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657B8E9D-0906-154D-8F39-DA61EA7954A6}" xr6:coauthVersionLast="40" xr6:coauthVersionMax="40" xr10:uidLastSave="{00000000-0000-0000-0000-000000000000}"/>
  <bookViews>
    <workbookView xWindow="-42600" yWindow="40" windowWidth="40720" windowHeight="26300" activeTab="2" xr2:uid="{2730D467-47C6-1E45-AD00-CA4C5C69E7DD}"/>
  </bookViews>
  <sheets>
    <sheet name="old" sheetId="1" r:id="rId1"/>
    <sheet name="nvt" sheetId="2" r:id="rId2"/>
    <sheet name="npt" sheetId="4" r:id="rId3"/>
    <sheet name="summary data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1" i="2" l="1"/>
  <c r="N91" i="2"/>
  <c r="N92" i="2"/>
  <c r="N93" i="2"/>
  <c r="N94" i="2"/>
  <c r="N95" i="2"/>
  <c r="N96" i="2"/>
  <c r="N97" i="2"/>
  <c r="N98" i="2"/>
  <c r="N99" i="2"/>
  <c r="N82" i="2"/>
  <c r="N83" i="2"/>
  <c r="N84" i="2"/>
  <c r="N85" i="2"/>
  <c r="N86" i="2"/>
  <c r="N87" i="2"/>
  <c r="N88" i="2"/>
  <c r="N89" i="2"/>
  <c r="N90" i="2"/>
  <c r="N81" i="2"/>
  <c r="M99" i="2"/>
  <c r="M25" i="2"/>
  <c r="AS35" i="3"/>
  <c r="AT35" i="3"/>
  <c r="AD285" i="2"/>
  <c r="V285" i="2"/>
  <c r="AD214" i="2"/>
  <c r="AE285" i="2"/>
  <c r="AF285" i="2"/>
  <c r="AG285" i="2"/>
  <c r="AD286" i="2"/>
  <c r="V286" i="2"/>
  <c r="AE286" i="2"/>
  <c r="AF286" i="2"/>
  <c r="AG286" i="2"/>
  <c r="AD287" i="2"/>
  <c r="V287" i="2"/>
  <c r="AE287" i="2"/>
  <c r="AF287" i="2"/>
  <c r="AG287" i="2"/>
  <c r="AD288" i="2"/>
  <c r="V288" i="2"/>
  <c r="AE288" i="2"/>
  <c r="AF288" i="2"/>
  <c r="AG288" i="2"/>
  <c r="AD289" i="2"/>
  <c r="V289" i="2"/>
  <c r="AE289" i="2"/>
  <c r="AF289" i="2"/>
  <c r="AG289" i="2"/>
  <c r="AD290" i="2"/>
  <c r="V290" i="2"/>
  <c r="AE290" i="2"/>
  <c r="AF290" i="2"/>
  <c r="AG290" i="2"/>
  <c r="AD291" i="2"/>
  <c r="V291" i="2"/>
  <c r="AE291" i="2"/>
  <c r="AF291" i="2"/>
  <c r="AG291" i="2"/>
  <c r="AD292" i="2"/>
  <c r="V292" i="2"/>
  <c r="AE292" i="2"/>
  <c r="AF292" i="2"/>
  <c r="AG292" i="2"/>
  <c r="AD293" i="2"/>
  <c r="V293" i="2"/>
  <c r="AE293" i="2"/>
  <c r="AF293" i="2"/>
  <c r="AG293" i="2"/>
  <c r="AD294" i="2"/>
  <c r="V294" i="2"/>
  <c r="AE294" i="2"/>
  <c r="AF294" i="2"/>
  <c r="AG294" i="2"/>
  <c r="AD295" i="2"/>
  <c r="V295" i="2"/>
  <c r="AE295" i="2"/>
  <c r="AF295" i="2"/>
  <c r="AG295" i="2"/>
  <c r="AD296" i="2"/>
  <c r="V296" i="2"/>
  <c r="AE296" i="2"/>
  <c r="AF296" i="2"/>
  <c r="AG296" i="2"/>
  <c r="AD297" i="2"/>
  <c r="V297" i="2"/>
  <c r="AE297" i="2"/>
  <c r="AF297" i="2"/>
  <c r="AG297" i="2"/>
  <c r="AD298" i="2"/>
  <c r="V298" i="2"/>
  <c r="AE298" i="2"/>
  <c r="AF298" i="2"/>
  <c r="AG298" i="2"/>
  <c r="I285" i="2"/>
  <c r="J285" i="2"/>
  <c r="K285" i="2"/>
  <c r="L285" i="2"/>
  <c r="L284" i="2"/>
  <c r="H15" i="2"/>
  <c r="H14" i="2"/>
  <c r="M285" i="2"/>
  <c r="I286" i="2"/>
  <c r="J286" i="2"/>
  <c r="K286" i="2"/>
  <c r="L286" i="2"/>
  <c r="M286" i="2"/>
  <c r="I287" i="2"/>
  <c r="J287" i="2"/>
  <c r="K287" i="2"/>
  <c r="L287" i="2"/>
  <c r="M287" i="2"/>
  <c r="I288" i="2"/>
  <c r="J288" i="2"/>
  <c r="K288" i="2"/>
  <c r="L288" i="2"/>
  <c r="M288" i="2"/>
  <c r="I289" i="2"/>
  <c r="J289" i="2"/>
  <c r="K289" i="2"/>
  <c r="L289" i="2"/>
  <c r="M289" i="2"/>
  <c r="I290" i="2"/>
  <c r="J290" i="2"/>
  <c r="K290" i="2"/>
  <c r="L290" i="2"/>
  <c r="M290" i="2"/>
  <c r="I291" i="2"/>
  <c r="J291" i="2"/>
  <c r="K291" i="2"/>
  <c r="L291" i="2"/>
  <c r="M291" i="2"/>
  <c r="I292" i="2"/>
  <c r="J292" i="2"/>
  <c r="K292" i="2"/>
  <c r="L292" i="2"/>
  <c r="M292" i="2"/>
  <c r="I293" i="2"/>
  <c r="J293" i="2"/>
  <c r="K293" i="2"/>
  <c r="L293" i="2"/>
  <c r="M293" i="2"/>
  <c r="I294" i="2"/>
  <c r="J294" i="2"/>
  <c r="K294" i="2"/>
  <c r="L294" i="2"/>
  <c r="M294" i="2"/>
  <c r="I295" i="2"/>
  <c r="J295" i="2"/>
  <c r="K295" i="2"/>
  <c r="L295" i="2"/>
  <c r="M295" i="2"/>
  <c r="I296" i="2"/>
  <c r="J296" i="2"/>
  <c r="K296" i="2"/>
  <c r="L296" i="2"/>
  <c r="M296" i="2"/>
  <c r="I297" i="2"/>
  <c r="J297" i="2"/>
  <c r="K297" i="2"/>
  <c r="L297" i="2"/>
  <c r="M297" i="2"/>
  <c r="I298" i="2"/>
  <c r="J298" i="2"/>
  <c r="K298" i="2"/>
  <c r="L298" i="2"/>
  <c r="M298" i="2"/>
  <c r="AD181" i="2"/>
  <c r="AF181" i="2"/>
  <c r="AG181" i="2"/>
  <c r="V181" i="2"/>
  <c r="AD177" i="2"/>
  <c r="AE181" i="2"/>
  <c r="V257" i="2"/>
  <c r="AD257" i="2"/>
  <c r="AE257" i="2"/>
  <c r="AF257" i="2"/>
  <c r="AG257" i="2"/>
  <c r="V258" i="2"/>
  <c r="AD258" i="2"/>
  <c r="AE258" i="2"/>
  <c r="AF258" i="2"/>
  <c r="AG258" i="2"/>
  <c r="V259" i="2"/>
  <c r="AD259" i="2"/>
  <c r="AE259" i="2"/>
  <c r="AF259" i="2"/>
  <c r="AG259" i="2"/>
  <c r="V260" i="2"/>
  <c r="AD260" i="2"/>
  <c r="AE260" i="2"/>
  <c r="AF260" i="2"/>
  <c r="AG260" i="2"/>
  <c r="V261" i="2"/>
  <c r="AD261" i="2"/>
  <c r="AE261" i="2"/>
  <c r="AF261" i="2"/>
  <c r="AG261" i="2"/>
  <c r="V262" i="2"/>
  <c r="AD262" i="2"/>
  <c r="AE262" i="2"/>
  <c r="AF262" i="2"/>
  <c r="AG262" i="2"/>
  <c r="V263" i="2"/>
  <c r="AD263" i="2"/>
  <c r="AE263" i="2"/>
  <c r="AF263" i="2"/>
  <c r="AG263" i="2"/>
  <c r="V264" i="2"/>
  <c r="AD264" i="2"/>
  <c r="AE264" i="2"/>
  <c r="AF264" i="2"/>
  <c r="AG264" i="2"/>
  <c r="V265" i="2"/>
  <c r="AD265" i="2"/>
  <c r="AE265" i="2"/>
  <c r="AF265" i="2"/>
  <c r="AG265" i="2"/>
  <c r="V266" i="2"/>
  <c r="AD266" i="2"/>
  <c r="AE266" i="2"/>
  <c r="AF266" i="2"/>
  <c r="AG266" i="2"/>
  <c r="V267" i="2"/>
  <c r="AD267" i="2"/>
  <c r="AE267" i="2"/>
  <c r="AF267" i="2"/>
  <c r="AG267" i="2"/>
  <c r="V268" i="2"/>
  <c r="AD268" i="2"/>
  <c r="AE268" i="2"/>
  <c r="AF268" i="2"/>
  <c r="AG268" i="2"/>
  <c r="V269" i="2"/>
  <c r="AD269" i="2"/>
  <c r="AE269" i="2"/>
  <c r="AF269" i="2"/>
  <c r="AG269" i="2"/>
  <c r="V270" i="2"/>
  <c r="AD270" i="2"/>
  <c r="AE270" i="2"/>
  <c r="AF270" i="2"/>
  <c r="AG270" i="2"/>
  <c r="V271" i="2"/>
  <c r="AD271" i="2"/>
  <c r="AE271" i="2"/>
  <c r="AF271" i="2"/>
  <c r="AG271" i="2"/>
  <c r="V272" i="2"/>
  <c r="AD272" i="2"/>
  <c r="AE272" i="2"/>
  <c r="AF272" i="2"/>
  <c r="AG272" i="2"/>
  <c r="V273" i="2"/>
  <c r="AD273" i="2"/>
  <c r="AE273" i="2"/>
  <c r="AF273" i="2"/>
  <c r="AG273" i="2"/>
  <c r="V274" i="2"/>
  <c r="AD274" i="2"/>
  <c r="AE274" i="2"/>
  <c r="AF274" i="2"/>
  <c r="AG274" i="2"/>
  <c r="V275" i="2"/>
  <c r="AD275" i="2"/>
  <c r="AE275" i="2"/>
  <c r="AF275" i="2"/>
  <c r="AG275" i="2"/>
  <c r="V276" i="2"/>
  <c r="AD276" i="2"/>
  <c r="AE276" i="2"/>
  <c r="AF276" i="2"/>
  <c r="AG276" i="2"/>
  <c r="V277" i="2"/>
  <c r="AD277" i="2"/>
  <c r="AE277" i="2"/>
  <c r="AF277" i="2"/>
  <c r="AG277" i="2"/>
  <c r="V278" i="2"/>
  <c r="AD278" i="2"/>
  <c r="AE278" i="2"/>
  <c r="AF278" i="2"/>
  <c r="AG278" i="2"/>
  <c r="V279" i="2"/>
  <c r="AD279" i="2"/>
  <c r="AE279" i="2"/>
  <c r="AF279" i="2"/>
  <c r="AG279" i="2"/>
  <c r="V280" i="2"/>
  <c r="AD280" i="2"/>
  <c r="AE280" i="2"/>
  <c r="AF280" i="2"/>
  <c r="AG280" i="2"/>
  <c r="V281" i="2"/>
  <c r="AD281" i="2"/>
  <c r="AE281" i="2"/>
  <c r="AF281" i="2"/>
  <c r="AG281" i="2"/>
  <c r="V282" i="2"/>
  <c r="AD282" i="2"/>
  <c r="AE282" i="2"/>
  <c r="AF282" i="2"/>
  <c r="AG282" i="2"/>
  <c r="V283" i="2"/>
  <c r="AD283" i="2"/>
  <c r="AE283" i="2"/>
  <c r="AF283" i="2"/>
  <c r="AG283" i="2"/>
  <c r="V284" i="2"/>
  <c r="AD284" i="2"/>
  <c r="AE284" i="2"/>
  <c r="AF284" i="2"/>
  <c r="AG284" i="2"/>
  <c r="AD256" i="2"/>
  <c r="AG256" i="2"/>
  <c r="AF256" i="2"/>
  <c r="V256" i="2"/>
  <c r="AE256" i="2"/>
  <c r="J284" i="2"/>
  <c r="L257" i="2"/>
  <c r="L256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M284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K284" i="2"/>
  <c r="I254" i="2"/>
  <c r="J254" i="2"/>
  <c r="K254" i="2"/>
  <c r="L254" i="2"/>
  <c r="I255" i="2"/>
  <c r="J255" i="2"/>
  <c r="K255" i="2"/>
  <c r="L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L253" i="2"/>
  <c r="K253" i="2"/>
  <c r="J253" i="2"/>
  <c r="I253" i="2"/>
  <c r="M256" i="2"/>
  <c r="AD255" i="2"/>
  <c r="AG255" i="2"/>
  <c r="AF255" i="2"/>
  <c r="V255" i="2"/>
  <c r="AE255" i="2"/>
  <c r="M255" i="2"/>
  <c r="AD254" i="2"/>
  <c r="AG254" i="2"/>
  <c r="AF254" i="2"/>
  <c r="V254" i="2"/>
  <c r="AE254" i="2"/>
  <c r="M254" i="2"/>
  <c r="AD253" i="2"/>
  <c r="AD252" i="2"/>
  <c r="AD251" i="2"/>
  <c r="AD250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L402" i="2"/>
  <c r="K402" i="2"/>
  <c r="J402" i="2"/>
  <c r="I402" i="2"/>
  <c r="AD403" i="2"/>
  <c r="AG403" i="2"/>
  <c r="AF403" i="2"/>
  <c r="V403" i="2"/>
  <c r="AE403" i="2"/>
  <c r="M403" i="2"/>
  <c r="AD402" i="2"/>
  <c r="AD401" i="2"/>
  <c r="AD400" i="2"/>
  <c r="AD399" i="2"/>
  <c r="AS13" i="3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D71" i="4"/>
  <c r="AC71" i="4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L308" i="2"/>
  <c r="L307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06" i="2"/>
  <c r="J306" i="2"/>
  <c r="K306" i="2"/>
  <c r="L306" i="2"/>
  <c r="I307" i="2"/>
  <c r="J307" i="2"/>
  <c r="K307" i="2"/>
  <c r="I308" i="2"/>
  <c r="J308" i="2"/>
  <c r="K308" i="2"/>
  <c r="L305" i="2"/>
  <c r="M306" i="2"/>
  <c r="K305" i="2"/>
  <c r="J305" i="2"/>
  <c r="I305" i="2"/>
  <c r="AD307" i="2"/>
  <c r="AF307" i="2"/>
  <c r="V307" i="2"/>
  <c r="AE307" i="2"/>
  <c r="M307" i="2"/>
  <c r="AD306" i="2"/>
  <c r="AF306" i="2"/>
  <c r="V306" i="2"/>
  <c r="AE306" i="2"/>
  <c r="AD305" i="2"/>
  <c r="AD304" i="2"/>
  <c r="AD303" i="2"/>
  <c r="AD302" i="2"/>
  <c r="AS14" i="3"/>
  <c r="AT14" i="3"/>
  <c r="BB36" i="3"/>
  <c r="L363" i="2"/>
  <c r="L362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61" i="2"/>
  <c r="M362" i="2"/>
  <c r="L219" i="2"/>
  <c r="L218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17" i="2"/>
  <c r="M218" i="2"/>
  <c r="L182" i="2"/>
  <c r="L181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180" i="2"/>
  <c r="M181" i="2"/>
  <c r="L118" i="2"/>
  <c r="L117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16" i="2"/>
  <c r="M117" i="2"/>
  <c r="L25" i="2"/>
  <c r="L24" i="2"/>
  <c r="L82" i="2"/>
  <c r="L81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80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D16" i="2"/>
  <c r="D15" i="2"/>
  <c r="D14" i="2"/>
  <c r="BM13" i="3"/>
  <c r="BO13" i="3"/>
  <c r="BM14" i="3"/>
  <c r="BM15" i="3"/>
  <c r="BM16" i="3"/>
  <c r="BM17" i="3"/>
  <c r="BM18" i="3"/>
  <c r="BM19" i="3"/>
  <c r="BM20" i="3"/>
  <c r="BM21" i="3"/>
  <c r="BM22" i="3"/>
  <c r="BM23" i="3"/>
  <c r="I24" i="2"/>
  <c r="BK23" i="3"/>
  <c r="BL23" i="3"/>
  <c r="BK22" i="3"/>
  <c r="BL22" i="3"/>
  <c r="BK21" i="3"/>
  <c r="BL21" i="3"/>
  <c r="BK20" i="3"/>
  <c r="BL20" i="3"/>
  <c r="BK19" i="3"/>
  <c r="BL19" i="3"/>
  <c r="BK17" i="3"/>
  <c r="BL17" i="3"/>
  <c r="BK18" i="3"/>
  <c r="BL18" i="3"/>
  <c r="D7" i="3"/>
  <c r="E7" i="3"/>
  <c r="G7" i="3"/>
  <c r="H7" i="3"/>
  <c r="BK16" i="3"/>
  <c r="BL16" i="3"/>
  <c r="BL14" i="3"/>
  <c r="BL15" i="3"/>
  <c r="BL13" i="3"/>
  <c r="BK14" i="3"/>
  <c r="BK15" i="3"/>
  <c r="BK13" i="3"/>
  <c r="AD26" i="2"/>
  <c r="AY23" i="3"/>
  <c r="AZ23" i="3"/>
  <c r="BC45" i="3"/>
  <c r="AY14" i="3"/>
  <c r="AZ14" i="3"/>
  <c r="BC36" i="3"/>
  <c r="AY15" i="3"/>
  <c r="AZ15" i="3"/>
  <c r="BC37" i="3"/>
  <c r="AY16" i="3"/>
  <c r="AZ16" i="3"/>
  <c r="BC38" i="3"/>
  <c r="AY17" i="3"/>
  <c r="AZ17" i="3"/>
  <c r="BC39" i="3"/>
  <c r="AY18" i="3"/>
  <c r="AZ18" i="3"/>
  <c r="BC40" i="3"/>
  <c r="AY19" i="3"/>
  <c r="AZ19" i="3"/>
  <c r="BC41" i="3"/>
  <c r="AY20" i="3"/>
  <c r="AZ20" i="3"/>
  <c r="BC42" i="3"/>
  <c r="AY21" i="3"/>
  <c r="AZ21" i="3"/>
  <c r="BC43" i="3"/>
  <c r="AY22" i="3"/>
  <c r="AZ22" i="3"/>
  <c r="BC44" i="3"/>
  <c r="AY24" i="3"/>
  <c r="AZ24" i="3"/>
  <c r="BC46" i="3"/>
  <c r="AY25" i="3"/>
  <c r="AZ25" i="3"/>
  <c r="BC47" i="3"/>
  <c r="AY26" i="3"/>
  <c r="AZ26" i="3"/>
  <c r="BC48" i="3"/>
  <c r="AY27" i="3"/>
  <c r="AZ27" i="3"/>
  <c r="BC49" i="3"/>
  <c r="AY28" i="3"/>
  <c r="AZ28" i="3"/>
  <c r="BC50" i="3"/>
  <c r="AY29" i="3"/>
  <c r="AZ29" i="3"/>
  <c r="BC51" i="3"/>
  <c r="AY30" i="3"/>
  <c r="AZ30" i="3"/>
  <c r="BC52" i="3"/>
  <c r="AY31" i="3"/>
  <c r="AZ31" i="3"/>
  <c r="BC53" i="3"/>
  <c r="AY32" i="3"/>
  <c r="AZ32" i="3"/>
  <c r="BC54" i="3"/>
  <c r="AY13" i="3"/>
  <c r="AZ13" i="3"/>
  <c r="BC35" i="3"/>
  <c r="BB14" i="3"/>
  <c r="AT13" i="3"/>
  <c r="BB13" i="3"/>
  <c r="AS36" i="3"/>
  <c r="AT36" i="3"/>
  <c r="BD36" i="3"/>
  <c r="AS37" i="3"/>
  <c r="AT37" i="3"/>
  <c r="BD37" i="3"/>
  <c r="AS38" i="3"/>
  <c r="AT38" i="3"/>
  <c r="BD38" i="3"/>
  <c r="AS39" i="3"/>
  <c r="AT39" i="3"/>
  <c r="BD39" i="3"/>
  <c r="AS40" i="3"/>
  <c r="AT40" i="3"/>
  <c r="BD40" i="3"/>
  <c r="AS41" i="3"/>
  <c r="AT41" i="3"/>
  <c r="BD41" i="3"/>
  <c r="AS42" i="3"/>
  <c r="AT42" i="3"/>
  <c r="BD42" i="3"/>
  <c r="AS43" i="3"/>
  <c r="AT43" i="3"/>
  <c r="BD43" i="3"/>
  <c r="AS44" i="3"/>
  <c r="AT44" i="3"/>
  <c r="BD44" i="3"/>
  <c r="AS45" i="3"/>
  <c r="AT45" i="3"/>
  <c r="BD45" i="3"/>
  <c r="AS46" i="3"/>
  <c r="AT46" i="3"/>
  <c r="BD46" i="3"/>
  <c r="AS47" i="3"/>
  <c r="AT47" i="3"/>
  <c r="BD47" i="3"/>
  <c r="AS48" i="3"/>
  <c r="AT48" i="3"/>
  <c r="BD48" i="3"/>
  <c r="AS49" i="3"/>
  <c r="AT49" i="3"/>
  <c r="BD49" i="3"/>
  <c r="AS50" i="3"/>
  <c r="AT50" i="3"/>
  <c r="BD50" i="3"/>
  <c r="AS51" i="3"/>
  <c r="AT51" i="3"/>
  <c r="BD51" i="3"/>
  <c r="AS52" i="3"/>
  <c r="AT52" i="3"/>
  <c r="BD52" i="3"/>
  <c r="AS53" i="3"/>
  <c r="AT53" i="3"/>
  <c r="BD53" i="3"/>
  <c r="AS54" i="3"/>
  <c r="AT54" i="3"/>
  <c r="BD54" i="3"/>
  <c r="BD35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AS15" i="3"/>
  <c r="AT15" i="3"/>
  <c r="BB15" i="3"/>
  <c r="AS16" i="3"/>
  <c r="AT16" i="3"/>
  <c r="BB16" i="3"/>
  <c r="AS17" i="3"/>
  <c r="AT17" i="3"/>
  <c r="BB17" i="3"/>
  <c r="AS18" i="3"/>
  <c r="AT18" i="3"/>
  <c r="BB18" i="3"/>
  <c r="AS19" i="3"/>
  <c r="AT19" i="3"/>
  <c r="BB19" i="3"/>
  <c r="AS20" i="3"/>
  <c r="AT20" i="3"/>
  <c r="BB20" i="3"/>
  <c r="AS21" i="3"/>
  <c r="AT21" i="3"/>
  <c r="BB21" i="3"/>
  <c r="AS22" i="3"/>
  <c r="AT22" i="3"/>
  <c r="BB22" i="3"/>
  <c r="AS23" i="3"/>
  <c r="AT23" i="3"/>
  <c r="BB23" i="3"/>
  <c r="AS24" i="3"/>
  <c r="AT24" i="3"/>
  <c r="BB24" i="3"/>
  <c r="AS25" i="3"/>
  <c r="AT25" i="3"/>
  <c r="BB25" i="3"/>
  <c r="AS26" i="3"/>
  <c r="AT26" i="3"/>
  <c r="BB26" i="3"/>
  <c r="AS27" i="3"/>
  <c r="AT27" i="3"/>
  <c r="BB27" i="3"/>
  <c r="AS28" i="3"/>
  <c r="AT28" i="3"/>
  <c r="BB28" i="3"/>
  <c r="AS29" i="3"/>
  <c r="AT29" i="3"/>
  <c r="BB29" i="3"/>
  <c r="AS30" i="3"/>
  <c r="AT30" i="3"/>
  <c r="BB30" i="3"/>
  <c r="AS31" i="3"/>
  <c r="AT31" i="3"/>
  <c r="BB31" i="3"/>
  <c r="AS32" i="3"/>
  <c r="AT32" i="3"/>
  <c r="BB32" i="3"/>
  <c r="BB35" i="3"/>
  <c r="BA35" i="3"/>
  <c r="AY35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58" i="3"/>
  <c r="AT58" i="3"/>
  <c r="AD358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62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K361" i="2"/>
  <c r="J361" i="2"/>
  <c r="I361" i="2"/>
  <c r="Y10" i="4"/>
  <c r="Z10" i="4"/>
  <c r="Y20" i="4"/>
  <c r="Z20" i="4"/>
  <c r="S47" i="4"/>
  <c r="S48" i="4"/>
  <c r="S49" i="4"/>
  <c r="S50" i="4"/>
  <c r="S51" i="4"/>
  <c r="S52" i="4"/>
  <c r="S53" i="4"/>
  <c r="S54" i="4"/>
  <c r="S55" i="4"/>
  <c r="T50" i="4"/>
  <c r="T49" i="4"/>
  <c r="AD362" i="2"/>
  <c r="AG362" i="2"/>
  <c r="AF362" i="2"/>
  <c r="AE362" i="2"/>
  <c r="AD361" i="2"/>
  <c r="AD360" i="2"/>
  <c r="AD359" i="2"/>
  <c r="J146" i="4"/>
  <c r="J147" i="4"/>
  <c r="J148" i="4"/>
  <c r="J149" i="4"/>
  <c r="J150" i="4"/>
  <c r="J151" i="4"/>
  <c r="J145" i="4"/>
  <c r="I146" i="4"/>
  <c r="I147" i="4"/>
  <c r="I148" i="4"/>
  <c r="I149" i="4"/>
  <c r="I150" i="4"/>
  <c r="I151" i="4"/>
  <c r="I145" i="4"/>
  <c r="I140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06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06" i="4"/>
  <c r="T106" i="4"/>
  <c r="D8" i="3"/>
  <c r="E8" i="3"/>
  <c r="D3" i="3"/>
  <c r="D4" i="3"/>
  <c r="D5" i="3"/>
  <c r="D6" i="3"/>
  <c r="D2" i="3"/>
  <c r="Y14" i="4"/>
  <c r="Z14" i="4"/>
  <c r="T38" i="4"/>
  <c r="T39" i="4"/>
  <c r="T40" i="4"/>
  <c r="T41" i="4"/>
  <c r="T42" i="4"/>
  <c r="T43" i="4"/>
  <c r="T44" i="4"/>
  <c r="T45" i="4"/>
  <c r="T46" i="4"/>
  <c r="T47" i="4"/>
  <c r="T48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37" i="4"/>
  <c r="S37" i="4"/>
  <c r="S38" i="4"/>
  <c r="S39" i="4"/>
  <c r="S40" i="4"/>
  <c r="S41" i="4"/>
  <c r="S42" i="4"/>
  <c r="S43" i="4"/>
  <c r="S44" i="4"/>
  <c r="S45" i="4"/>
  <c r="S46" i="4"/>
  <c r="S56" i="4"/>
  <c r="S57" i="4"/>
  <c r="S58" i="4"/>
  <c r="S59" i="4"/>
  <c r="S60" i="4"/>
  <c r="S61" i="4"/>
  <c r="S62" i="4"/>
  <c r="S63" i="4"/>
  <c r="S64" i="4"/>
  <c r="S65" i="4"/>
  <c r="S66" i="4"/>
  <c r="Y18" i="4"/>
  <c r="Z18" i="4"/>
  <c r="Y16" i="4"/>
  <c r="Z16" i="4"/>
  <c r="Y12" i="4"/>
  <c r="Z12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71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J72" i="4"/>
  <c r="J73" i="4"/>
  <c r="J74" i="4"/>
  <c r="J75" i="4"/>
  <c r="J76" i="4"/>
  <c r="J71" i="4"/>
  <c r="I71" i="4"/>
  <c r="I72" i="4"/>
  <c r="I73" i="4"/>
  <c r="I74" i="4"/>
  <c r="I75" i="4"/>
  <c r="I7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1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E6" i="3"/>
  <c r="G6" i="3"/>
  <c r="H6" i="3"/>
  <c r="E4" i="3"/>
  <c r="G4" i="3"/>
  <c r="H4" i="3"/>
  <c r="E5" i="3"/>
  <c r="G5" i="3"/>
  <c r="H5" i="3"/>
  <c r="H9" i="3"/>
  <c r="E3" i="3"/>
  <c r="G3" i="3"/>
  <c r="H3" i="3"/>
  <c r="E2" i="3"/>
  <c r="G2" i="3"/>
  <c r="H2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W56" i="3"/>
  <c r="AY27" i="2"/>
  <c r="BB27" i="2"/>
  <c r="AY28" i="2"/>
  <c r="BB28" i="2"/>
  <c r="AY29" i="2"/>
  <c r="BB29" i="2"/>
  <c r="AY30" i="2"/>
  <c r="BB30" i="2"/>
  <c r="AY31" i="2"/>
  <c r="BB31" i="2"/>
  <c r="AY32" i="2"/>
  <c r="BB32" i="2"/>
  <c r="AY33" i="2"/>
  <c r="BB33" i="2"/>
  <c r="AY34" i="2"/>
  <c r="BB34" i="2"/>
  <c r="AY35" i="2"/>
  <c r="BB35" i="2"/>
  <c r="AY36" i="2"/>
  <c r="BB36" i="2"/>
  <c r="AY37" i="2"/>
  <c r="BB37" i="2"/>
  <c r="AY38" i="2"/>
  <c r="BB38" i="2"/>
  <c r="AY39" i="2"/>
  <c r="BB39" i="2"/>
  <c r="AY40" i="2"/>
  <c r="BB40" i="2"/>
  <c r="AY41" i="2"/>
  <c r="BB41" i="2"/>
  <c r="AY42" i="2"/>
  <c r="BB42" i="2"/>
  <c r="AY43" i="2"/>
  <c r="BB43" i="2"/>
  <c r="AY44" i="2"/>
  <c r="BB44" i="2"/>
  <c r="AY45" i="2"/>
  <c r="BB45" i="2"/>
  <c r="BB51" i="2"/>
  <c r="BB52" i="2"/>
  <c r="AZ27" i="2"/>
  <c r="BC27" i="2"/>
  <c r="AZ28" i="2"/>
  <c r="BC28" i="2"/>
  <c r="AZ29" i="2"/>
  <c r="BC29" i="2"/>
  <c r="AZ30" i="2"/>
  <c r="BC30" i="2"/>
  <c r="AZ31" i="2"/>
  <c r="BC31" i="2"/>
  <c r="AZ32" i="2"/>
  <c r="BC32" i="2"/>
  <c r="AZ33" i="2"/>
  <c r="BC33" i="2"/>
  <c r="AZ34" i="2"/>
  <c r="BC34" i="2"/>
  <c r="AZ35" i="2"/>
  <c r="BC35" i="2"/>
  <c r="AZ36" i="2"/>
  <c r="BC36" i="2"/>
  <c r="AZ37" i="2"/>
  <c r="BC37" i="2"/>
  <c r="AZ38" i="2"/>
  <c r="BC38" i="2"/>
  <c r="AZ39" i="2"/>
  <c r="BC39" i="2"/>
  <c r="AZ40" i="2"/>
  <c r="BC40" i="2"/>
  <c r="AZ41" i="2"/>
  <c r="BC41" i="2"/>
  <c r="AZ42" i="2"/>
  <c r="BC42" i="2"/>
  <c r="AZ43" i="2"/>
  <c r="BC43" i="2"/>
  <c r="AZ44" i="2"/>
  <c r="BC44" i="2"/>
  <c r="AZ45" i="2"/>
  <c r="BC45" i="2"/>
  <c r="BC51" i="2"/>
  <c r="BC52" i="2"/>
  <c r="AV35" i="3"/>
  <c r="AV13" i="3"/>
  <c r="AW35" i="3"/>
  <c r="AW13" i="3"/>
  <c r="AD218" i="2"/>
  <c r="AF218" i="2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H121" i="3"/>
  <c r="I121" i="3"/>
  <c r="J121" i="3"/>
  <c r="K121" i="3"/>
  <c r="G121" i="3"/>
  <c r="N108" i="3"/>
  <c r="N103" i="3"/>
  <c r="N104" i="3"/>
  <c r="N105" i="3"/>
  <c r="N106" i="3"/>
  <c r="N107" i="3"/>
  <c r="M104" i="3"/>
  <c r="M105" i="3"/>
  <c r="M106" i="3"/>
  <c r="M107" i="3"/>
  <c r="M108" i="3"/>
  <c r="M103" i="3"/>
  <c r="I117" i="3"/>
  <c r="J114" i="3"/>
  <c r="I115" i="3"/>
  <c r="J115" i="3"/>
  <c r="I116" i="3"/>
  <c r="J116" i="3"/>
  <c r="J117" i="3"/>
  <c r="I108" i="3"/>
  <c r="I109" i="3"/>
  <c r="I110" i="3"/>
  <c r="I107" i="3"/>
  <c r="I102" i="3"/>
  <c r="I103" i="3"/>
  <c r="I104" i="3"/>
  <c r="I105" i="3"/>
  <c r="I101" i="3"/>
  <c r="I95" i="3"/>
  <c r="I96" i="3"/>
  <c r="I97" i="3"/>
  <c r="I98" i="3"/>
  <c r="I94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68" i="3"/>
  <c r="J181" i="2"/>
  <c r="V219" i="2"/>
  <c r="AD219" i="2"/>
  <c r="AE219" i="2"/>
  <c r="AF219" i="2"/>
  <c r="AG219" i="2"/>
  <c r="V220" i="2"/>
  <c r="AD220" i="2"/>
  <c r="AE220" i="2"/>
  <c r="AF220" i="2"/>
  <c r="AG220" i="2"/>
  <c r="V221" i="2"/>
  <c r="AD221" i="2"/>
  <c r="AE221" i="2"/>
  <c r="AF221" i="2"/>
  <c r="AG221" i="2"/>
  <c r="V222" i="2"/>
  <c r="AD222" i="2"/>
  <c r="AE222" i="2"/>
  <c r="AF222" i="2"/>
  <c r="AG222" i="2"/>
  <c r="V223" i="2"/>
  <c r="AD223" i="2"/>
  <c r="AE223" i="2"/>
  <c r="AF223" i="2"/>
  <c r="AG223" i="2"/>
  <c r="V224" i="2"/>
  <c r="AD224" i="2"/>
  <c r="AE224" i="2"/>
  <c r="AF224" i="2"/>
  <c r="AG224" i="2"/>
  <c r="V225" i="2"/>
  <c r="AD225" i="2"/>
  <c r="AE225" i="2"/>
  <c r="AF225" i="2"/>
  <c r="AG225" i="2"/>
  <c r="V226" i="2"/>
  <c r="AD226" i="2"/>
  <c r="AE226" i="2"/>
  <c r="AF226" i="2"/>
  <c r="AG226" i="2"/>
  <c r="V227" i="2"/>
  <c r="AD227" i="2"/>
  <c r="AE227" i="2"/>
  <c r="AF227" i="2"/>
  <c r="AG227" i="2"/>
  <c r="V228" i="2"/>
  <c r="AD228" i="2"/>
  <c r="AE228" i="2"/>
  <c r="AF228" i="2"/>
  <c r="AG228" i="2"/>
  <c r="V229" i="2"/>
  <c r="AD229" i="2"/>
  <c r="AE229" i="2"/>
  <c r="AF229" i="2"/>
  <c r="AG229" i="2"/>
  <c r="V230" i="2"/>
  <c r="AD230" i="2"/>
  <c r="AE230" i="2"/>
  <c r="AF230" i="2"/>
  <c r="AG230" i="2"/>
  <c r="V231" i="2"/>
  <c r="AD231" i="2"/>
  <c r="AE231" i="2"/>
  <c r="AF231" i="2"/>
  <c r="AG231" i="2"/>
  <c r="V232" i="2"/>
  <c r="AD232" i="2"/>
  <c r="AE232" i="2"/>
  <c r="AF232" i="2"/>
  <c r="AG232" i="2"/>
  <c r="V233" i="2"/>
  <c r="AD233" i="2"/>
  <c r="AE233" i="2"/>
  <c r="AF233" i="2"/>
  <c r="AG233" i="2"/>
  <c r="V234" i="2"/>
  <c r="AD234" i="2"/>
  <c r="AE234" i="2"/>
  <c r="AF234" i="2"/>
  <c r="AG234" i="2"/>
  <c r="V235" i="2"/>
  <c r="AD235" i="2"/>
  <c r="AE235" i="2"/>
  <c r="AF235" i="2"/>
  <c r="AG235" i="2"/>
  <c r="V236" i="2"/>
  <c r="AD236" i="2"/>
  <c r="AE236" i="2"/>
  <c r="AF236" i="2"/>
  <c r="AG236" i="2"/>
  <c r="V237" i="2"/>
  <c r="AD237" i="2"/>
  <c r="AE237" i="2"/>
  <c r="AF237" i="2"/>
  <c r="AG237" i="2"/>
  <c r="V238" i="2"/>
  <c r="AD238" i="2"/>
  <c r="AE238" i="2"/>
  <c r="AF238" i="2"/>
  <c r="AG238" i="2"/>
  <c r="V239" i="2"/>
  <c r="AD239" i="2"/>
  <c r="AE239" i="2"/>
  <c r="AF239" i="2"/>
  <c r="AG239" i="2"/>
  <c r="V240" i="2"/>
  <c r="AD240" i="2"/>
  <c r="AE240" i="2"/>
  <c r="AF240" i="2"/>
  <c r="AG240" i="2"/>
  <c r="V241" i="2"/>
  <c r="AD241" i="2"/>
  <c r="AE241" i="2"/>
  <c r="AF241" i="2"/>
  <c r="AG241" i="2"/>
  <c r="V242" i="2"/>
  <c r="AD242" i="2"/>
  <c r="AE242" i="2"/>
  <c r="AF242" i="2"/>
  <c r="AG242" i="2"/>
  <c r="V243" i="2"/>
  <c r="AD243" i="2"/>
  <c r="AE243" i="2"/>
  <c r="AF243" i="2"/>
  <c r="AG243" i="2"/>
  <c r="V244" i="2"/>
  <c r="AD244" i="2"/>
  <c r="AE244" i="2"/>
  <c r="AF244" i="2"/>
  <c r="AG244" i="2"/>
  <c r="V245" i="2"/>
  <c r="AD245" i="2"/>
  <c r="AE245" i="2"/>
  <c r="AF245" i="2"/>
  <c r="AG245" i="2"/>
  <c r="V246" i="2"/>
  <c r="AD246" i="2"/>
  <c r="AE246" i="2"/>
  <c r="AF246" i="2"/>
  <c r="AG246" i="2"/>
  <c r="V247" i="2"/>
  <c r="AD247" i="2"/>
  <c r="AE247" i="2"/>
  <c r="AF247" i="2"/>
  <c r="AG247" i="2"/>
  <c r="AG218" i="2"/>
  <c r="V218" i="2"/>
  <c r="AE218" i="2"/>
  <c r="AD178" i="2"/>
  <c r="AD215" i="2"/>
  <c r="AD216" i="2"/>
  <c r="AD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K217" i="2"/>
  <c r="J217" i="2"/>
  <c r="I217" i="2"/>
  <c r="AY26" i="2"/>
  <c r="AZ26" i="2"/>
  <c r="BC26" i="2"/>
  <c r="AS212" i="2"/>
  <c r="AR212" i="2"/>
  <c r="AS206" i="2"/>
  <c r="AR206" i="2"/>
  <c r="AS196" i="2"/>
  <c r="AR196" i="2"/>
  <c r="AS186" i="2"/>
  <c r="AR186" i="2"/>
  <c r="AS176" i="2"/>
  <c r="AR176" i="2"/>
  <c r="AS166" i="2"/>
  <c r="AR166" i="2"/>
  <c r="AS156" i="2"/>
  <c r="AR156" i="2"/>
  <c r="AS146" i="2"/>
  <c r="AR146" i="2"/>
  <c r="AS136" i="2"/>
  <c r="AR136" i="2"/>
  <c r="AS126" i="2"/>
  <c r="AR126" i="2"/>
  <c r="AS116" i="2"/>
  <c r="AR116" i="2"/>
  <c r="AS106" i="2"/>
  <c r="AR106" i="2"/>
  <c r="AS96" i="2"/>
  <c r="AR96" i="2"/>
  <c r="AS86" i="2"/>
  <c r="AR86" i="2"/>
  <c r="AS76" i="2"/>
  <c r="AR76" i="2"/>
  <c r="AS66" i="2"/>
  <c r="AR66" i="2"/>
  <c r="AS56" i="2"/>
  <c r="AR56" i="2"/>
  <c r="AS46" i="2"/>
  <c r="AR46" i="2"/>
  <c r="AS36" i="2"/>
  <c r="AR36" i="2"/>
  <c r="AR26" i="2"/>
  <c r="AS26" i="2"/>
  <c r="BB26" i="2"/>
  <c r="AD208" i="2"/>
  <c r="V208" i="2"/>
  <c r="AE208" i="2"/>
  <c r="AF208" i="2"/>
  <c r="AG208" i="2"/>
  <c r="AD209" i="2"/>
  <c r="V209" i="2"/>
  <c r="AE209" i="2"/>
  <c r="AF209" i="2"/>
  <c r="AG209" i="2"/>
  <c r="AD210" i="2"/>
  <c r="V210" i="2"/>
  <c r="AE210" i="2"/>
  <c r="AF210" i="2"/>
  <c r="AG210" i="2"/>
  <c r="AD183" i="2"/>
  <c r="V183" i="2"/>
  <c r="AE183" i="2"/>
  <c r="AF183" i="2"/>
  <c r="AG183" i="2"/>
  <c r="AD184" i="2"/>
  <c r="V184" i="2"/>
  <c r="AE184" i="2"/>
  <c r="AF184" i="2"/>
  <c r="AG184" i="2"/>
  <c r="AD185" i="2"/>
  <c r="V185" i="2"/>
  <c r="AE185" i="2"/>
  <c r="AF185" i="2"/>
  <c r="AG185" i="2"/>
  <c r="AD186" i="2"/>
  <c r="V186" i="2"/>
  <c r="AE186" i="2"/>
  <c r="AF186" i="2"/>
  <c r="AG186" i="2"/>
  <c r="AD187" i="2"/>
  <c r="V187" i="2"/>
  <c r="AE187" i="2"/>
  <c r="AF187" i="2"/>
  <c r="AG187" i="2"/>
  <c r="AD188" i="2"/>
  <c r="V188" i="2"/>
  <c r="AE188" i="2"/>
  <c r="AF188" i="2"/>
  <c r="AG188" i="2"/>
  <c r="AD189" i="2"/>
  <c r="V189" i="2"/>
  <c r="AE189" i="2"/>
  <c r="AF189" i="2"/>
  <c r="AG189" i="2"/>
  <c r="AD190" i="2"/>
  <c r="V190" i="2"/>
  <c r="AE190" i="2"/>
  <c r="AF190" i="2"/>
  <c r="AG190" i="2"/>
  <c r="AD191" i="2"/>
  <c r="V191" i="2"/>
  <c r="AE191" i="2"/>
  <c r="AF191" i="2"/>
  <c r="AG191" i="2"/>
  <c r="AD192" i="2"/>
  <c r="V192" i="2"/>
  <c r="AE192" i="2"/>
  <c r="AF192" i="2"/>
  <c r="AG192" i="2"/>
  <c r="AD193" i="2"/>
  <c r="V193" i="2"/>
  <c r="AE193" i="2"/>
  <c r="AF193" i="2"/>
  <c r="AG193" i="2"/>
  <c r="AD194" i="2"/>
  <c r="V194" i="2"/>
  <c r="AE194" i="2"/>
  <c r="AF194" i="2"/>
  <c r="AG194" i="2"/>
  <c r="AD195" i="2"/>
  <c r="V195" i="2"/>
  <c r="AE195" i="2"/>
  <c r="AF195" i="2"/>
  <c r="AG195" i="2"/>
  <c r="AD196" i="2"/>
  <c r="V196" i="2"/>
  <c r="AE196" i="2"/>
  <c r="AF196" i="2"/>
  <c r="AG196" i="2"/>
  <c r="AD197" i="2"/>
  <c r="V197" i="2"/>
  <c r="AE197" i="2"/>
  <c r="AF197" i="2"/>
  <c r="AG197" i="2"/>
  <c r="AD198" i="2"/>
  <c r="V198" i="2"/>
  <c r="AE198" i="2"/>
  <c r="AF198" i="2"/>
  <c r="AG198" i="2"/>
  <c r="AD199" i="2"/>
  <c r="V199" i="2"/>
  <c r="AE199" i="2"/>
  <c r="AF199" i="2"/>
  <c r="AG199" i="2"/>
  <c r="AD200" i="2"/>
  <c r="V200" i="2"/>
  <c r="AE200" i="2"/>
  <c r="AF200" i="2"/>
  <c r="AG200" i="2"/>
  <c r="AD201" i="2"/>
  <c r="V201" i="2"/>
  <c r="AE201" i="2"/>
  <c r="AF201" i="2"/>
  <c r="AG201" i="2"/>
  <c r="AD202" i="2"/>
  <c r="V202" i="2"/>
  <c r="AE202" i="2"/>
  <c r="AF202" i="2"/>
  <c r="AG202" i="2"/>
  <c r="AD203" i="2"/>
  <c r="V203" i="2"/>
  <c r="AE203" i="2"/>
  <c r="AF203" i="2"/>
  <c r="AG203" i="2"/>
  <c r="AD204" i="2"/>
  <c r="V204" i="2"/>
  <c r="AE204" i="2"/>
  <c r="AF204" i="2"/>
  <c r="AG204" i="2"/>
  <c r="AD205" i="2"/>
  <c r="V205" i="2"/>
  <c r="AE205" i="2"/>
  <c r="AF205" i="2"/>
  <c r="AG205" i="2"/>
  <c r="AD206" i="2"/>
  <c r="V206" i="2"/>
  <c r="AE206" i="2"/>
  <c r="AF206" i="2"/>
  <c r="AG206" i="2"/>
  <c r="AD207" i="2"/>
  <c r="V207" i="2"/>
  <c r="AE207" i="2"/>
  <c r="AF207" i="2"/>
  <c r="AG207" i="2"/>
  <c r="V182" i="2"/>
  <c r="AD182" i="2"/>
  <c r="AE182" i="2"/>
  <c r="AG182" i="2"/>
  <c r="AF182" i="2"/>
  <c r="AD180" i="2"/>
  <c r="AD179" i="2"/>
  <c r="V117" i="2"/>
  <c r="AD113" i="2"/>
  <c r="AD117" i="2"/>
  <c r="AE117" i="2"/>
  <c r="V174" i="2"/>
  <c r="AD174" i="2"/>
  <c r="AE174" i="2"/>
  <c r="AD152" i="2"/>
  <c r="V152" i="2"/>
  <c r="AE152" i="2"/>
  <c r="AF152" i="2"/>
  <c r="AG152" i="2"/>
  <c r="AD153" i="2"/>
  <c r="V153" i="2"/>
  <c r="AE153" i="2"/>
  <c r="AF153" i="2"/>
  <c r="AG153" i="2"/>
  <c r="AD154" i="2"/>
  <c r="V154" i="2"/>
  <c r="AE154" i="2"/>
  <c r="AF154" i="2"/>
  <c r="AG154" i="2"/>
  <c r="AD155" i="2"/>
  <c r="V155" i="2"/>
  <c r="AE155" i="2"/>
  <c r="AF155" i="2"/>
  <c r="AG155" i="2"/>
  <c r="AD156" i="2"/>
  <c r="V156" i="2"/>
  <c r="AE156" i="2"/>
  <c r="AF156" i="2"/>
  <c r="AG156" i="2"/>
  <c r="AD157" i="2"/>
  <c r="V157" i="2"/>
  <c r="AE157" i="2"/>
  <c r="AF157" i="2"/>
  <c r="AG157" i="2"/>
  <c r="AD158" i="2"/>
  <c r="V158" i="2"/>
  <c r="AE158" i="2"/>
  <c r="AF158" i="2"/>
  <c r="AG158" i="2"/>
  <c r="AD159" i="2"/>
  <c r="V159" i="2"/>
  <c r="AE159" i="2"/>
  <c r="AF159" i="2"/>
  <c r="AG159" i="2"/>
  <c r="AD160" i="2"/>
  <c r="V160" i="2"/>
  <c r="AE160" i="2"/>
  <c r="AF160" i="2"/>
  <c r="AG160" i="2"/>
  <c r="AD161" i="2"/>
  <c r="V161" i="2"/>
  <c r="AE161" i="2"/>
  <c r="AF161" i="2"/>
  <c r="AG161" i="2"/>
  <c r="AD162" i="2"/>
  <c r="V162" i="2"/>
  <c r="AE162" i="2"/>
  <c r="AF162" i="2"/>
  <c r="AG162" i="2"/>
  <c r="AD163" i="2"/>
  <c r="V163" i="2"/>
  <c r="AE163" i="2"/>
  <c r="AF163" i="2"/>
  <c r="AG163" i="2"/>
  <c r="AD164" i="2"/>
  <c r="V164" i="2"/>
  <c r="AE164" i="2"/>
  <c r="AF164" i="2"/>
  <c r="AG164" i="2"/>
  <c r="AD165" i="2"/>
  <c r="V165" i="2"/>
  <c r="AE165" i="2"/>
  <c r="AF165" i="2"/>
  <c r="AG165" i="2"/>
  <c r="AD166" i="2"/>
  <c r="V166" i="2"/>
  <c r="AE166" i="2"/>
  <c r="AF166" i="2"/>
  <c r="AG166" i="2"/>
  <c r="AD167" i="2"/>
  <c r="V167" i="2"/>
  <c r="AE167" i="2"/>
  <c r="AF167" i="2"/>
  <c r="AG167" i="2"/>
  <c r="AD168" i="2"/>
  <c r="V168" i="2"/>
  <c r="AE168" i="2"/>
  <c r="AF168" i="2"/>
  <c r="AG168" i="2"/>
  <c r="AD169" i="2"/>
  <c r="V169" i="2"/>
  <c r="AE169" i="2"/>
  <c r="AF169" i="2"/>
  <c r="AG169" i="2"/>
  <c r="AD170" i="2"/>
  <c r="V170" i="2"/>
  <c r="AE170" i="2"/>
  <c r="AF170" i="2"/>
  <c r="AG170" i="2"/>
  <c r="AD171" i="2"/>
  <c r="V171" i="2"/>
  <c r="AE171" i="2"/>
  <c r="AF171" i="2"/>
  <c r="AG171" i="2"/>
  <c r="AD172" i="2"/>
  <c r="V172" i="2"/>
  <c r="AE172" i="2"/>
  <c r="AF172" i="2"/>
  <c r="AG172" i="2"/>
  <c r="AD173" i="2"/>
  <c r="V173" i="2"/>
  <c r="AE173" i="2"/>
  <c r="AF173" i="2"/>
  <c r="AG173" i="2"/>
  <c r="AF174" i="2"/>
  <c r="AG174" i="2"/>
  <c r="AD120" i="2"/>
  <c r="V120" i="2"/>
  <c r="AE120" i="2"/>
  <c r="AF120" i="2"/>
  <c r="AG120" i="2"/>
  <c r="AD121" i="2"/>
  <c r="V121" i="2"/>
  <c r="AE121" i="2"/>
  <c r="AF121" i="2"/>
  <c r="AG121" i="2"/>
  <c r="AD122" i="2"/>
  <c r="V122" i="2"/>
  <c r="AE122" i="2"/>
  <c r="AF122" i="2"/>
  <c r="AG122" i="2"/>
  <c r="AD123" i="2"/>
  <c r="V123" i="2"/>
  <c r="AE123" i="2"/>
  <c r="AF123" i="2"/>
  <c r="AG123" i="2"/>
  <c r="AD124" i="2"/>
  <c r="V124" i="2"/>
  <c r="AE124" i="2"/>
  <c r="AF124" i="2"/>
  <c r="AG124" i="2"/>
  <c r="AD125" i="2"/>
  <c r="V125" i="2"/>
  <c r="AE125" i="2"/>
  <c r="AF125" i="2"/>
  <c r="AG125" i="2"/>
  <c r="AD126" i="2"/>
  <c r="V126" i="2"/>
  <c r="AE126" i="2"/>
  <c r="AF126" i="2"/>
  <c r="AG126" i="2"/>
  <c r="AD127" i="2"/>
  <c r="V127" i="2"/>
  <c r="AE127" i="2"/>
  <c r="AF127" i="2"/>
  <c r="AG127" i="2"/>
  <c r="AD128" i="2"/>
  <c r="V128" i="2"/>
  <c r="AE128" i="2"/>
  <c r="AF128" i="2"/>
  <c r="AG128" i="2"/>
  <c r="AD129" i="2"/>
  <c r="V129" i="2"/>
  <c r="AE129" i="2"/>
  <c r="AF129" i="2"/>
  <c r="AG129" i="2"/>
  <c r="AD130" i="2"/>
  <c r="V130" i="2"/>
  <c r="AE130" i="2"/>
  <c r="AF130" i="2"/>
  <c r="AG130" i="2"/>
  <c r="AD131" i="2"/>
  <c r="V131" i="2"/>
  <c r="AE131" i="2"/>
  <c r="AF131" i="2"/>
  <c r="AG131" i="2"/>
  <c r="AD132" i="2"/>
  <c r="V132" i="2"/>
  <c r="AE132" i="2"/>
  <c r="AF132" i="2"/>
  <c r="AG132" i="2"/>
  <c r="AD133" i="2"/>
  <c r="V133" i="2"/>
  <c r="AE133" i="2"/>
  <c r="AF133" i="2"/>
  <c r="AG133" i="2"/>
  <c r="AD134" i="2"/>
  <c r="V134" i="2"/>
  <c r="AE134" i="2"/>
  <c r="AF134" i="2"/>
  <c r="AG134" i="2"/>
  <c r="AD135" i="2"/>
  <c r="V135" i="2"/>
  <c r="AE135" i="2"/>
  <c r="AF135" i="2"/>
  <c r="AG135" i="2"/>
  <c r="AD136" i="2"/>
  <c r="V136" i="2"/>
  <c r="AE136" i="2"/>
  <c r="AF136" i="2"/>
  <c r="AG136" i="2"/>
  <c r="AD137" i="2"/>
  <c r="V137" i="2"/>
  <c r="AE137" i="2"/>
  <c r="AF137" i="2"/>
  <c r="AG137" i="2"/>
  <c r="AD138" i="2"/>
  <c r="V138" i="2"/>
  <c r="AE138" i="2"/>
  <c r="AF138" i="2"/>
  <c r="AG138" i="2"/>
  <c r="AD139" i="2"/>
  <c r="V139" i="2"/>
  <c r="AE139" i="2"/>
  <c r="AF139" i="2"/>
  <c r="AG139" i="2"/>
  <c r="AD140" i="2"/>
  <c r="V140" i="2"/>
  <c r="AE140" i="2"/>
  <c r="AF140" i="2"/>
  <c r="AG140" i="2"/>
  <c r="AD141" i="2"/>
  <c r="V141" i="2"/>
  <c r="AE141" i="2"/>
  <c r="AF141" i="2"/>
  <c r="AG141" i="2"/>
  <c r="AD142" i="2"/>
  <c r="V142" i="2"/>
  <c r="AE142" i="2"/>
  <c r="AF142" i="2"/>
  <c r="AG142" i="2"/>
  <c r="AD143" i="2"/>
  <c r="V143" i="2"/>
  <c r="AE143" i="2"/>
  <c r="AF143" i="2"/>
  <c r="AG143" i="2"/>
  <c r="AD144" i="2"/>
  <c r="V144" i="2"/>
  <c r="AE144" i="2"/>
  <c r="AF144" i="2"/>
  <c r="AG144" i="2"/>
  <c r="AD145" i="2"/>
  <c r="V145" i="2"/>
  <c r="AE145" i="2"/>
  <c r="AF145" i="2"/>
  <c r="AG145" i="2"/>
  <c r="AD146" i="2"/>
  <c r="V146" i="2"/>
  <c r="AE146" i="2"/>
  <c r="AF146" i="2"/>
  <c r="AG146" i="2"/>
  <c r="AD147" i="2"/>
  <c r="V147" i="2"/>
  <c r="AE147" i="2"/>
  <c r="AF147" i="2"/>
  <c r="AG147" i="2"/>
  <c r="AD148" i="2"/>
  <c r="V148" i="2"/>
  <c r="AE148" i="2"/>
  <c r="AF148" i="2"/>
  <c r="AG148" i="2"/>
  <c r="AD149" i="2"/>
  <c r="V149" i="2"/>
  <c r="AE149" i="2"/>
  <c r="AF149" i="2"/>
  <c r="AG149" i="2"/>
  <c r="AD150" i="2"/>
  <c r="V150" i="2"/>
  <c r="AE150" i="2"/>
  <c r="AF150" i="2"/>
  <c r="AG150" i="2"/>
  <c r="AD151" i="2"/>
  <c r="V151" i="2"/>
  <c r="AE151" i="2"/>
  <c r="AF151" i="2"/>
  <c r="AG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V118" i="2"/>
  <c r="AD118" i="2"/>
  <c r="AE118" i="2"/>
  <c r="V119" i="2"/>
  <c r="AD119" i="2"/>
  <c r="AE119" i="2"/>
  <c r="AG119" i="2"/>
  <c r="AF119" i="2"/>
  <c r="AG118" i="2"/>
  <c r="AF118" i="2"/>
  <c r="AG117" i="2"/>
  <c r="AF117" i="2"/>
  <c r="AD116" i="2"/>
  <c r="AD115" i="2"/>
  <c r="AD114" i="2"/>
  <c r="AD77" i="2"/>
  <c r="AD82" i="2"/>
  <c r="AF82" i="2"/>
  <c r="AG82" i="2"/>
  <c r="AD83" i="2"/>
  <c r="AF83" i="2"/>
  <c r="AG83" i="2"/>
  <c r="AD84" i="2"/>
  <c r="AF84" i="2"/>
  <c r="AG84" i="2"/>
  <c r="AD85" i="2"/>
  <c r="AF85" i="2"/>
  <c r="AG85" i="2"/>
  <c r="AD86" i="2"/>
  <c r="AF86" i="2"/>
  <c r="AG86" i="2"/>
  <c r="AD87" i="2"/>
  <c r="AF87" i="2"/>
  <c r="AG87" i="2"/>
  <c r="AD88" i="2"/>
  <c r="AF88" i="2"/>
  <c r="AG88" i="2"/>
  <c r="AD89" i="2"/>
  <c r="AF89" i="2"/>
  <c r="AG89" i="2"/>
  <c r="AD90" i="2"/>
  <c r="AF90" i="2"/>
  <c r="AG90" i="2"/>
  <c r="AD91" i="2"/>
  <c r="AF91" i="2"/>
  <c r="AG91" i="2"/>
  <c r="AD92" i="2"/>
  <c r="AF92" i="2"/>
  <c r="AG92" i="2"/>
  <c r="AD93" i="2"/>
  <c r="AF93" i="2"/>
  <c r="AG93" i="2"/>
  <c r="AD94" i="2"/>
  <c r="AF94" i="2"/>
  <c r="AG94" i="2"/>
  <c r="AD95" i="2"/>
  <c r="AF95" i="2"/>
  <c r="AG95" i="2"/>
  <c r="AD96" i="2"/>
  <c r="AF96" i="2"/>
  <c r="AG96" i="2"/>
  <c r="AD97" i="2"/>
  <c r="AF97" i="2"/>
  <c r="AG97" i="2"/>
  <c r="AD98" i="2"/>
  <c r="AF98" i="2"/>
  <c r="AG98" i="2"/>
  <c r="AD99" i="2"/>
  <c r="AF99" i="2"/>
  <c r="AG99" i="2"/>
  <c r="AD100" i="2"/>
  <c r="AF100" i="2"/>
  <c r="AG100" i="2"/>
  <c r="AD101" i="2"/>
  <c r="AF101" i="2"/>
  <c r="AG101" i="2"/>
  <c r="AD102" i="2"/>
  <c r="AF102" i="2"/>
  <c r="AG102" i="2"/>
  <c r="AD103" i="2"/>
  <c r="AF103" i="2"/>
  <c r="AG103" i="2"/>
  <c r="AD104" i="2"/>
  <c r="AF104" i="2"/>
  <c r="AG104" i="2"/>
  <c r="AD105" i="2"/>
  <c r="AF105" i="2"/>
  <c r="AG105" i="2"/>
  <c r="AD106" i="2"/>
  <c r="AF106" i="2"/>
  <c r="AG106" i="2"/>
  <c r="AD107" i="2"/>
  <c r="AF107" i="2"/>
  <c r="AG107" i="2"/>
  <c r="AD108" i="2"/>
  <c r="AF108" i="2"/>
  <c r="AG108" i="2"/>
  <c r="AD109" i="2"/>
  <c r="AF109" i="2"/>
  <c r="AG109" i="2"/>
  <c r="AD110" i="2"/>
  <c r="AF110" i="2"/>
  <c r="AG110" i="2"/>
  <c r="AD81" i="2"/>
  <c r="AG81" i="2"/>
  <c r="AF81" i="2"/>
  <c r="V82" i="2"/>
  <c r="AE82" i="2"/>
  <c r="V83" i="2"/>
  <c r="AE83" i="2"/>
  <c r="V84" i="2"/>
  <c r="AE84" i="2"/>
  <c r="V85" i="2"/>
  <c r="AE85" i="2"/>
  <c r="V86" i="2"/>
  <c r="AE86" i="2"/>
  <c r="V87" i="2"/>
  <c r="AE87" i="2"/>
  <c r="V88" i="2"/>
  <c r="AE88" i="2"/>
  <c r="V89" i="2"/>
  <c r="AE89" i="2"/>
  <c r="V90" i="2"/>
  <c r="AE90" i="2"/>
  <c r="V91" i="2"/>
  <c r="AE91" i="2"/>
  <c r="V92" i="2"/>
  <c r="AE92" i="2"/>
  <c r="V93" i="2"/>
  <c r="AE93" i="2"/>
  <c r="V94" i="2"/>
  <c r="AE94" i="2"/>
  <c r="V95" i="2"/>
  <c r="AE95" i="2"/>
  <c r="V96" i="2"/>
  <c r="AE96" i="2"/>
  <c r="V97" i="2"/>
  <c r="AE97" i="2"/>
  <c r="V98" i="2"/>
  <c r="AE98" i="2"/>
  <c r="V99" i="2"/>
  <c r="AE99" i="2"/>
  <c r="V100" i="2"/>
  <c r="AE100" i="2"/>
  <c r="V101" i="2"/>
  <c r="AE101" i="2"/>
  <c r="V102" i="2"/>
  <c r="AE102" i="2"/>
  <c r="V103" i="2"/>
  <c r="AE103" i="2"/>
  <c r="V104" i="2"/>
  <c r="AE104" i="2"/>
  <c r="V105" i="2"/>
  <c r="AE105" i="2"/>
  <c r="V106" i="2"/>
  <c r="AE106" i="2"/>
  <c r="V107" i="2"/>
  <c r="AE107" i="2"/>
  <c r="V108" i="2"/>
  <c r="AE108" i="2"/>
  <c r="V109" i="2"/>
  <c r="AE109" i="2"/>
  <c r="V110" i="2"/>
  <c r="AE110" i="2"/>
  <c r="V81" i="2"/>
  <c r="AE81" i="2"/>
  <c r="AC146" i="1"/>
  <c r="AE146" i="1"/>
  <c r="AC147" i="1"/>
  <c r="AF147" i="1"/>
  <c r="AF146" i="1"/>
  <c r="V146" i="1"/>
  <c r="AC100" i="1"/>
  <c r="AD146" i="1"/>
  <c r="AD25" i="2"/>
  <c r="AF25" i="2"/>
  <c r="AG25" i="2"/>
  <c r="AF26" i="2"/>
  <c r="AD27" i="2"/>
  <c r="AF27" i="2"/>
  <c r="AD28" i="2"/>
  <c r="AF28" i="2"/>
  <c r="AD29" i="2"/>
  <c r="AF29" i="2"/>
  <c r="AD30" i="2"/>
  <c r="AF30" i="2"/>
  <c r="AD31" i="2"/>
  <c r="AF31" i="2"/>
  <c r="AD32" i="2"/>
  <c r="AF32" i="2"/>
  <c r="AD33" i="2"/>
  <c r="AF33" i="2"/>
  <c r="AD34" i="2"/>
  <c r="AF34" i="2"/>
  <c r="AD35" i="2"/>
  <c r="AF35" i="2"/>
  <c r="AD36" i="2"/>
  <c r="AF36" i="2"/>
  <c r="AD37" i="2"/>
  <c r="AF37" i="2"/>
  <c r="AD38" i="2"/>
  <c r="AF38" i="2"/>
  <c r="AD39" i="2"/>
  <c r="AF39" i="2"/>
  <c r="AD40" i="2"/>
  <c r="AF40" i="2"/>
  <c r="AD41" i="2"/>
  <c r="AF41" i="2"/>
  <c r="AD42" i="2"/>
  <c r="AF42" i="2"/>
  <c r="AD43" i="2"/>
  <c r="AF43" i="2"/>
  <c r="AD44" i="2"/>
  <c r="AF44" i="2"/>
  <c r="AD45" i="2"/>
  <c r="AF45" i="2"/>
  <c r="AD46" i="2"/>
  <c r="AF46" i="2"/>
  <c r="AD47" i="2"/>
  <c r="AF47" i="2"/>
  <c r="AD48" i="2"/>
  <c r="AF48" i="2"/>
  <c r="AD49" i="2"/>
  <c r="AF49" i="2"/>
  <c r="AD50" i="2"/>
  <c r="AF50" i="2"/>
  <c r="AD51" i="2"/>
  <c r="AF51" i="2"/>
  <c r="AD52" i="2"/>
  <c r="AF52" i="2"/>
  <c r="AD53" i="2"/>
  <c r="AF53" i="2"/>
  <c r="AD54" i="2"/>
  <c r="AF54" i="2"/>
  <c r="AD55" i="2"/>
  <c r="AF55" i="2"/>
  <c r="AD56" i="2"/>
  <c r="AF56" i="2"/>
  <c r="AD57" i="2"/>
  <c r="AF57" i="2"/>
  <c r="AD58" i="2"/>
  <c r="AF58" i="2"/>
  <c r="AD59" i="2"/>
  <c r="AF59" i="2"/>
  <c r="AD60" i="2"/>
  <c r="AF60" i="2"/>
  <c r="AD61" i="2"/>
  <c r="AF61" i="2"/>
  <c r="AD62" i="2"/>
  <c r="AF62" i="2"/>
  <c r="AD63" i="2"/>
  <c r="AF63" i="2"/>
  <c r="AD64" i="2"/>
  <c r="AF64" i="2"/>
  <c r="AG26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27" i="2"/>
  <c r="AG28" i="2"/>
  <c r="AG29" i="2"/>
  <c r="AG30" i="2"/>
  <c r="AG31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J183" i="2"/>
  <c r="I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81" i="2"/>
  <c r="K181" i="2"/>
  <c r="I182" i="2"/>
  <c r="J182" i="2"/>
  <c r="K182" i="2"/>
  <c r="K180" i="2"/>
  <c r="J180" i="2"/>
  <c r="I18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K116" i="2"/>
  <c r="J116" i="2"/>
  <c r="I116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81" i="2"/>
  <c r="J81" i="2"/>
  <c r="K81" i="2"/>
  <c r="K80" i="2"/>
  <c r="J80" i="2"/>
  <c r="I80" i="2"/>
  <c r="AD80" i="2"/>
  <c r="AD79" i="2"/>
  <c r="AD78" i="2"/>
  <c r="V48" i="2"/>
  <c r="AD21" i="2"/>
  <c r="AE48" i="2"/>
  <c r="V49" i="2"/>
  <c r="AE49" i="2"/>
  <c r="V50" i="2"/>
  <c r="AE50" i="2"/>
  <c r="V51" i="2"/>
  <c r="AE51" i="2"/>
  <c r="V52" i="2"/>
  <c r="AE52" i="2"/>
  <c r="V53" i="2"/>
  <c r="AE53" i="2"/>
  <c r="V54" i="2"/>
  <c r="AE54" i="2"/>
  <c r="V55" i="2"/>
  <c r="AE55" i="2"/>
  <c r="V56" i="2"/>
  <c r="AE56" i="2"/>
  <c r="V57" i="2"/>
  <c r="AE57" i="2"/>
  <c r="V58" i="2"/>
  <c r="AE58" i="2"/>
  <c r="V59" i="2"/>
  <c r="AE59" i="2"/>
  <c r="V60" i="2"/>
  <c r="AE60" i="2"/>
  <c r="V61" i="2"/>
  <c r="AE61" i="2"/>
  <c r="V62" i="2"/>
  <c r="AE62" i="2"/>
  <c r="V63" i="2"/>
  <c r="AE63" i="2"/>
  <c r="V64" i="2"/>
  <c r="AE64" i="2"/>
  <c r="V29" i="2"/>
  <c r="AE29" i="2"/>
  <c r="V30" i="2"/>
  <c r="AE30" i="2"/>
  <c r="V31" i="2"/>
  <c r="AE31" i="2"/>
  <c r="V32" i="2"/>
  <c r="AE32" i="2"/>
  <c r="V33" i="2"/>
  <c r="AE33" i="2"/>
  <c r="V34" i="2"/>
  <c r="AE34" i="2"/>
  <c r="V35" i="2"/>
  <c r="AE35" i="2"/>
  <c r="V36" i="2"/>
  <c r="AE36" i="2"/>
  <c r="V37" i="2"/>
  <c r="AE37" i="2"/>
  <c r="V38" i="2"/>
  <c r="AE38" i="2"/>
  <c r="V39" i="2"/>
  <c r="AE39" i="2"/>
  <c r="V40" i="2"/>
  <c r="AE40" i="2"/>
  <c r="V41" i="2"/>
  <c r="AE41" i="2"/>
  <c r="V42" i="2"/>
  <c r="AE42" i="2"/>
  <c r="V43" i="2"/>
  <c r="AE43" i="2"/>
  <c r="V44" i="2"/>
  <c r="AE44" i="2"/>
  <c r="V45" i="2"/>
  <c r="AE45" i="2"/>
  <c r="V46" i="2"/>
  <c r="AE46" i="2"/>
  <c r="V47" i="2"/>
  <c r="AE47" i="2"/>
  <c r="V26" i="2"/>
  <c r="AE26" i="2"/>
  <c r="V27" i="2"/>
  <c r="AE27" i="2"/>
  <c r="V28" i="2"/>
  <c r="AE28" i="2"/>
  <c r="V25" i="2"/>
  <c r="AE25" i="2"/>
  <c r="AD22" i="2"/>
  <c r="J5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K25" i="2"/>
  <c r="K26" i="2"/>
  <c r="K27" i="2"/>
  <c r="K28" i="2"/>
  <c r="K24" i="2"/>
  <c r="J25" i="2"/>
  <c r="J26" i="2"/>
  <c r="J27" i="2"/>
  <c r="J28" i="2"/>
  <c r="J24" i="2"/>
  <c r="I25" i="2"/>
  <c r="I26" i="2"/>
  <c r="I27" i="2"/>
  <c r="I28" i="2"/>
  <c r="AD24" i="2"/>
  <c r="AD23" i="2"/>
  <c r="E9" i="2"/>
  <c r="E10" i="2"/>
  <c r="E11" i="2"/>
  <c r="P9" i="2"/>
  <c r="P10" i="2"/>
  <c r="J9" i="2"/>
  <c r="J10" i="2"/>
  <c r="D9" i="2"/>
  <c r="D10" i="2"/>
  <c r="AC253" i="1"/>
  <c r="AE253" i="1"/>
  <c r="AC252" i="1"/>
  <c r="AE252" i="1"/>
  <c r="AC251" i="1"/>
  <c r="AE251" i="1"/>
  <c r="AC250" i="1"/>
  <c r="AE250" i="1"/>
  <c r="AC249" i="1"/>
  <c r="AE249" i="1"/>
  <c r="AC248" i="1"/>
  <c r="AE248" i="1"/>
  <c r="AC247" i="1"/>
  <c r="AE247" i="1"/>
  <c r="AC246" i="1"/>
  <c r="AE246" i="1"/>
  <c r="AC245" i="1"/>
  <c r="AE245" i="1"/>
  <c r="AC244" i="1"/>
  <c r="AE244" i="1"/>
  <c r="AC243" i="1"/>
  <c r="AE243" i="1"/>
  <c r="AC242" i="1"/>
  <c r="AE242" i="1"/>
  <c r="AC241" i="1"/>
  <c r="AE241" i="1"/>
  <c r="AC240" i="1"/>
  <c r="AE240" i="1"/>
  <c r="AC239" i="1"/>
  <c r="AE239" i="1"/>
  <c r="AC238" i="1"/>
  <c r="AE238" i="1"/>
  <c r="AC237" i="1"/>
  <c r="AE237" i="1"/>
  <c r="V238" i="1"/>
  <c r="AC233" i="1"/>
  <c r="AD238" i="1"/>
  <c r="V239" i="1"/>
  <c r="AD239" i="1"/>
  <c r="V240" i="1"/>
  <c r="AD240" i="1"/>
  <c r="V241" i="1"/>
  <c r="AD241" i="1"/>
  <c r="V242" i="1"/>
  <c r="AD242" i="1"/>
  <c r="V243" i="1"/>
  <c r="AD243" i="1"/>
  <c r="V244" i="1"/>
  <c r="AD244" i="1"/>
  <c r="V245" i="1"/>
  <c r="AD245" i="1"/>
  <c r="V246" i="1"/>
  <c r="AD246" i="1"/>
  <c r="V247" i="1"/>
  <c r="AD247" i="1"/>
  <c r="V248" i="1"/>
  <c r="AD248" i="1"/>
  <c r="V249" i="1"/>
  <c r="AD249" i="1"/>
  <c r="V250" i="1"/>
  <c r="AD250" i="1"/>
  <c r="V251" i="1"/>
  <c r="AD251" i="1"/>
  <c r="V252" i="1"/>
  <c r="AD252" i="1"/>
  <c r="V253" i="1"/>
  <c r="AD253" i="1"/>
  <c r="V237" i="1"/>
  <c r="AD237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38" i="1"/>
  <c r="D17" i="1"/>
  <c r="D14" i="1"/>
  <c r="M239" i="1"/>
  <c r="M253" i="1"/>
  <c r="M254" i="1"/>
  <c r="M255" i="1"/>
  <c r="V189" i="1"/>
  <c r="AC185" i="1"/>
  <c r="AC189" i="1"/>
  <c r="AD189" i="1"/>
  <c r="AE189" i="1"/>
  <c r="AC197" i="1"/>
  <c r="AE197" i="1"/>
  <c r="AC198" i="1"/>
  <c r="AE198" i="1"/>
  <c r="AC199" i="1"/>
  <c r="AE199" i="1"/>
  <c r="AC200" i="1"/>
  <c r="AE200" i="1"/>
  <c r="AC201" i="1"/>
  <c r="AE201" i="1"/>
  <c r="AC202" i="1"/>
  <c r="AE202" i="1"/>
  <c r="AC203" i="1"/>
  <c r="AE203" i="1"/>
  <c r="AC204" i="1"/>
  <c r="AE204" i="1"/>
  <c r="AC205" i="1"/>
  <c r="AE205" i="1"/>
  <c r="AC206" i="1"/>
  <c r="AE206" i="1"/>
  <c r="V203" i="1"/>
  <c r="AD203" i="1"/>
  <c r="V204" i="1"/>
  <c r="AD204" i="1"/>
  <c r="V205" i="1"/>
  <c r="AD205" i="1"/>
  <c r="V206" i="1"/>
  <c r="AD206" i="1"/>
  <c r="I205" i="1"/>
  <c r="J205" i="1"/>
  <c r="K205" i="1"/>
  <c r="L205" i="1"/>
  <c r="L204" i="1"/>
  <c r="D1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V214" i="1"/>
  <c r="AC209" i="1"/>
  <c r="AC214" i="1"/>
  <c r="AD214" i="1"/>
  <c r="V215" i="1"/>
  <c r="AC215" i="1"/>
  <c r="AD215" i="1"/>
  <c r="V216" i="1"/>
  <c r="AC216" i="1"/>
  <c r="AD216" i="1"/>
  <c r="V217" i="1"/>
  <c r="AC217" i="1"/>
  <c r="AD217" i="1"/>
  <c r="V218" i="1"/>
  <c r="AC218" i="1"/>
  <c r="AD218" i="1"/>
  <c r="V219" i="1"/>
  <c r="AC219" i="1"/>
  <c r="AD219" i="1"/>
  <c r="V220" i="1"/>
  <c r="AC220" i="1"/>
  <c r="AD220" i="1"/>
  <c r="V221" i="1"/>
  <c r="AC221" i="1"/>
  <c r="AD221" i="1"/>
  <c r="V222" i="1"/>
  <c r="AC222" i="1"/>
  <c r="AD222" i="1"/>
  <c r="V223" i="1"/>
  <c r="AC223" i="1"/>
  <c r="AD223" i="1"/>
  <c r="V224" i="1"/>
  <c r="AC224" i="1"/>
  <c r="AD224" i="1"/>
  <c r="V225" i="1"/>
  <c r="AC225" i="1"/>
  <c r="AD225" i="1"/>
  <c r="V226" i="1"/>
  <c r="AC226" i="1"/>
  <c r="AD226" i="1"/>
  <c r="V227" i="1"/>
  <c r="AC227" i="1"/>
  <c r="AD227" i="1"/>
  <c r="V228" i="1"/>
  <c r="AC228" i="1"/>
  <c r="AD228" i="1"/>
  <c r="V229" i="1"/>
  <c r="AC229" i="1"/>
  <c r="AD229" i="1"/>
  <c r="V230" i="1"/>
  <c r="AC230" i="1"/>
  <c r="AD230" i="1"/>
  <c r="V213" i="1"/>
  <c r="AC213" i="1"/>
  <c r="AD213" i="1"/>
  <c r="V190" i="1"/>
  <c r="AC190" i="1"/>
  <c r="AD190" i="1"/>
  <c r="V191" i="1"/>
  <c r="AC191" i="1"/>
  <c r="AD191" i="1"/>
  <c r="V192" i="1"/>
  <c r="AC192" i="1"/>
  <c r="AD192" i="1"/>
  <c r="V193" i="1"/>
  <c r="AC193" i="1"/>
  <c r="AD193" i="1"/>
  <c r="V194" i="1"/>
  <c r="AC194" i="1"/>
  <c r="AD194" i="1"/>
  <c r="V195" i="1"/>
  <c r="AC195" i="1"/>
  <c r="AD195" i="1"/>
  <c r="V196" i="1"/>
  <c r="AC196" i="1"/>
  <c r="AD196" i="1"/>
  <c r="V197" i="1"/>
  <c r="AD197" i="1"/>
  <c r="V198" i="1"/>
  <c r="AD198" i="1"/>
  <c r="V199" i="1"/>
  <c r="AD199" i="1"/>
  <c r="V200" i="1"/>
  <c r="AD200" i="1"/>
  <c r="V201" i="1"/>
  <c r="AD201" i="1"/>
  <c r="V202" i="1"/>
  <c r="AD202" i="1"/>
  <c r="V180" i="1"/>
  <c r="AC141" i="1"/>
  <c r="AC180" i="1"/>
  <c r="AD180" i="1"/>
  <c r="AC175" i="1"/>
  <c r="V175" i="1"/>
  <c r="AD175" i="1"/>
  <c r="AE175" i="1"/>
  <c r="AF175" i="1"/>
  <c r="AC176" i="1"/>
  <c r="V176" i="1"/>
  <c r="AD176" i="1"/>
  <c r="AE176" i="1"/>
  <c r="AF176" i="1"/>
  <c r="AC177" i="1"/>
  <c r="V177" i="1"/>
  <c r="AD177" i="1"/>
  <c r="AE177" i="1"/>
  <c r="AF177" i="1"/>
  <c r="AC178" i="1"/>
  <c r="V178" i="1"/>
  <c r="AD178" i="1"/>
  <c r="AE178" i="1"/>
  <c r="AF178" i="1"/>
  <c r="AC179" i="1"/>
  <c r="V179" i="1"/>
  <c r="AD179" i="1"/>
  <c r="AE179" i="1"/>
  <c r="AF179" i="1"/>
  <c r="AE180" i="1"/>
  <c r="AF180" i="1"/>
  <c r="I169" i="1"/>
  <c r="J169" i="1"/>
  <c r="K169" i="1"/>
  <c r="L169" i="1"/>
  <c r="L168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AE225" i="1"/>
  <c r="AE226" i="1"/>
  <c r="AE227" i="1"/>
  <c r="AE228" i="1"/>
  <c r="AE229" i="1"/>
  <c r="AE230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M229" i="1"/>
  <c r="M230" i="1"/>
  <c r="M231" i="1"/>
  <c r="M232" i="1"/>
  <c r="AE221" i="1"/>
  <c r="AE222" i="1"/>
  <c r="AE223" i="1"/>
  <c r="AE224" i="1"/>
  <c r="AE220" i="1"/>
  <c r="AE213" i="1"/>
  <c r="AE219" i="1"/>
  <c r="AE218" i="1"/>
  <c r="AE217" i="1"/>
  <c r="AE216" i="1"/>
  <c r="AE215" i="1"/>
  <c r="AE214" i="1"/>
  <c r="AE196" i="1"/>
  <c r="AE195" i="1"/>
  <c r="AE194" i="1"/>
  <c r="AE193" i="1"/>
  <c r="AE192" i="1"/>
  <c r="AE191" i="1"/>
  <c r="AE190" i="1"/>
  <c r="AC166" i="1"/>
  <c r="V166" i="1"/>
  <c r="AD166" i="1"/>
  <c r="AE166" i="1"/>
  <c r="AF166" i="1"/>
  <c r="AC167" i="1"/>
  <c r="V167" i="1"/>
  <c r="AD167" i="1"/>
  <c r="AE167" i="1"/>
  <c r="AF167" i="1"/>
  <c r="AC168" i="1"/>
  <c r="V168" i="1"/>
  <c r="AD168" i="1"/>
  <c r="AE168" i="1"/>
  <c r="AF168" i="1"/>
  <c r="AC169" i="1"/>
  <c r="V169" i="1"/>
  <c r="AD169" i="1"/>
  <c r="AE169" i="1"/>
  <c r="AF169" i="1"/>
  <c r="AC170" i="1"/>
  <c r="V170" i="1"/>
  <c r="AD170" i="1"/>
  <c r="AE170" i="1"/>
  <c r="AF170" i="1"/>
  <c r="AC171" i="1"/>
  <c r="V171" i="1"/>
  <c r="AD171" i="1"/>
  <c r="AE171" i="1"/>
  <c r="AF171" i="1"/>
  <c r="AC172" i="1"/>
  <c r="V172" i="1"/>
  <c r="AD172" i="1"/>
  <c r="AE172" i="1"/>
  <c r="AF172" i="1"/>
  <c r="AC173" i="1"/>
  <c r="V173" i="1"/>
  <c r="AD173" i="1"/>
  <c r="AE173" i="1"/>
  <c r="AF173" i="1"/>
  <c r="AC174" i="1"/>
  <c r="V174" i="1"/>
  <c r="AD174" i="1"/>
  <c r="AE174" i="1"/>
  <c r="AF174" i="1"/>
  <c r="AE147" i="1"/>
  <c r="AC148" i="1"/>
  <c r="AE148" i="1"/>
  <c r="AC149" i="1"/>
  <c r="AE149" i="1"/>
  <c r="AC150" i="1"/>
  <c r="AE150" i="1"/>
  <c r="AC151" i="1"/>
  <c r="AE151" i="1"/>
  <c r="AC152" i="1"/>
  <c r="AE152" i="1"/>
  <c r="AC153" i="1"/>
  <c r="AE153" i="1"/>
  <c r="AC154" i="1"/>
  <c r="AE154" i="1"/>
  <c r="AC155" i="1"/>
  <c r="AE155" i="1"/>
  <c r="AC156" i="1"/>
  <c r="AE156" i="1"/>
  <c r="AC157" i="1"/>
  <c r="AE157" i="1"/>
  <c r="AC158" i="1"/>
  <c r="AE158" i="1"/>
  <c r="AC159" i="1"/>
  <c r="AE159" i="1"/>
  <c r="AC160" i="1"/>
  <c r="AE160" i="1"/>
  <c r="AC161" i="1"/>
  <c r="AE161" i="1"/>
  <c r="AC162" i="1"/>
  <c r="AE162" i="1"/>
  <c r="AC163" i="1"/>
  <c r="AE163" i="1"/>
  <c r="AC164" i="1"/>
  <c r="AE164" i="1"/>
  <c r="AC165" i="1"/>
  <c r="AE165" i="1"/>
  <c r="AC145" i="1"/>
  <c r="AE145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45" i="1"/>
  <c r="I165" i="1"/>
  <c r="J165" i="1"/>
  <c r="K165" i="1"/>
  <c r="L165" i="1"/>
  <c r="L164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M168" i="1"/>
  <c r="V163" i="1"/>
  <c r="V164" i="1"/>
  <c r="V165" i="1"/>
  <c r="AD163" i="1"/>
  <c r="AD164" i="1"/>
  <c r="AD165" i="1"/>
  <c r="V155" i="1"/>
  <c r="AD155" i="1"/>
  <c r="V156" i="1"/>
  <c r="AD156" i="1"/>
  <c r="V157" i="1"/>
  <c r="AD157" i="1"/>
  <c r="V158" i="1"/>
  <c r="AD158" i="1"/>
  <c r="V159" i="1"/>
  <c r="AD159" i="1"/>
  <c r="V160" i="1"/>
  <c r="AD160" i="1"/>
  <c r="V161" i="1"/>
  <c r="AD161" i="1"/>
  <c r="V162" i="1"/>
  <c r="AD162" i="1"/>
  <c r="I159" i="1"/>
  <c r="J159" i="1"/>
  <c r="K159" i="1"/>
  <c r="L159" i="1"/>
  <c r="L158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M164" i="1"/>
  <c r="V149" i="1"/>
  <c r="AD149" i="1"/>
  <c r="V150" i="1"/>
  <c r="AD150" i="1"/>
  <c r="V151" i="1"/>
  <c r="AD151" i="1"/>
  <c r="V152" i="1"/>
  <c r="AD152" i="1"/>
  <c r="V153" i="1"/>
  <c r="AD153" i="1"/>
  <c r="V154" i="1"/>
  <c r="AD154" i="1"/>
  <c r="V148" i="1"/>
  <c r="AD148" i="1"/>
  <c r="I146" i="1"/>
  <c r="K150" i="1"/>
  <c r="I148" i="1"/>
  <c r="J148" i="1"/>
  <c r="K148" i="1"/>
  <c r="L148" i="1"/>
  <c r="L147" i="1"/>
  <c r="M148" i="1"/>
  <c r="I149" i="1"/>
  <c r="J149" i="1"/>
  <c r="K149" i="1"/>
  <c r="L149" i="1"/>
  <c r="M149" i="1"/>
  <c r="I150" i="1"/>
  <c r="J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M158" i="1"/>
  <c r="V147" i="1"/>
  <c r="AD147" i="1"/>
  <c r="L146" i="1"/>
  <c r="M147" i="1"/>
  <c r="K147" i="1"/>
  <c r="J147" i="1"/>
  <c r="I147" i="1"/>
  <c r="K146" i="1"/>
  <c r="J146" i="1"/>
  <c r="V145" i="1"/>
  <c r="AD145" i="1"/>
  <c r="AC144" i="1"/>
  <c r="AC143" i="1"/>
  <c r="AC142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AC236" i="1"/>
  <c r="AC235" i="1"/>
  <c r="AC234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15" i="1"/>
  <c r="I136" i="1"/>
  <c r="J136" i="1"/>
  <c r="K136" i="1"/>
  <c r="L136" i="1"/>
  <c r="L135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AC135" i="1"/>
  <c r="V135" i="1"/>
  <c r="AD135" i="1"/>
  <c r="AC136" i="1"/>
  <c r="V136" i="1"/>
  <c r="AD136" i="1"/>
  <c r="AC137" i="1"/>
  <c r="V137" i="1"/>
  <c r="AD137" i="1"/>
  <c r="AC138" i="1"/>
  <c r="V138" i="1"/>
  <c r="AD138" i="1"/>
  <c r="AC123" i="1"/>
  <c r="V123" i="1"/>
  <c r="AD123" i="1"/>
  <c r="AC124" i="1"/>
  <c r="V124" i="1"/>
  <c r="AD124" i="1"/>
  <c r="AC125" i="1"/>
  <c r="V125" i="1"/>
  <c r="AD125" i="1"/>
  <c r="AC126" i="1"/>
  <c r="V126" i="1"/>
  <c r="AD126" i="1"/>
  <c r="AC127" i="1"/>
  <c r="V127" i="1"/>
  <c r="AD127" i="1"/>
  <c r="AC128" i="1"/>
  <c r="V128" i="1"/>
  <c r="AD128" i="1"/>
  <c r="AC129" i="1"/>
  <c r="V129" i="1"/>
  <c r="AD129" i="1"/>
  <c r="AC130" i="1"/>
  <c r="V130" i="1"/>
  <c r="AD130" i="1"/>
  <c r="AC131" i="1"/>
  <c r="V131" i="1"/>
  <c r="AD131" i="1"/>
  <c r="AC132" i="1"/>
  <c r="V132" i="1"/>
  <c r="AD132" i="1"/>
  <c r="AC133" i="1"/>
  <c r="V133" i="1"/>
  <c r="AD133" i="1"/>
  <c r="AC134" i="1"/>
  <c r="V134" i="1"/>
  <c r="AD134" i="1"/>
  <c r="I124" i="1"/>
  <c r="J124" i="1"/>
  <c r="K124" i="1"/>
  <c r="L124" i="1"/>
  <c r="L123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M135" i="1"/>
  <c r="K214" i="1"/>
  <c r="I214" i="1"/>
  <c r="L191" i="1"/>
  <c r="L190" i="1"/>
  <c r="M191" i="1"/>
  <c r="I191" i="1"/>
  <c r="J191" i="1"/>
  <c r="K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K190" i="1"/>
  <c r="J190" i="1"/>
  <c r="I190" i="1"/>
  <c r="AC212" i="1"/>
  <c r="AC211" i="1"/>
  <c r="AC210" i="1"/>
  <c r="L107" i="1"/>
  <c r="L106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M123" i="1"/>
  <c r="L105" i="1"/>
  <c r="M106" i="1"/>
  <c r="L66" i="1"/>
  <c r="L65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64" i="1"/>
  <c r="M65" i="1"/>
  <c r="L25" i="1"/>
  <c r="L24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23" i="1"/>
  <c r="M24" i="1"/>
  <c r="AC120" i="1"/>
  <c r="V120" i="1"/>
  <c r="AD120" i="1"/>
  <c r="AC121" i="1"/>
  <c r="V121" i="1"/>
  <c r="AD121" i="1"/>
  <c r="AC122" i="1"/>
  <c r="V122" i="1"/>
  <c r="AD122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AC118" i="1"/>
  <c r="V118" i="1"/>
  <c r="AD118" i="1"/>
  <c r="AC119" i="1"/>
  <c r="V119" i="1"/>
  <c r="AD119" i="1"/>
  <c r="AC188" i="1"/>
  <c r="AC104" i="1"/>
  <c r="V104" i="1"/>
  <c r="AD104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AC187" i="1"/>
  <c r="AC186" i="1"/>
  <c r="AC115" i="1"/>
  <c r="V115" i="1"/>
  <c r="AD115" i="1"/>
  <c r="AC116" i="1"/>
  <c r="V116" i="1"/>
  <c r="AD116" i="1"/>
  <c r="AC117" i="1"/>
  <c r="V117" i="1"/>
  <c r="AD117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AC114" i="1"/>
  <c r="V114" i="1"/>
  <c r="AD114" i="1"/>
  <c r="AC109" i="1"/>
  <c r="V109" i="1"/>
  <c r="AD109" i="1"/>
  <c r="AC110" i="1"/>
  <c r="V110" i="1"/>
  <c r="AD110" i="1"/>
  <c r="AC111" i="1"/>
  <c r="V111" i="1"/>
  <c r="AD111" i="1"/>
  <c r="AC112" i="1"/>
  <c r="V112" i="1"/>
  <c r="AD112" i="1"/>
  <c r="AC113" i="1"/>
  <c r="V113" i="1"/>
  <c r="AD113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AC105" i="1"/>
  <c r="V105" i="1"/>
  <c r="AD105" i="1"/>
  <c r="AC106" i="1"/>
  <c r="V106" i="1"/>
  <c r="AD106" i="1"/>
  <c r="V107" i="1"/>
  <c r="AC107" i="1"/>
  <c r="AD107" i="1"/>
  <c r="V108" i="1"/>
  <c r="AC108" i="1"/>
  <c r="AD108" i="1"/>
  <c r="AC102" i="1"/>
  <c r="AC103" i="1"/>
  <c r="AC101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K106" i="1"/>
  <c r="K105" i="1"/>
  <c r="I106" i="1"/>
  <c r="I105" i="1"/>
  <c r="J106" i="1"/>
  <c r="J105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I350" i="1"/>
  <c r="J350" i="1"/>
  <c r="K350" i="1"/>
  <c r="L350" i="1"/>
  <c r="L349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L348" i="1"/>
  <c r="M349" i="1"/>
  <c r="L347" i="1"/>
  <c r="M348" i="1"/>
  <c r="K348" i="1"/>
  <c r="K349" i="1"/>
  <c r="K347" i="1"/>
  <c r="J348" i="1"/>
  <c r="J349" i="1"/>
  <c r="J347" i="1"/>
  <c r="I348" i="1"/>
  <c r="I349" i="1"/>
  <c r="I347" i="1"/>
  <c r="V349" i="1"/>
  <c r="V348" i="1"/>
  <c r="V347" i="1"/>
  <c r="V346" i="1"/>
  <c r="V75" i="1"/>
  <c r="Z63" i="1"/>
  <c r="Z75" i="1"/>
  <c r="W75" i="1"/>
  <c r="Z8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I306" i="1"/>
  <c r="J306" i="1"/>
  <c r="K306" i="1"/>
  <c r="L306" i="1"/>
  <c r="L305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05" i="1"/>
  <c r="L304" i="1"/>
  <c r="M305" i="1"/>
  <c r="K305" i="1"/>
  <c r="K304" i="1"/>
  <c r="J305" i="1"/>
  <c r="J304" i="1"/>
  <c r="I304" i="1"/>
  <c r="V305" i="1"/>
  <c r="V304" i="1"/>
  <c r="V303" i="1"/>
  <c r="V260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K270" i="1"/>
  <c r="K261" i="1"/>
  <c r="K262" i="1"/>
  <c r="K263" i="1"/>
  <c r="K264" i="1"/>
  <c r="K265" i="1"/>
  <c r="K266" i="1"/>
  <c r="K267" i="1"/>
  <c r="K268" i="1"/>
  <c r="K269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60" i="1"/>
  <c r="I288" i="1"/>
  <c r="J288" i="1"/>
  <c r="L288" i="1"/>
  <c r="L287" i="1"/>
  <c r="M288" i="1"/>
  <c r="I289" i="1"/>
  <c r="J289" i="1"/>
  <c r="L289" i="1"/>
  <c r="M289" i="1"/>
  <c r="I290" i="1"/>
  <c r="J290" i="1"/>
  <c r="L290" i="1"/>
  <c r="M290" i="1"/>
  <c r="I291" i="1"/>
  <c r="J291" i="1"/>
  <c r="L291" i="1"/>
  <c r="M291" i="1"/>
  <c r="I292" i="1"/>
  <c r="J292" i="1"/>
  <c r="L292" i="1"/>
  <c r="M292" i="1"/>
  <c r="I293" i="1"/>
  <c r="J293" i="1"/>
  <c r="L293" i="1"/>
  <c r="M293" i="1"/>
  <c r="I294" i="1"/>
  <c r="J294" i="1"/>
  <c r="L294" i="1"/>
  <c r="M294" i="1"/>
  <c r="I295" i="1"/>
  <c r="J295" i="1"/>
  <c r="L295" i="1"/>
  <c r="M295" i="1"/>
  <c r="I296" i="1"/>
  <c r="J296" i="1"/>
  <c r="L296" i="1"/>
  <c r="M296" i="1"/>
  <c r="I297" i="1"/>
  <c r="J297" i="1"/>
  <c r="L297" i="1"/>
  <c r="M297" i="1"/>
  <c r="I275" i="1"/>
  <c r="J275" i="1"/>
  <c r="L275" i="1"/>
  <c r="L274" i="1"/>
  <c r="M275" i="1"/>
  <c r="I276" i="1"/>
  <c r="J276" i="1"/>
  <c r="L276" i="1"/>
  <c r="M276" i="1"/>
  <c r="I277" i="1"/>
  <c r="J277" i="1"/>
  <c r="L277" i="1"/>
  <c r="M277" i="1"/>
  <c r="I278" i="1"/>
  <c r="J278" i="1"/>
  <c r="L278" i="1"/>
  <c r="M278" i="1"/>
  <c r="I279" i="1"/>
  <c r="J279" i="1"/>
  <c r="L279" i="1"/>
  <c r="M279" i="1"/>
  <c r="I280" i="1"/>
  <c r="J280" i="1"/>
  <c r="L280" i="1"/>
  <c r="M280" i="1"/>
  <c r="I281" i="1"/>
  <c r="J281" i="1"/>
  <c r="L281" i="1"/>
  <c r="M281" i="1"/>
  <c r="I282" i="1"/>
  <c r="J282" i="1"/>
  <c r="L282" i="1"/>
  <c r="M282" i="1"/>
  <c r="I283" i="1"/>
  <c r="J283" i="1"/>
  <c r="L283" i="1"/>
  <c r="M283" i="1"/>
  <c r="I284" i="1"/>
  <c r="J284" i="1"/>
  <c r="L284" i="1"/>
  <c r="M284" i="1"/>
  <c r="I285" i="1"/>
  <c r="J285" i="1"/>
  <c r="L285" i="1"/>
  <c r="M285" i="1"/>
  <c r="I286" i="1"/>
  <c r="J286" i="1"/>
  <c r="L286" i="1"/>
  <c r="M286" i="1"/>
  <c r="I287" i="1"/>
  <c r="J287" i="1"/>
  <c r="M287" i="1"/>
  <c r="L273" i="1"/>
  <c r="M274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60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I262" i="1"/>
  <c r="M262" i="1"/>
  <c r="I263" i="1"/>
  <c r="M263" i="1"/>
  <c r="I264" i="1"/>
  <c r="M264" i="1"/>
  <c r="I265" i="1"/>
  <c r="M265" i="1"/>
  <c r="I266" i="1"/>
  <c r="M266" i="1"/>
  <c r="I267" i="1"/>
  <c r="M267" i="1"/>
  <c r="I268" i="1"/>
  <c r="M268" i="1"/>
  <c r="I269" i="1"/>
  <c r="M269" i="1"/>
  <c r="I270" i="1"/>
  <c r="M270" i="1"/>
  <c r="I271" i="1"/>
  <c r="M271" i="1"/>
  <c r="I272" i="1"/>
  <c r="M272" i="1"/>
  <c r="I273" i="1"/>
  <c r="M273" i="1"/>
  <c r="I274" i="1"/>
  <c r="M261" i="1"/>
  <c r="I261" i="1"/>
  <c r="I260" i="1"/>
  <c r="V261" i="1"/>
  <c r="V259" i="1"/>
  <c r="V86" i="1"/>
  <c r="V87" i="1"/>
  <c r="V88" i="1"/>
  <c r="V89" i="1"/>
  <c r="V90" i="1"/>
  <c r="V91" i="1"/>
  <c r="V92" i="1"/>
  <c r="V93" i="1"/>
  <c r="V94" i="1"/>
  <c r="V95" i="1"/>
  <c r="V96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V80" i="1"/>
  <c r="Z80" i="1"/>
  <c r="W80" i="1"/>
  <c r="V73" i="1"/>
  <c r="Z73" i="1"/>
  <c r="W73" i="1"/>
  <c r="V71" i="1"/>
  <c r="Z71" i="1"/>
  <c r="W71" i="1"/>
  <c r="V72" i="1"/>
  <c r="Z72" i="1"/>
  <c r="W72" i="1"/>
  <c r="V65" i="1"/>
  <c r="Z65" i="1"/>
  <c r="W65" i="1"/>
  <c r="V66" i="1"/>
  <c r="Z66" i="1"/>
  <c r="W66" i="1"/>
  <c r="V67" i="1"/>
  <c r="Z67" i="1"/>
  <c r="W67" i="1"/>
  <c r="V68" i="1"/>
  <c r="Z68" i="1"/>
  <c r="W68" i="1"/>
  <c r="V69" i="1"/>
  <c r="Z69" i="1"/>
  <c r="W69" i="1"/>
  <c r="V70" i="1"/>
  <c r="Z70" i="1"/>
  <c r="W70" i="1"/>
  <c r="Z64" i="1"/>
  <c r="V64" i="1"/>
  <c r="W64" i="1"/>
  <c r="V85" i="1"/>
  <c r="W85" i="1"/>
  <c r="V76" i="1"/>
  <c r="V77" i="1"/>
  <c r="V78" i="1"/>
  <c r="V79" i="1"/>
  <c r="V81" i="1"/>
  <c r="V82" i="1"/>
  <c r="V83" i="1"/>
  <c r="V84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V74" i="1"/>
  <c r="I74" i="1"/>
  <c r="J74" i="1"/>
  <c r="K74" i="1"/>
  <c r="I75" i="1"/>
  <c r="J75" i="1"/>
  <c r="K75" i="1"/>
  <c r="I76" i="1"/>
  <c r="J76" i="1"/>
  <c r="K76" i="1"/>
  <c r="I71" i="1"/>
  <c r="J71" i="1"/>
  <c r="K71" i="1"/>
  <c r="I72" i="1"/>
  <c r="J72" i="1"/>
  <c r="K72" i="1"/>
  <c r="I73" i="1"/>
  <c r="J73" i="1"/>
  <c r="K73" i="1"/>
  <c r="K64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64" i="1"/>
  <c r="I65" i="1"/>
  <c r="J65" i="1"/>
  <c r="K65" i="1"/>
  <c r="V17" i="1"/>
  <c r="V18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23" i="1"/>
  <c r="W23" i="1"/>
  <c r="D9" i="1"/>
  <c r="D10" i="1"/>
  <c r="J64" i="1"/>
  <c r="V63" i="1"/>
  <c r="K23" i="1"/>
  <c r="I56" i="1"/>
  <c r="J56" i="1"/>
  <c r="K56" i="1"/>
  <c r="I57" i="1"/>
  <c r="J57" i="1"/>
  <c r="K57" i="1"/>
  <c r="I58" i="1"/>
  <c r="J58" i="1"/>
  <c r="K58" i="1"/>
  <c r="E9" i="1"/>
  <c r="E10" i="1"/>
  <c r="E1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3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3" i="1"/>
  <c r="W22" i="1"/>
  <c r="P9" i="1"/>
  <c r="P10" i="1"/>
  <c r="J9" i="1"/>
  <c r="J10" i="1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</calcChain>
</file>

<file path=xl/sharedStrings.xml><?xml version="1.0" encoding="utf-8"?>
<sst xmlns="http://schemas.openxmlformats.org/spreadsheetml/2006/main" count="691" uniqueCount="101">
  <si>
    <t>500 K</t>
  </si>
  <si>
    <t>u10mo</t>
  </si>
  <si>
    <t>bccU</t>
  </si>
  <si>
    <t>bccMo</t>
  </si>
  <si>
    <t>16000 atoms</t>
  </si>
  <si>
    <t>2.5 lattice radius</t>
  </si>
  <si>
    <t>Ef</t>
  </si>
  <si>
    <t>Xe/vac</t>
  </si>
  <si>
    <t>V/V0</t>
  </si>
  <si>
    <t>Ebub-Evoid</t>
  </si>
  <si>
    <t>bulk</t>
  </si>
  <si>
    <t># Xe</t>
  </si>
  <si>
    <t>step</t>
  </si>
  <si>
    <t>T</t>
  </si>
  <si>
    <t>E</t>
  </si>
  <si>
    <t>V</t>
  </si>
  <si>
    <t>P</t>
  </si>
  <si>
    <t>bub press</t>
  </si>
  <si>
    <t>modify for V</t>
  </si>
  <si>
    <t>bub press Gpa</t>
  </si>
  <si>
    <t>U vac</t>
  </si>
  <si>
    <t>Si vac</t>
  </si>
  <si>
    <t>Xe Usub</t>
  </si>
  <si>
    <t>Xe Si sub</t>
  </si>
  <si>
    <t>V1</t>
  </si>
  <si>
    <t>V2</t>
  </si>
  <si>
    <t>8 Å radius</t>
  </si>
  <si>
    <t>shenyang data</t>
  </si>
  <si>
    <t>Xe atoms</t>
  </si>
  <si>
    <t>NVT</t>
  </si>
  <si>
    <t>NPT</t>
  </si>
  <si>
    <t>V ovito</t>
  </si>
  <si>
    <t>128000 atoms</t>
  </si>
  <si>
    <t>4.5 lattice radius</t>
  </si>
  <si>
    <t>V2.5</t>
  </si>
  <si>
    <t>6.5 lattice radius</t>
  </si>
  <si>
    <t>8.5 lattice radius</t>
  </si>
  <si>
    <t>Timestep</t>
  </si>
  <si>
    <t>x1</t>
  </si>
  <si>
    <t>x2</t>
  </si>
  <si>
    <t>diff</t>
  </si>
  <si>
    <t>V0</t>
  </si>
  <si>
    <t>adjusted pressure</t>
  </si>
  <si>
    <t>with more accurate volume (I think…)</t>
  </si>
  <si>
    <t>Ebind</t>
  </si>
  <si>
    <t>P (Gpa)</t>
  </si>
  <si>
    <t>cm^3/mol</t>
  </si>
  <si>
    <t>V0 (Ang^3)</t>
  </si>
  <si>
    <t>at/ang^3</t>
  </si>
  <si>
    <t>X</t>
  </si>
  <si>
    <t>Y</t>
  </si>
  <si>
    <t>a</t>
  </si>
  <si>
    <t>b</t>
  </si>
  <si>
    <t>c</t>
  </si>
  <si>
    <t>P(Gpa)</t>
  </si>
  <si>
    <t>10.5 lattice radius</t>
  </si>
  <si>
    <t># vac</t>
  </si>
  <si>
    <t>lat</t>
  </si>
  <si>
    <t>rad</t>
  </si>
  <si>
    <t>diam (nm)</t>
  </si>
  <si>
    <t>Ef void</t>
  </si>
  <si>
    <t>E surf</t>
  </si>
  <si>
    <t>D</t>
  </si>
  <si>
    <t>Xe/V</t>
  </si>
  <si>
    <t>R</t>
  </si>
  <si>
    <t>shenyang</t>
  </si>
  <si>
    <t>dif me-SH</t>
  </si>
  <si>
    <t>diff SH-MD</t>
  </si>
  <si>
    <t>diff me-MD</t>
  </si>
  <si>
    <t>E surf J/m^2</t>
  </si>
  <si>
    <t>2.5 npt</t>
  </si>
  <si>
    <t>Vac</t>
  </si>
  <si>
    <t>4.5 npt</t>
  </si>
  <si>
    <t>6.5 npt</t>
  </si>
  <si>
    <t>8.5 npt</t>
  </si>
  <si>
    <t>10.5 npt</t>
  </si>
  <si>
    <t>15.5 npt</t>
  </si>
  <si>
    <t>25.5 npt</t>
  </si>
  <si>
    <t>432000 atoms</t>
  </si>
  <si>
    <t>r</t>
  </si>
  <si>
    <t>pure Xe kaplun</t>
  </si>
  <si>
    <t>kaplun</t>
  </si>
  <si>
    <t>pure Xe testing with UMoXe</t>
  </si>
  <si>
    <t>TimeStep</t>
  </si>
  <si>
    <t>v_T</t>
  </si>
  <si>
    <t>v_E</t>
  </si>
  <si>
    <t>v_V</t>
  </si>
  <si>
    <t>mine 2</t>
  </si>
  <si>
    <t>mine 4</t>
  </si>
  <si>
    <t>diff 2-4</t>
  </si>
  <si>
    <t>diff 4-MD</t>
  </si>
  <si>
    <t>diff 4-Shenyang</t>
  </si>
  <si>
    <t>v_P (bar)</t>
  </si>
  <si>
    <t>E/at</t>
  </si>
  <si>
    <t>Xe int</t>
  </si>
  <si>
    <t>diam nm</t>
  </si>
  <si>
    <t>10.5npt longA</t>
  </si>
  <si>
    <t>15.5 lattice radius</t>
  </si>
  <si>
    <t>16.5 lattice radius</t>
  </si>
  <si>
    <t>12.5 lattice radius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</si>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</sst>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old!$O$22:$O$55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</c:numCache>
            </c:numRef>
          </c:xVal>
          <c:yVal>
            <c:numRef>
              <c:f>old!$W$22:$W$33</c:f>
              <c:numCache>
                <c:formatCode>General</c:formatCode>
                <c:ptCount val="12"/>
                <c:pt idx="0">
                  <c:v>0</c:v>
                </c:pt>
                <c:pt idx="1">
                  <c:v>0.3284495767023361</c:v>
                </c:pt>
                <c:pt idx="2">
                  <c:v>0.99597947048715507</c:v>
                </c:pt>
                <c:pt idx="3">
                  <c:v>2.1167318662666603</c:v>
                </c:pt>
                <c:pt idx="4">
                  <c:v>3.5675143427618505</c:v>
                </c:pt>
                <c:pt idx="5">
                  <c:v>5.0054005360200957</c:v>
                </c:pt>
                <c:pt idx="6">
                  <c:v>6.5001176042257196</c:v>
                </c:pt>
                <c:pt idx="7">
                  <c:v>8.2558861935375649</c:v>
                </c:pt>
                <c:pt idx="8">
                  <c:v>9.565983680347701</c:v>
                </c:pt>
                <c:pt idx="9">
                  <c:v>11.452205964634468</c:v>
                </c:pt>
                <c:pt idx="10">
                  <c:v>12.843105228650431</c:v>
                </c:pt>
                <c:pt idx="11">
                  <c:v>13.43444568785554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F-9F46-A20B-C53E293FD6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old!$AA$24:$AA$39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old!$AB$24:$AB$39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F-9F46-A20B-C53E293FD6A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old!$O$63:$O$85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xVal>
          <c:yVal>
            <c:numRef>
              <c:f>old!$V$63:$V$85</c:f>
              <c:numCache>
                <c:formatCode>General</c:formatCode>
                <c:ptCount val="23"/>
                <c:pt idx="0">
                  <c:v>0</c:v>
                </c:pt>
                <c:pt idx="1">
                  <c:v>0.3531696024</c:v>
                </c:pt>
                <c:pt idx="2">
                  <c:v>1.0458081855000001</c:v>
                </c:pt>
                <c:pt idx="3">
                  <c:v>2.0860173374000004</c:v>
                </c:pt>
                <c:pt idx="4">
                  <c:v>3.4952061470000002</c:v>
                </c:pt>
                <c:pt idx="5">
                  <c:v>4.9997829510000003</c:v>
                </c:pt>
                <c:pt idx="6">
                  <c:v>6.3401270837999997</c:v>
                </c:pt>
                <c:pt idx="7">
                  <c:v>8.1888653640999998</c:v>
                </c:pt>
                <c:pt idx="8">
                  <c:v>9.7966639953000012</c:v>
                </c:pt>
                <c:pt idx="9">
                  <c:v>12.143659060900001</c:v>
                </c:pt>
                <c:pt idx="10">
                  <c:v>13.957564197500002</c:v>
                </c:pt>
                <c:pt idx="11">
                  <c:v>14.802668785200002</c:v>
                </c:pt>
                <c:pt idx="12">
                  <c:v>15.737640917</c:v>
                </c:pt>
                <c:pt idx="13">
                  <c:v>17.880927038900001</c:v>
                </c:pt>
                <c:pt idx="14">
                  <c:v>19.089605745900002</c:v>
                </c:pt>
                <c:pt idx="15">
                  <c:v>20.485524998900001</c:v>
                </c:pt>
                <c:pt idx="16">
                  <c:v>20.941136683700002</c:v>
                </c:pt>
                <c:pt idx="17">
                  <c:v>22.8637478172</c:v>
                </c:pt>
                <c:pt idx="18">
                  <c:v>23.182786438099999</c:v>
                </c:pt>
                <c:pt idx="19">
                  <c:v>24.687313295999999</c:v>
                </c:pt>
                <c:pt idx="20">
                  <c:v>25.541087104999999</c:v>
                </c:pt>
                <c:pt idx="21">
                  <c:v>26.907153839599999</c:v>
                </c:pt>
                <c:pt idx="22">
                  <c:v>28.937574934099999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F-9F46-A20B-C53E293F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36319"/>
        <c:axId val="1853738047"/>
      </c:scatterChart>
      <c:valAx>
        <c:axId val="18537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38047"/>
        <c:crosses val="autoZero"/>
        <c:crossBetween val="midCat"/>
      </c:valAx>
      <c:valAx>
        <c:axId val="185373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old!$AE$146:$AE$180</c:f>
              <c:numCache>
                <c:formatCode>General</c:formatCode>
                <c:ptCount val="35"/>
                <c:pt idx="0">
                  <c:v>86.47907464825434</c:v>
                </c:pt>
                <c:pt idx="1">
                  <c:v>61.726059527882185</c:v>
                </c:pt>
                <c:pt idx="2">
                  <c:v>59.168447772944162</c:v>
                </c:pt>
                <c:pt idx="3">
                  <c:v>47.418924788821123</c:v>
                </c:pt>
                <c:pt idx="4">
                  <c:v>46.224866705435922</c:v>
                </c:pt>
                <c:pt idx="5">
                  <c:v>38.812235639848467</c:v>
                </c:pt>
                <c:pt idx="6">
                  <c:v>36.974287201443389</c:v>
                </c:pt>
                <c:pt idx="7">
                  <c:v>33.254581910683008</c:v>
                </c:pt>
                <c:pt idx="8">
                  <c:v>33.077310865412052</c:v>
                </c:pt>
                <c:pt idx="9">
                  <c:v>34.925482787095589</c:v>
                </c:pt>
                <c:pt idx="10">
                  <c:v>37.092528547742376</c:v>
                </c:pt>
                <c:pt idx="11">
                  <c:v>35.217291728206057</c:v>
                </c:pt>
                <c:pt idx="12">
                  <c:v>31.710804223785853</c:v>
                </c:pt>
                <c:pt idx="13">
                  <c:v>31.802293629120054</c:v>
                </c:pt>
                <c:pt idx="14">
                  <c:v>29.498306286105798</c:v>
                </c:pt>
                <c:pt idx="15">
                  <c:v>27.242317413565846</c:v>
                </c:pt>
                <c:pt idx="16">
                  <c:v>26.823647100480439</c:v>
                </c:pt>
                <c:pt idx="17">
                  <c:v>26.060688104167259</c:v>
                </c:pt>
                <c:pt idx="18">
                  <c:v>28.718952140893208</c:v>
                </c:pt>
                <c:pt idx="19">
                  <c:v>28.664572679081353</c:v>
                </c:pt>
                <c:pt idx="20">
                  <c:v>28.854281712604411</c:v>
                </c:pt>
                <c:pt idx="21">
                  <c:v>27.821269638293352</c:v>
                </c:pt>
                <c:pt idx="22">
                  <c:v>27.965448006506772</c:v>
                </c:pt>
                <c:pt idx="23">
                  <c:v>28.694394650981916</c:v>
                </c:pt>
                <c:pt idx="24">
                  <c:v>27.584047145505757</c:v>
                </c:pt>
                <c:pt idx="25">
                  <c:v>28.343114961599472</c:v>
                </c:pt>
                <c:pt idx="26">
                  <c:v>24.538826139438051</c:v>
                </c:pt>
                <c:pt idx="27">
                  <c:v>26.457095852594708</c:v>
                </c:pt>
                <c:pt idx="28">
                  <c:v>27.354733751504639</c:v>
                </c:pt>
                <c:pt idx="29">
                  <c:v>27.604868303474209</c:v>
                </c:pt>
                <c:pt idx="30">
                  <c:v>26.903490114663544</c:v>
                </c:pt>
                <c:pt idx="31">
                  <c:v>26.122550448076012</c:v>
                </c:pt>
                <c:pt idx="32">
                  <c:v>26.535132092039934</c:v>
                </c:pt>
                <c:pt idx="33">
                  <c:v>25.342627357739577</c:v>
                </c:pt>
                <c:pt idx="34">
                  <c:v>25.806769255948218</c:v>
                </c:pt>
              </c:numCache>
            </c:numRef>
          </c:xVal>
          <c:yVal>
            <c:numRef>
              <c:f>old!$AD$146:$AD$180</c:f>
              <c:numCache>
                <c:formatCode>General</c:formatCode>
                <c:ptCount val="35"/>
                <c:pt idx="0">
                  <c:v>0.30583876452428604</c:v>
                </c:pt>
                <c:pt idx="1">
                  <c:v>0.81021660785951022</c:v>
                </c:pt>
                <c:pt idx="2">
                  <c:v>1.4485877923140498</c:v>
                </c:pt>
                <c:pt idx="3">
                  <c:v>2.3319454465029423</c:v>
                </c:pt>
                <c:pt idx="4">
                  <c:v>2.7506353432002975</c:v>
                </c:pt>
                <c:pt idx="5">
                  <c:v>3.6181694329644283</c:v>
                </c:pt>
                <c:pt idx="6">
                  <c:v>4.5104035098270074</c:v>
                </c:pt>
                <c:pt idx="7">
                  <c:v>5.3357384322952282</c:v>
                </c:pt>
                <c:pt idx="8">
                  <c:v>5.6951678984215484</c:v>
                </c:pt>
                <c:pt idx="9">
                  <c:v>5.5344736646750565</c:v>
                </c:pt>
                <c:pt idx="10">
                  <c:v>5.3334324689337382</c:v>
                </c:pt>
                <c:pt idx="11">
                  <c:v>5.7677038677895576</c:v>
                </c:pt>
                <c:pt idx="12">
                  <c:v>6.5771929445964838</c:v>
                </c:pt>
                <c:pt idx="13">
                  <c:v>6.6868009048639339</c:v>
                </c:pt>
                <c:pt idx="14">
                  <c:v>7.1452490686853203</c:v>
                </c:pt>
                <c:pt idx="15">
                  <c:v>7.8915238796198892</c:v>
                </c:pt>
                <c:pt idx="16">
                  <c:v>8.2329022570684138</c:v>
                </c:pt>
                <c:pt idx="17">
                  <c:v>8.4084902971021531</c:v>
                </c:pt>
                <c:pt idx="18">
                  <c:v>7.7279956745010354</c:v>
                </c:pt>
                <c:pt idx="19">
                  <c:v>7.8869086896375533</c:v>
                </c:pt>
                <c:pt idx="20">
                  <c:v>8.0338459529783997</c:v>
                </c:pt>
                <c:pt idx="21">
                  <c:v>8.2985394769091787</c:v>
                </c:pt>
                <c:pt idx="22">
                  <c:v>8.4617474931837418</c:v>
                </c:pt>
                <c:pt idx="23">
                  <c:v>8.2389500188943643</c:v>
                </c:pt>
                <c:pt idx="24">
                  <c:v>8.3506276758537439</c:v>
                </c:pt>
                <c:pt idx="25">
                  <c:v>8.2782790354439797</c:v>
                </c:pt>
                <c:pt idx="26">
                  <c:v>9.8501918394511723</c:v>
                </c:pt>
                <c:pt idx="27">
                  <c:v>9.0590914081846634</c:v>
                </c:pt>
                <c:pt idx="28">
                  <c:v>8.8525057674254448</c:v>
                </c:pt>
                <c:pt idx="29">
                  <c:v>9.0598528428986072</c:v>
                </c:pt>
                <c:pt idx="30">
                  <c:v>9.3199639303110331</c:v>
                </c:pt>
                <c:pt idx="31">
                  <c:v>9.8238908966656364</c:v>
                </c:pt>
                <c:pt idx="32">
                  <c:v>9.6418257174453359</c:v>
                </c:pt>
                <c:pt idx="33">
                  <c:v>10.390875208569392</c:v>
                </c:pt>
                <c:pt idx="34">
                  <c:v>10.131706655028569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2-6645-B165-C0C13BCE46F2}"/>
            </c:ext>
          </c:extLst>
        </c:ser>
        <c:ser>
          <c:idx val="0"/>
          <c:order val="1"/>
          <c:tx>
            <c:v>Shenayng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old!$AD$25:$AD$27</c:f>
              <c:numCache>
                <c:formatCode>General</c:formatCode>
                <c:ptCount val="3"/>
                <c:pt idx="0">
                  <c:v>20</c:v>
                </c:pt>
                <c:pt idx="1">
                  <c:v>22.5</c:v>
                </c:pt>
                <c:pt idx="2">
                  <c:v>30</c:v>
                </c:pt>
              </c:numCache>
            </c:numRef>
          </c:xVal>
          <c:yVal>
            <c:numRef>
              <c:f>old!$AE$25:$AE$27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2-6645-B165-C0C13BCE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cm^3/mol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11067366579178"/>
          <c:y val="0.17592136920384954"/>
          <c:w val="0.25822265966754154"/>
          <c:h val="0.263902559055118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nvt!$O$25:$O$74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nvt!$AE$25:$AE$64</c:f>
              <c:numCache>
                <c:formatCode>General</c:formatCode>
                <c:ptCount val="40"/>
                <c:pt idx="0">
                  <c:v>0</c:v>
                </c:pt>
                <c:pt idx="1">
                  <c:v>0.10907890602224682</c:v>
                </c:pt>
                <c:pt idx="2">
                  <c:v>0.45340751894179865</c:v>
                </c:pt>
                <c:pt idx="3">
                  <c:v>0.76319490561191083</c:v>
                </c:pt>
                <c:pt idx="4">
                  <c:v>1.1687600227191501</c:v>
                </c:pt>
                <c:pt idx="5">
                  <c:v>1.955763131845182</c:v>
                </c:pt>
                <c:pt idx="6">
                  <c:v>2.3626869806265818</c:v>
                </c:pt>
                <c:pt idx="7">
                  <c:v>2.9750801621698937</c:v>
                </c:pt>
                <c:pt idx="8">
                  <c:v>3.6404668549382775</c:v>
                </c:pt>
                <c:pt idx="9">
                  <c:v>4.8465838835649127</c:v>
                </c:pt>
                <c:pt idx="10">
                  <c:v>5.7774455007303622</c:v>
                </c:pt>
                <c:pt idx="11">
                  <c:v>6.9813374563352779</c:v>
                </c:pt>
                <c:pt idx="12">
                  <c:v>7.0880914541283371</c:v>
                </c:pt>
                <c:pt idx="13">
                  <c:v>7.4846236144617464</c:v>
                </c:pt>
                <c:pt idx="14">
                  <c:v>7.9295512787278213</c:v>
                </c:pt>
                <c:pt idx="15">
                  <c:v>8.474455622806726</c:v>
                </c:pt>
                <c:pt idx="16">
                  <c:v>8.3483195089652273</c:v>
                </c:pt>
                <c:pt idx="17">
                  <c:v>7.5751796610808855</c:v>
                </c:pt>
                <c:pt idx="18">
                  <c:v>8.4210717544036573</c:v>
                </c:pt>
                <c:pt idx="19">
                  <c:v>7.3680406026992502</c:v>
                </c:pt>
                <c:pt idx="20">
                  <c:v>7.2845113405689874</c:v>
                </c:pt>
                <c:pt idx="21">
                  <c:v>7.6550350844567268</c:v>
                </c:pt>
                <c:pt idx="22">
                  <c:v>8.1308089951348386</c:v>
                </c:pt>
                <c:pt idx="23">
                  <c:v>8.3714304762299463</c:v>
                </c:pt>
                <c:pt idx="24">
                  <c:v>8.681733455762302</c:v>
                </c:pt>
                <c:pt idx="25">
                  <c:v>8.7703804216068253</c:v>
                </c:pt>
                <c:pt idx="26">
                  <c:v>7.9962819347805985</c:v>
                </c:pt>
                <c:pt idx="27">
                  <c:v>7.3811613969984791</c:v>
                </c:pt>
                <c:pt idx="28">
                  <c:v>7.4770617935470272</c:v>
                </c:pt>
                <c:pt idx="29">
                  <c:v>7.4512055923280913</c:v>
                </c:pt>
                <c:pt idx="30">
                  <c:v>7.5588850060198736</c:v>
                </c:pt>
                <c:pt idx="31">
                  <c:v>7.3702406211565146</c:v>
                </c:pt>
                <c:pt idx="32">
                  <c:v>7.3583382660127183</c:v>
                </c:pt>
                <c:pt idx="33">
                  <c:v>6.8465376996602059</c:v>
                </c:pt>
                <c:pt idx="34">
                  <c:v>7.1286669510246776</c:v>
                </c:pt>
                <c:pt idx="35">
                  <c:v>7.1442344227226595</c:v>
                </c:pt>
                <c:pt idx="36">
                  <c:v>6.3838666823658849</c:v>
                </c:pt>
                <c:pt idx="37">
                  <c:v>7.0039317738832905</c:v>
                </c:pt>
                <c:pt idx="38">
                  <c:v>6.691796093902747</c:v>
                </c:pt>
                <c:pt idx="39">
                  <c:v>6.8693397068961506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A-4B46-BE92-B8E1AFBBB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nvt!$AH$5:$AH$20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nvt!$AI$5:$AI$20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A-4B46-BE92-B8E1AFBBB2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nvt!$O$81:$O$110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nvt!$AE$81:$AE$110</c:f>
              <c:numCache>
                <c:formatCode>General</c:formatCode>
                <c:ptCount val="30"/>
                <c:pt idx="0">
                  <c:v>0</c:v>
                </c:pt>
                <c:pt idx="1">
                  <c:v>2.9920293486057428E-2</c:v>
                </c:pt>
                <c:pt idx="2">
                  <c:v>7.7605515804925085E-2</c:v>
                </c:pt>
                <c:pt idx="3">
                  <c:v>0.15944333873960428</c:v>
                </c:pt>
                <c:pt idx="4">
                  <c:v>0.30048314573795976</c:v>
                </c:pt>
                <c:pt idx="5">
                  <c:v>0.41649156622461608</c:v>
                </c:pt>
                <c:pt idx="6">
                  <c:v>0.60925265758954195</c:v>
                </c:pt>
                <c:pt idx="7">
                  <c:v>0.81553081670263516</c:v>
                </c:pt>
                <c:pt idx="8">
                  <c:v>1.1018748654708634</c:v>
                </c:pt>
                <c:pt idx="9">
                  <c:v>1.5228756851286351</c:v>
                </c:pt>
                <c:pt idx="10">
                  <c:v>1.8992440245289808</c:v>
                </c:pt>
                <c:pt idx="11">
                  <c:v>2.2770740017325228</c:v>
                </c:pt>
                <c:pt idx="12">
                  <c:v>2.8013557993584275</c:v>
                </c:pt>
                <c:pt idx="13">
                  <c:v>3.2991936239083017</c:v>
                </c:pt>
                <c:pt idx="14">
                  <c:v>3.5123182052615984</c:v>
                </c:pt>
                <c:pt idx="15">
                  <c:v>4.0833211375704561</c:v>
                </c:pt>
                <c:pt idx="16">
                  <c:v>4.2428601078380117</c:v>
                </c:pt>
                <c:pt idx="17">
                  <c:v>4.9031557759079325</c:v>
                </c:pt>
                <c:pt idx="18">
                  <c:v>4.9612238511060252</c:v>
                </c:pt>
                <c:pt idx="19">
                  <c:v>5.2391074744493222</c:v>
                </c:pt>
                <c:pt idx="20">
                  <c:v>5.5891025791246562</c:v>
                </c:pt>
                <c:pt idx="21">
                  <c:v>6.359849650816578</c:v>
                </c:pt>
                <c:pt idx="22">
                  <c:v>6.5838529084727675</c:v>
                </c:pt>
                <c:pt idx="23">
                  <c:v>6.3997318460523225</c:v>
                </c:pt>
                <c:pt idx="24">
                  <c:v>6.2047362957889467</c:v>
                </c:pt>
                <c:pt idx="25">
                  <c:v>6.1439712457932192</c:v>
                </c:pt>
                <c:pt idx="26">
                  <c:v>6.2405941039951074</c:v>
                </c:pt>
                <c:pt idx="27">
                  <c:v>6.4796464455664688</c:v>
                </c:pt>
                <c:pt idx="28">
                  <c:v>6.4511455392939157</c:v>
                </c:pt>
                <c:pt idx="29">
                  <c:v>6.5918253762292451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A-4B46-BE92-B8E1AFBB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38799"/>
        <c:axId val="1433424815"/>
      </c:scatterChart>
      <c:valAx>
        <c:axId val="14633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24815"/>
        <c:crosses val="autoZero"/>
        <c:crossBetween val="midCat"/>
      </c:valAx>
      <c:valAx>
        <c:axId val="143342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nvt!$AF$26:$AF$34</c:f>
              <c:numCache>
                <c:formatCode>General</c:formatCode>
                <c:ptCount val="9"/>
                <c:pt idx="0">
                  <c:v>103.04609619150041</c:v>
                </c:pt>
                <c:pt idx="1">
                  <c:v>71.352443452846046</c:v>
                </c:pt>
                <c:pt idx="2">
                  <c:v>54.526768364965221</c:v>
                </c:pt>
                <c:pt idx="3">
                  <c:v>48.237080885477148</c:v>
                </c:pt>
                <c:pt idx="4">
                  <c:v>37.001755351880817</c:v>
                </c:pt>
                <c:pt idx="5">
                  <c:v>36.445013981823379</c:v>
                </c:pt>
                <c:pt idx="6">
                  <c:v>32.266051024614683</c:v>
                </c:pt>
                <c:pt idx="7">
                  <c:v>29.494669813376348</c:v>
                </c:pt>
                <c:pt idx="8">
                  <c:v>25.836080654226272</c:v>
                </c:pt>
              </c:numCache>
            </c:numRef>
          </c:xVal>
          <c:yVal>
            <c:numRef>
              <c:f>nvt!$AE$26:$AE$34</c:f>
              <c:numCache>
                <c:formatCode>General</c:formatCode>
                <c:ptCount val="9"/>
                <c:pt idx="0">
                  <c:v>0.10907890602224682</c:v>
                </c:pt>
                <c:pt idx="1">
                  <c:v>0.45340751894179865</c:v>
                </c:pt>
                <c:pt idx="2">
                  <c:v>0.76319490561191083</c:v>
                </c:pt>
                <c:pt idx="3">
                  <c:v>1.1687600227191501</c:v>
                </c:pt>
                <c:pt idx="4">
                  <c:v>1.955763131845182</c:v>
                </c:pt>
                <c:pt idx="5">
                  <c:v>2.3626869806265818</c:v>
                </c:pt>
                <c:pt idx="6">
                  <c:v>2.9750801621698937</c:v>
                </c:pt>
                <c:pt idx="7">
                  <c:v>3.6404668549382775</c:v>
                </c:pt>
                <c:pt idx="8">
                  <c:v>4.8465838835649127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3-5141-9D2F-6B4BEBEDA9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nvt!$AF$82:$AF$110</c:f>
              <c:numCache>
                <c:formatCode>General</c:formatCode>
                <c:ptCount val="29"/>
                <c:pt idx="0">
                  <c:v>207.81109792100685</c:v>
                </c:pt>
                <c:pt idx="1">
                  <c:v>137.05072539606655</c:v>
                </c:pt>
                <c:pt idx="2">
                  <c:v>106.76400349330038</c:v>
                </c:pt>
                <c:pt idx="3">
                  <c:v>81.942992017711646</c:v>
                </c:pt>
                <c:pt idx="4">
                  <c:v>74.287677563507387</c:v>
                </c:pt>
                <c:pt idx="5">
                  <c:v>61.012267309973844</c:v>
                </c:pt>
                <c:pt idx="6">
                  <c:v>56.258409957177271</c:v>
                </c:pt>
                <c:pt idx="7">
                  <c:v>47.727971686375831</c:v>
                </c:pt>
                <c:pt idx="8">
                  <c:v>42.212744762918881</c:v>
                </c:pt>
                <c:pt idx="9">
                  <c:v>39.601584953104684</c:v>
                </c:pt>
                <c:pt idx="10">
                  <c:v>37.102527774704491</c:v>
                </c:pt>
                <c:pt idx="11">
                  <c:v>35.008666251036502</c:v>
                </c:pt>
                <c:pt idx="12">
                  <c:v>32.286369067453933</c:v>
                </c:pt>
                <c:pt idx="13">
                  <c:v>32.046850117900043</c:v>
                </c:pt>
                <c:pt idx="14">
                  <c:v>30.231520114183105</c:v>
                </c:pt>
                <c:pt idx="15">
                  <c:v>31.013175185571804</c:v>
                </c:pt>
                <c:pt idx="16">
                  <c:v>27.670680096299577</c:v>
                </c:pt>
                <c:pt idx="17">
                  <c:v>28.80043807736433</c:v>
                </c:pt>
                <c:pt idx="18">
                  <c:v>27.954384855613583</c:v>
                </c:pt>
                <c:pt idx="19">
                  <c:v>27.95468776706603</c:v>
                </c:pt>
                <c:pt idx="20">
                  <c:v>24.759834801446893</c:v>
                </c:pt>
                <c:pt idx="21">
                  <c:v>24.513575096559372</c:v>
                </c:pt>
                <c:pt idx="22">
                  <c:v>26.054856908131761</c:v>
                </c:pt>
                <c:pt idx="23">
                  <c:v>26.728815459376353</c:v>
                </c:pt>
                <c:pt idx="24">
                  <c:v>27.402576313119074</c:v>
                </c:pt>
                <c:pt idx="25">
                  <c:v>27.372961275050695</c:v>
                </c:pt>
                <c:pt idx="26">
                  <c:v>26.961022317117813</c:v>
                </c:pt>
                <c:pt idx="27">
                  <c:v>26.869509672293997</c:v>
                </c:pt>
                <c:pt idx="28">
                  <c:v>26.514670302062001</c:v>
                </c:pt>
              </c:numCache>
            </c:numRef>
          </c:xVal>
          <c:yVal>
            <c:numRef>
              <c:f>nvt!$AE$82:$AE$110</c:f>
              <c:numCache>
                <c:formatCode>General</c:formatCode>
                <c:ptCount val="29"/>
                <c:pt idx="0">
                  <c:v>2.9920293486057428E-2</c:v>
                </c:pt>
                <c:pt idx="1">
                  <c:v>7.7605515804925085E-2</c:v>
                </c:pt>
                <c:pt idx="2">
                  <c:v>0.15944333873960428</c:v>
                </c:pt>
                <c:pt idx="3">
                  <c:v>0.30048314573795976</c:v>
                </c:pt>
                <c:pt idx="4">
                  <c:v>0.41649156622461608</c:v>
                </c:pt>
                <c:pt idx="5">
                  <c:v>0.60925265758954195</c:v>
                </c:pt>
                <c:pt idx="6">
                  <c:v>0.81553081670263516</c:v>
                </c:pt>
                <c:pt idx="7">
                  <c:v>1.1018748654708634</c:v>
                </c:pt>
                <c:pt idx="8">
                  <c:v>1.5228756851286351</c:v>
                </c:pt>
                <c:pt idx="9">
                  <c:v>1.8992440245289808</c:v>
                </c:pt>
                <c:pt idx="10">
                  <c:v>2.2770740017325228</c:v>
                </c:pt>
                <c:pt idx="11">
                  <c:v>2.8013557993584275</c:v>
                </c:pt>
                <c:pt idx="12">
                  <c:v>3.2991936239083017</c:v>
                </c:pt>
                <c:pt idx="13">
                  <c:v>3.5123182052615984</c:v>
                </c:pt>
                <c:pt idx="14">
                  <c:v>4.0833211375704561</c:v>
                </c:pt>
                <c:pt idx="15">
                  <c:v>4.2428601078380117</c:v>
                </c:pt>
                <c:pt idx="16">
                  <c:v>4.9031557759079325</c:v>
                </c:pt>
                <c:pt idx="17">
                  <c:v>4.9612238511060252</c:v>
                </c:pt>
                <c:pt idx="18">
                  <c:v>5.2391074744493222</c:v>
                </c:pt>
                <c:pt idx="19">
                  <c:v>5.5891025791246562</c:v>
                </c:pt>
                <c:pt idx="20">
                  <c:v>6.359849650816578</c:v>
                </c:pt>
                <c:pt idx="21">
                  <c:v>6.5838529084727675</c:v>
                </c:pt>
                <c:pt idx="22">
                  <c:v>6.3997318460523225</c:v>
                </c:pt>
                <c:pt idx="23">
                  <c:v>6.2047362957889467</c:v>
                </c:pt>
                <c:pt idx="24">
                  <c:v>6.1439712457932192</c:v>
                </c:pt>
                <c:pt idx="25">
                  <c:v>6.2405941039951074</c:v>
                </c:pt>
                <c:pt idx="26">
                  <c:v>6.4796464455664688</c:v>
                </c:pt>
                <c:pt idx="27">
                  <c:v>6.4511455392939157</c:v>
                </c:pt>
                <c:pt idx="28">
                  <c:v>6.5918253762292451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3-5141-9D2F-6B4BEBEDA9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nvt!$AF$118:$AF$174</c:f>
              <c:numCache>
                <c:formatCode>General</c:formatCode>
                <c:ptCount val="57"/>
                <c:pt idx="0">
                  <c:v>789.35151843522681</c:v>
                </c:pt>
                <c:pt idx="1">
                  <c:v>493.03183091833534</c:v>
                </c:pt>
                <c:pt idx="2">
                  <c:v>389.10892791586559</c:v>
                </c:pt>
                <c:pt idx="3">
                  <c:v>296.39748705489012</c:v>
                </c:pt>
                <c:pt idx="4">
                  <c:v>262.14114225064947</c:v>
                </c:pt>
                <c:pt idx="5">
                  <c:v>223.57099321285077</c:v>
                </c:pt>
                <c:pt idx="6">
                  <c:v>193.29831858752962</c:v>
                </c:pt>
                <c:pt idx="7">
                  <c:v>173.01363248934592</c:v>
                </c:pt>
                <c:pt idx="8">
                  <c:v>155.04130969086745</c:v>
                </c:pt>
                <c:pt idx="9">
                  <c:v>137.64523247824496</c:v>
                </c:pt>
                <c:pt idx="10">
                  <c:v>132.82796052372851</c:v>
                </c:pt>
                <c:pt idx="11">
                  <c:v>118.79350759896047</c:v>
                </c:pt>
                <c:pt idx="12">
                  <c:v>110.39656530588719</c:v>
                </c:pt>
                <c:pt idx="13">
                  <c:v>104.49068913147828</c:v>
                </c:pt>
                <c:pt idx="14">
                  <c:v>97.33722001410861</c:v>
                </c:pt>
                <c:pt idx="15">
                  <c:v>90.094053494708248</c:v>
                </c:pt>
                <c:pt idx="16">
                  <c:v>85.168800738480101</c:v>
                </c:pt>
                <c:pt idx="17">
                  <c:v>82.981803646286409</c:v>
                </c:pt>
                <c:pt idx="18">
                  <c:v>76.483050147756757</c:v>
                </c:pt>
                <c:pt idx="19">
                  <c:v>72.910917450823277</c:v>
                </c:pt>
                <c:pt idx="20">
                  <c:v>70.502636024707115</c:v>
                </c:pt>
                <c:pt idx="21">
                  <c:v>67.241631955862786</c:v>
                </c:pt>
                <c:pt idx="22">
                  <c:v>65.029262454079671</c:v>
                </c:pt>
                <c:pt idx="23">
                  <c:v>62.970447701606545</c:v>
                </c:pt>
                <c:pt idx="24">
                  <c:v>60.560252183531667</c:v>
                </c:pt>
                <c:pt idx="25">
                  <c:v>60.961066915495451</c:v>
                </c:pt>
                <c:pt idx="26">
                  <c:v>58.887297111442926</c:v>
                </c:pt>
                <c:pt idx="27">
                  <c:v>55.271397286954659</c:v>
                </c:pt>
                <c:pt idx="28">
                  <c:v>55.344810645038038</c:v>
                </c:pt>
                <c:pt idx="29">
                  <c:v>53.66025349495812</c:v>
                </c:pt>
                <c:pt idx="30">
                  <c:v>50.611711875090442</c:v>
                </c:pt>
                <c:pt idx="31">
                  <c:v>49.824195729416878</c:v>
                </c:pt>
                <c:pt idx="32">
                  <c:v>50.210223475613319</c:v>
                </c:pt>
                <c:pt idx="33">
                  <c:v>45.851949030931102</c:v>
                </c:pt>
                <c:pt idx="34">
                  <c:v>48.010787587089318</c:v>
                </c:pt>
                <c:pt idx="35">
                  <c:v>45.355577412613549</c:v>
                </c:pt>
                <c:pt idx="36">
                  <c:v>45.877841317662124</c:v>
                </c:pt>
                <c:pt idx="37">
                  <c:v>44.001773510818445</c:v>
                </c:pt>
                <c:pt idx="38">
                  <c:v>43.39330119070712</c:v>
                </c:pt>
                <c:pt idx="39">
                  <c:v>42.303937002498898</c:v>
                </c:pt>
                <c:pt idx="40">
                  <c:v>42.438566227956088</c:v>
                </c:pt>
                <c:pt idx="41">
                  <c:v>41.669537110564498</c:v>
                </c:pt>
                <c:pt idx="42">
                  <c:v>40.787091263779814</c:v>
                </c:pt>
                <c:pt idx="43">
                  <c:v>40.181107814965692</c:v>
                </c:pt>
                <c:pt idx="44">
                  <c:v>39.526169651105214</c:v>
                </c:pt>
                <c:pt idx="45">
                  <c:v>38.884103161067642</c:v>
                </c:pt>
                <c:pt idx="46">
                  <c:v>38.53257439015556</c:v>
                </c:pt>
                <c:pt idx="47">
                  <c:v>38.189195672416425</c:v>
                </c:pt>
                <c:pt idx="48">
                  <c:v>38.591536378253586</c:v>
                </c:pt>
                <c:pt idx="49">
                  <c:v>38.500419427084367</c:v>
                </c:pt>
                <c:pt idx="50">
                  <c:v>38.87625913839284</c:v>
                </c:pt>
                <c:pt idx="51">
                  <c:v>36.482162963766761</c:v>
                </c:pt>
                <c:pt idx="52">
                  <c:v>35.527356475442453</c:v>
                </c:pt>
                <c:pt idx="53">
                  <c:v>35.730631613012662</c:v>
                </c:pt>
                <c:pt idx="54">
                  <c:v>35.377821229522979</c:v>
                </c:pt>
                <c:pt idx="55">
                  <c:v>36.433543237048404</c:v>
                </c:pt>
                <c:pt idx="56">
                  <c:v>35.813611324326963</c:v>
                </c:pt>
              </c:numCache>
            </c:numRef>
          </c:xVal>
          <c:yVal>
            <c:numRef>
              <c:f>nvt!$AE$118:$AE$174</c:f>
              <c:numCache>
                <c:formatCode>General</c:formatCode>
                <c:ptCount val="57"/>
                <c:pt idx="0">
                  <c:v>3.6297729538449473E-3</c:v>
                </c:pt>
                <c:pt idx="1">
                  <c:v>6.7290737754335077E-3</c:v>
                </c:pt>
                <c:pt idx="2">
                  <c:v>1.4557014223437146E-2</c:v>
                </c:pt>
                <c:pt idx="3">
                  <c:v>2.1702626610359273E-2</c:v>
                </c:pt>
                <c:pt idx="4">
                  <c:v>2.4619590148148209E-2</c:v>
                </c:pt>
                <c:pt idx="5">
                  <c:v>3.3744369659639034E-2</c:v>
                </c:pt>
                <c:pt idx="6">
                  <c:v>4.4939794507664291E-2</c:v>
                </c:pt>
                <c:pt idx="7">
                  <c:v>5.7667173317939038E-2</c:v>
                </c:pt>
                <c:pt idx="8">
                  <c:v>7.8760825956051231E-2</c:v>
                </c:pt>
                <c:pt idx="9">
                  <c:v>9.8500820163236455E-2</c:v>
                </c:pt>
                <c:pt idx="10">
                  <c:v>0.11047409263545577</c:v>
                </c:pt>
                <c:pt idx="11">
                  <c:v>0.14336499058131133</c:v>
                </c:pt>
                <c:pt idx="12">
                  <c:v>0.16994748570078419</c:v>
                </c:pt>
                <c:pt idx="13">
                  <c:v>0.19559381225281763</c:v>
                </c:pt>
                <c:pt idx="14">
                  <c:v>0.2302877076834792</c:v>
                </c:pt>
                <c:pt idx="15">
                  <c:v>0.26943970551865276</c:v>
                </c:pt>
                <c:pt idx="16">
                  <c:v>0.295538743777844</c:v>
                </c:pt>
                <c:pt idx="17">
                  <c:v>0.33729267048055983</c:v>
                </c:pt>
                <c:pt idx="18">
                  <c:v>0.38503165538731876</c:v>
                </c:pt>
                <c:pt idx="19">
                  <c:v>0.4386211624397286</c:v>
                </c:pt>
                <c:pt idx="20">
                  <c:v>0.475491815420511</c:v>
                </c:pt>
                <c:pt idx="21">
                  <c:v>0.53945965076781111</c:v>
                </c:pt>
                <c:pt idx="22">
                  <c:v>0.5721819304162421</c:v>
                </c:pt>
                <c:pt idx="23">
                  <c:v>0.65184383273166457</c:v>
                </c:pt>
                <c:pt idx="24">
                  <c:v>0.70724377751967615</c:v>
                </c:pt>
                <c:pt idx="25">
                  <c:v>0.730896504253432</c:v>
                </c:pt>
                <c:pt idx="26">
                  <c:v>0.78227099871586203</c:v>
                </c:pt>
                <c:pt idx="27">
                  <c:v>0.8838947977967625</c:v>
                </c:pt>
                <c:pt idx="28">
                  <c:v>0.93596565156568956</c:v>
                </c:pt>
                <c:pt idx="29">
                  <c:v>1.0245244430292528</c:v>
                </c:pt>
                <c:pt idx="30">
                  <c:v>1.1551713479487973</c:v>
                </c:pt>
                <c:pt idx="31">
                  <c:v>1.2223590713609962</c:v>
                </c:pt>
                <c:pt idx="32">
                  <c:v>1.2691193297830092</c:v>
                </c:pt>
                <c:pt idx="33">
                  <c:v>1.476686953876436</c:v>
                </c:pt>
                <c:pt idx="34">
                  <c:v>1.4782708803781099</c:v>
                </c:pt>
                <c:pt idx="35">
                  <c:v>1.647731939677229</c:v>
                </c:pt>
                <c:pt idx="36">
                  <c:v>1.7085948779894551</c:v>
                </c:pt>
                <c:pt idx="37">
                  <c:v>1.8913995478298173</c:v>
                </c:pt>
                <c:pt idx="38">
                  <c:v>1.9872142419597982</c:v>
                </c:pt>
                <c:pt idx="39">
                  <c:v>2.1454642831705559</c:v>
                </c:pt>
                <c:pt idx="40">
                  <c:v>2.219911540286291</c:v>
                </c:pt>
                <c:pt idx="41">
                  <c:v>2.2957771778778366</c:v>
                </c:pt>
                <c:pt idx="42">
                  <c:v>2.4463598749533011</c:v>
                </c:pt>
                <c:pt idx="43">
                  <c:v>2.5428542350172862</c:v>
                </c:pt>
                <c:pt idx="44">
                  <c:v>2.6455005640751406</c:v>
                </c:pt>
                <c:pt idx="45">
                  <c:v>2.8175702686384829</c:v>
                </c:pt>
                <c:pt idx="46">
                  <c:v>2.908706141597607</c:v>
                </c:pt>
                <c:pt idx="47">
                  <c:v>3.0241512016386136</c:v>
                </c:pt>
                <c:pt idx="48">
                  <c:v>3.0103075451902557</c:v>
                </c:pt>
                <c:pt idx="49">
                  <c:v>3.1127356137912554</c:v>
                </c:pt>
                <c:pt idx="50">
                  <c:v>3.1727986037712825</c:v>
                </c:pt>
                <c:pt idx="51">
                  <c:v>3.4085709163847833</c:v>
                </c:pt>
                <c:pt idx="52">
                  <c:v>3.5526966140576941</c:v>
                </c:pt>
                <c:pt idx="53">
                  <c:v>3.5932438059529406</c:v>
                </c:pt>
                <c:pt idx="54">
                  <c:v>3.6986487283414506</c:v>
                </c:pt>
                <c:pt idx="55">
                  <c:v>3.6345301442896472</c:v>
                </c:pt>
                <c:pt idx="56">
                  <c:v>3.8191276835304744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3-5141-9D2F-6B4BEBEDA94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nvt!$AF$182:$AF$211</c:f>
              <c:numCache>
                <c:formatCode>General</c:formatCode>
                <c:ptCount val="30"/>
                <c:pt idx="0">
                  <c:v>387.03704605658351</c:v>
                </c:pt>
                <c:pt idx="1">
                  <c:v>262.73721095958871</c:v>
                </c:pt>
                <c:pt idx="2">
                  <c:v>195.42911151608152</c:v>
                </c:pt>
                <c:pt idx="3">
                  <c:v>156.88187052870677</c:v>
                </c:pt>
                <c:pt idx="4">
                  <c:v>129.89044066819758</c:v>
                </c:pt>
                <c:pt idx="5">
                  <c:v>111.79731517567348</c:v>
                </c:pt>
                <c:pt idx="6">
                  <c:v>99.940600541006177</c:v>
                </c:pt>
                <c:pt idx="7">
                  <c:v>86.289033854199985</c:v>
                </c:pt>
                <c:pt idx="8">
                  <c:v>79.90677643528376</c:v>
                </c:pt>
                <c:pt idx="9">
                  <c:v>72.647345881661252</c:v>
                </c:pt>
                <c:pt idx="10">
                  <c:v>66.159135331122755</c:v>
                </c:pt>
                <c:pt idx="11">
                  <c:v>61.421569038609981</c:v>
                </c:pt>
                <c:pt idx="12">
                  <c:v>56.564607772169722</c:v>
                </c:pt>
                <c:pt idx="13">
                  <c:v>53.577219701347879</c:v>
                </c:pt>
                <c:pt idx="14">
                  <c:v>50.16595650085052</c:v>
                </c:pt>
                <c:pt idx="15">
                  <c:v>48.059371597034534</c:v>
                </c:pt>
                <c:pt idx="16">
                  <c:v>44.797793531961524</c:v>
                </c:pt>
                <c:pt idx="17">
                  <c:v>42.370920298913674</c:v>
                </c:pt>
                <c:pt idx="18">
                  <c:v>41.150576301917525</c:v>
                </c:pt>
                <c:pt idx="19">
                  <c:v>39.408791804431061</c:v>
                </c:pt>
                <c:pt idx="20">
                  <c:v>38.749455075155431</c:v>
                </c:pt>
                <c:pt idx="21">
                  <c:v>36.431037829410023</c:v>
                </c:pt>
                <c:pt idx="22">
                  <c:v>36.245475361765457</c:v>
                </c:pt>
                <c:pt idx="23">
                  <c:v>35.081742931352544</c:v>
                </c:pt>
                <c:pt idx="24">
                  <c:v>32.740019134497516</c:v>
                </c:pt>
                <c:pt idx="25">
                  <c:v>32.323375822896658</c:v>
                </c:pt>
                <c:pt idx="26">
                  <c:v>31.977747480824707</c:v>
                </c:pt>
                <c:pt idx="27">
                  <c:v>30.633766683846861</c:v>
                </c:pt>
                <c:pt idx="28">
                  <c:v>30.365622697017606</c:v>
                </c:pt>
              </c:numCache>
            </c:numRef>
          </c:xVal>
          <c:yVal>
            <c:numRef>
              <c:f>nvt!$AE$182:$AE$211</c:f>
              <c:numCache>
                <c:formatCode>General</c:formatCode>
                <c:ptCount val="30"/>
                <c:pt idx="0">
                  <c:v>7.6033865024075446E-3</c:v>
                </c:pt>
                <c:pt idx="1">
                  <c:v>1.9399498376885631E-2</c:v>
                </c:pt>
                <c:pt idx="2">
                  <c:v>3.4182871879687493E-2</c:v>
                </c:pt>
                <c:pt idx="3">
                  <c:v>5.4068587086490219E-2</c:v>
                </c:pt>
                <c:pt idx="4">
                  <c:v>8.2080770871116288E-2</c:v>
                </c:pt>
                <c:pt idx="5">
                  <c:v>0.11736453179024366</c:v>
                </c:pt>
                <c:pt idx="6">
                  <c:v>0.1541074839902985</c:v>
                </c:pt>
                <c:pt idx="7">
                  <c:v>0.20941800680134012</c:v>
                </c:pt>
                <c:pt idx="8">
                  <c:v>0.27171879721564207</c:v>
                </c:pt>
                <c:pt idx="9">
                  <c:v>0.34005236627830476</c:v>
                </c:pt>
                <c:pt idx="10">
                  <c:v>0.41791467385583309</c:v>
                </c:pt>
                <c:pt idx="11">
                  <c:v>0.50029528812171042</c:v>
                </c:pt>
                <c:pt idx="12">
                  <c:v>0.60654662637043544</c:v>
                </c:pt>
                <c:pt idx="13">
                  <c:v>0.71625718606302424</c:v>
                </c:pt>
                <c:pt idx="14">
                  <c:v>0.84769498799460041</c:v>
                </c:pt>
                <c:pt idx="15">
                  <c:v>0.96230240345927542</c:v>
                </c:pt>
                <c:pt idx="16">
                  <c:v>1.1415676665190897</c:v>
                </c:pt>
                <c:pt idx="17">
                  <c:v>1.3469335134420137</c:v>
                </c:pt>
                <c:pt idx="18">
                  <c:v>1.5341801434092792</c:v>
                </c:pt>
                <c:pt idx="19">
                  <c:v>1.7524738872741981</c:v>
                </c:pt>
                <c:pt idx="20">
                  <c:v>1.974314286718367</c:v>
                </c:pt>
                <c:pt idx="21">
                  <c:v>2.312566757235154</c:v>
                </c:pt>
                <c:pt idx="22">
                  <c:v>2.5379352156693202</c:v>
                </c:pt>
                <c:pt idx="23">
                  <c:v>2.8062496230803613</c:v>
                </c:pt>
                <c:pt idx="24">
                  <c:v>3.197863819962266</c:v>
                </c:pt>
                <c:pt idx="25">
                  <c:v>3.4118524765735967</c:v>
                </c:pt>
                <c:pt idx="26">
                  <c:v>3.6280683305327557</c:v>
                </c:pt>
                <c:pt idx="27">
                  <c:v>4.0415622138648395</c:v>
                </c:pt>
                <c:pt idx="28">
                  <c:v>4.2874867451025676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3-5141-9D2F-6B4BEBEDA94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nvt!$AF$219:$AF$247</c:f>
              <c:numCache>
                <c:formatCode>General</c:formatCode>
                <c:ptCount val="29"/>
                <c:pt idx="0">
                  <c:v>650.87815464680614</c:v>
                </c:pt>
                <c:pt idx="1">
                  <c:v>433.20076338659453</c:v>
                </c:pt>
                <c:pt idx="2">
                  <c:v>320.15853457434514</c:v>
                </c:pt>
                <c:pt idx="3">
                  <c:v>254.01534872421865</c:v>
                </c:pt>
                <c:pt idx="4">
                  <c:v>219.11118043580939</c:v>
                </c:pt>
                <c:pt idx="5">
                  <c:v>188.55255737229945</c:v>
                </c:pt>
                <c:pt idx="6">
                  <c:v>163.73369477852552</c:v>
                </c:pt>
                <c:pt idx="7">
                  <c:v>147.23020070084266</c:v>
                </c:pt>
                <c:pt idx="8">
                  <c:v>130.10694902435512</c:v>
                </c:pt>
                <c:pt idx="9">
                  <c:v>118.2151993181871</c:v>
                </c:pt>
                <c:pt idx="10">
                  <c:v>108.97072826045257</c:v>
                </c:pt>
                <c:pt idx="11">
                  <c:v>100.68630631927971</c:v>
                </c:pt>
                <c:pt idx="12">
                  <c:v>94.104004568407632</c:v>
                </c:pt>
                <c:pt idx="13">
                  <c:v>87.288485212484673</c:v>
                </c:pt>
                <c:pt idx="14">
                  <c:v>81.172119627161507</c:v>
                </c:pt>
                <c:pt idx="15">
                  <c:v>77.334910290902499</c:v>
                </c:pt>
                <c:pt idx="16">
                  <c:v>71.934187912453226</c:v>
                </c:pt>
                <c:pt idx="17">
                  <c:v>69.453640901581849</c:v>
                </c:pt>
                <c:pt idx="18">
                  <c:v>61.675481996778871</c:v>
                </c:pt>
                <c:pt idx="19">
                  <c:v>60.646294107392144</c:v>
                </c:pt>
                <c:pt idx="20">
                  <c:v>57.991181490307923</c:v>
                </c:pt>
                <c:pt idx="21">
                  <c:v>54.884770507098132</c:v>
                </c:pt>
                <c:pt idx="22">
                  <c:v>52.884837974086118</c:v>
                </c:pt>
                <c:pt idx="23">
                  <c:v>50.36996979924313</c:v>
                </c:pt>
                <c:pt idx="24">
                  <c:v>47.932342675899477</c:v>
                </c:pt>
                <c:pt idx="25">
                  <c:v>46.750649047448377</c:v>
                </c:pt>
                <c:pt idx="26">
                  <c:v>45.33980578361313</c:v>
                </c:pt>
                <c:pt idx="27">
                  <c:v>43.791836634252817</c:v>
                </c:pt>
                <c:pt idx="28">
                  <c:v>42.980321921429827</c:v>
                </c:pt>
              </c:numCache>
            </c:numRef>
          </c:xVal>
          <c:yVal>
            <c:numRef>
              <c:f>nvt!$AE$219:$AE$247</c:f>
              <c:numCache>
                <c:formatCode>General</c:formatCode>
                <c:ptCount val="29"/>
                <c:pt idx="0">
                  <c:v>4.1259072092846155E-3</c:v>
                </c:pt>
                <c:pt idx="1">
                  <c:v>9.1302777841059564E-3</c:v>
                </c:pt>
                <c:pt idx="2">
                  <c:v>1.5401641639210893E-2</c:v>
                </c:pt>
                <c:pt idx="3">
                  <c:v>2.1832082595724011E-2</c:v>
                </c:pt>
                <c:pt idx="4">
                  <c:v>3.0964087863044026E-2</c:v>
                </c:pt>
                <c:pt idx="5">
                  <c:v>4.0941543596726526E-2</c:v>
                </c:pt>
                <c:pt idx="6">
                  <c:v>5.4535502459350876E-2</c:v>
                </c:pt>
                <c:pt idx="7">
                  <c:v>6.7768421790605562E-2</c:v>
                </c:pt>
                <c:pt idx="8">
                  <c:v>8.910117928037746E-2</c:v>
                </c:pt>
                <c:pt idx="9">
                  <c:v>0.10516399870377814</c:v>
                </c:pt>
                <c:pt idx="10">
                  <c:v>0.13123684839500424</c:v>
                </c:pt>
                <c:pt idx="11">
                  <c:v>0.15869257484230867</c:v>
                </c:pt>
                <c:pt idx="12">
                  <c:v>0.19120189543419394</c:v>
                </c:pt>
                <c:pt idx="13">
                  <c:v>0.22713853395561018</c:v>
                </c:pt>
                <c:pt idx="14">
                  <c:v>0.27119264379394498</c:v>
                </c:pt>
                <c:pt idx="15">
                  <c:v>0.30964790740664222</c:v>
                </c:pt>
                <c:pt idx="16">
                  <c:v>0.35604051343125975</c:v>
                </c:pt>
                <c:pt idx="17">
                  <c:v>0.40543792460332878</c:v>
                </c:pt>
                <c:pt idx="18">
                  <c:v>0.4787319070233903</c:v>
                </c:pt>
                <c:pt idx="19">
                  <c:v>0.52491180467501686</c:v>
                </c:pt>
                <c:pt idx="20">
                  <c:v>0.58215971683415346</c:v>
                </c:pt>
                <c:pt idx="21">
                  <c:v>0.65595182649812389</c:v>
                </c:pt>
                <c:pt idx="22">
                  <c:v>0.73123447066485991</c:v>
                </c:pt>
                <c:pt idx="23">
                  <c:v>0.8166850396666997</c:v>
                </c:pt>
                <c:pt idx="24">
                  <c:v>0.93076590986101482</c:v>
                </c:pt>
                <c:pt idx="25">
                  <c:v>1.0092862315869358</c:v>
                </c:pt>
                <c:pt idx="26">
                  <c:v>1.1109461985323474</c:v>
                </c:pt>
                <c:pt idx="27">
                  <c:v>1.2275365405910712</c:v>
                </c:pt>
                <c:pt idx="28">
                  <c:v>1.3514301302537832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2A-C540-8586-4F4C5343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38799"/>
        <c:axId val="1433424815"/>
      </c:scatterChart>
      <c:valAx>
        <c:axId val="14633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24815"/>
        <c:crosses val="autoZero"/>
        <c:crossBetween val="midCat"/>
      </c:valAx>
      <c:valAx>
        <c:axId val="1433424815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nvt!$J$24:$J$37</c:f>
              <c:numCache>
                <c:formatCode>General</c:formatCode>
                <c:ptCount val="14"/>
                <c:pt idx="0">
                  <c:v>0</c:v>
                </c:pt>
                <c:pt idx="1">
                  <c:v>3.6764705882352942E-2</c:v>
                </c:pt>
                <c:pt idx="2">
                  <c:v>7.3529411764705885E-2</c:v>
                </c:pt>
                <c:pt idx="3">
                  <c:v>0.11029411764705882</c:v>
                </c:pt>
                <c:pt idx="4">
                  <c:v>0.14705882352941177</c:v>
                </c:pt>
                <c:pt idx="5">
                  <c:v>0.18382352941176472</c:v>
                </c:pt>
                <c:pt idx="6">
                  <c:v>0.22058823529411764</c:v>
                </c:pt>
                <c:pt idx="7">
                  <c:v>0.25735294117647056</c:v>
                </c:pt>
                <c:pt idx="8">
                  <c:v>0.29411764705882354</c:v>
                </c:pt>
                <c:pt idx="9">
                  <c:v>0.33088235294117646</c:v>
                </c:pt>
                <c:pt idx="10">
                  <c:v>0.36764705882352944</c:v>
                </c:pt>
                <c:pt idx="11">
                  <c:v>0.40441176470588236</c:v>
                </c:pt>
                <c:pt idx="12">
                  <c:v>0.44117647058823528</c:v>
                </c:pt>
                <c:pt idx="13">
                  <c:v>0.47794117647058826</c:v>
                </c:pt>
              </c:numCache>
            </c:numRef>
          </c:xVal>
          <c:yVal>
            <c:numRef>
              <c:f>nvt!$L$24:$L$37</c:f>
              <c:numCache>
                <c:formatCode>General</c:formatCode>
                <c:ptCount val="14"/>
                <c:pt idx="0">
                  <c:v>0</c:v>
                </c:pt>
                <c:pt idx="1">
                  <c:v>1.2574710000772029</c:v>
                </c:pt>
                <c:pt idx="2">
                  <c:v>2.7281979999970645</c:v>
                </c:pt>
                <c:pt idx="3">
                  <c:v>8.0872570000356063</c:v>
                </c:pt>
                <c:pt idx="4">
                  <c:v>6.3683890000684187</c:v>
                </c:pt>
                <c:pt idx="5">
                  <c:v>8.2104720000643283</c:v>
                </c:pt>
                <c:pt idx="6">
                  <c:v>5.2437490000156686</c:v>
                </c:pt>
                <c:pt idx="7">
                  <c:v>8.5413770000450313</c:v>
                </c:pt>
                <c:pt idx="8">
                  <c:v>17.035944000002928</c:v>
                </c:pt>
                <c:pt idx="9">
                  <c:v>41.209625000017695</c:v>
                </c:pt>
                <c:pt idx="10">
                  <c:v>37.038639000034891</c:v>
                </c:pt>
                <c:pt idx="11">
                  <c:v>40.218782000010833</c:v>
                </c:pt>
                <c:pt idx="12">
                  <c:v>62.754856000072323</c:v>
                </c:pt>
                <c:pt idx="13">
                  <c:v>62.734073000028729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B-E044-8B9E-AB3E93B87CA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nvt!$J$80:$J$109</c:f>
              <c:numCache>
                <c:formatCode>General</c:formatCode>
                <c:ptCount val="30"/>
                <c:pt idx="0">
                  <c:v>0</c:v>
                </c:pt>
                <c:pt idx="1">
                  <c:v>2.7548209366391185E-2</c:v>
                </c:pt>
                <c:pt idx="2">
                  <c:v>5.5096418732782371E-2</c:v>
                </c:pt>
                <c:pt idx="3">
                  <c:v>8.2644628099173556E-2</c:v>
                </c:pt>
                <c:pt idx="4">
                  <c:v>0.11019283746556474</c:v>
                </c:pt>
                <c:pt idx="5">
                  <c:v>0.13774104683195593</c:v>
                </c:pt>
                <c:pt idx="6">
                  <c:v>0.16528925619834711</c:v>
                </c:pt>
                <c:pt idx="7">
                  <c:v>0.1928374655647383</c:v>
                </c:pt>
                <c:pt idx="8">
                  <c:v>0.22038567493112948</c:v>
                </c:pt>
                <c:pt idx="9">
                  <c:v>0.24793388429752067</c:v>
                </c:pt>
                <c:pt idx="10">
                  <c:v>0.27548209366391185</c:v>
                </c:pt>
                <c:pt idx="11">
                  <c:v>0.30303030303030304</c:v>
                </c:pt>
                <c:pt idx="12">
                  <c:v>0.33057851239669422</c:v>
                </c:pt>
                <c:pt idx="13">
                  <c:v>0.35812672176308541</c:v>
                </c:pt>
                <c:pt idx="14">
                  <c:v>0.38567493112947659</c:v>
                </c:pt>
                <c:pt idx="15">
                  <c:v>0.41322314049586778</c:v>
                </c:pt>
                <c:pt idx="16">
                  <c:v>0.44077134986225897</c:v>
                </c:pt>
                <c:pt idx="17">
                  <c:v>0.46831955922865015</c:v>
                </c:pt>
                <c:pt idx="18">
                  <c:v>0.49586776859504134</c:v>
                </c:pt>
                <c:pt idx="19">
                  <c:v>0.52341597796143247</c:v>
                </c:pt>
                <c:pt idx="20">
                  <c:v>0.55096418732782371</c:v>
                </c:pt>
                <c:pt idx="21">
                  <c:v>0.57851239669421484</c:v>
                </c:pt>
                <c:pt idx="22">
                  <c:v>0.60606060606060608</c:v>
                </c:pt>
                <c:pt idx="23">
                  <c:v>0.63360881542699721</c:v>
                </c:pt>
                <c:pt idx="24">
                  <c:v>0.66115702479338845</c:v>
                </c:pt>
                <c:pt idx="25">
                  <c:v>0.68870523415977958</c:v>
                </c:pt>
                <c:pt idx="26">
                  <c:v>0.71625344352617082</c:v>
                </c:pt>
                <c:pt idx="27">
                  <c:v>0.74380165289256195</c:v>
                </c:pt>
                <c:pt idx="28">
                  <c:v>0.77134986225895319</c:v>
                </c:pt>
                <c:pt idx="29">
                  <c:v>0.79889807162534432</c:v>
                </c:pt>
              </c:numCache>
            </c:numRef>
          </c:xVal>
          <c:yVal>
            <c:numRef>
              <c:f>nvt!$L$80:$L$109</c:f>
              <c:numCache>
                <c:formatCode>General</c:formatCode>
                <c:ptCount val="30"/>
                <c:pt idx="0">
                  <c:v>0</c:v>
                </c:pt>
                <c:pt idx="1">
                  <c:v>-9.3216460000257939</c:v>
                </c:pt>
                <c:pt idx="2">
                  <c:v>-9.685209000017494</c:v>
                </c:pt>
                <c:pt idx="3">
                  <c:v>-0.87485100002959371</c:v>
                </c:pt>
                <c:pt idx="4">
                  <c:v>-2.800052999984473</c:v>
                </c:pt>
                <c:pt idx="5">
                  <c:v>-6.1964480000315234</c:v>
                </c:pt>
                <c:pt idx="6">
                  <c:v>1.0874280000571162</c:v>
                </c:pt>
                <c:pt idx="7">
                  <c:v>2.3949760000687093</c:v>
                </c:pt>
                <c:pt idx="8">
                  <c:v>18.063116000033915</c:v>
                </c:pt>
                <c:pt idx="9">
                  <c:v>18.837015000055544</c:v>
                </c:pt>
                <c:pt idx="10">
                  <c:v>39.528969999984838</c:v>
                </c:pt>
                <c:pt idx="11">
                  <c:v>47.891514000017196</c:v>
                </c:pt>
                <c:pt idx="12">
                  <c:v>60.023325000074692</c:v>
                </c:pt>
                <c:pt idx="13">
                  <c:v>82.560899000032805</c:v>
                </c:pt>
                <c:pt idx="14">
                  <c:v>102.15262700000312</c:v>
                </c:pt>
                <c:pt idx="15">
                  <c:v>132.67525299999397</c:v>
                </c:pt>
                <c:pt idx="16">
                  <c:v>140.44049599999562</c:v>
                </c:pt>
                <c:pt idx="17">
                  <c:v>165.60373800003435</c:v>
                </c:pt>
                <c:pt idx="18">
                  <c:v>203.53029200003948</c:v>
                </c:pt>
                <c:pt idx="19">
                  <c:v>231.79062500002328</c:v>
                </c:pt>
                <c:pt idx="20">
                  <c:v>238.4799570000032</c:v>
                </c:pt>
                <c:pt idx="21">
                  <c:v>277.81438300001901</c:v>
                </c:pt>
                <c:pt idx="22">
                  <c:v>306.21683599997777</c:v>
                </c:pt>
                <c:pt idx="23">
                  <c:v>338.11401799996383</c:v>
                </c:pt>
                <c:pt idx="24">
                  <c:v>365.74074899998959</c:v>
                </c:pt>
                <c:pt idx="25">
                  <c:v>376.18704800005071</c:v>
                </c:pt>
                <c:pt idx="26">
                  <c:v>410.6182770000305</c:v>
                </c:pt>
                <c:pt idx="27">
                  <c:v>437.68224100000225</c:v>
                </c:pt>
                <c:pt idx="28">
                  <c:v>468.5857669999823</c:v>
                </c:pt>
                <c:pt idx="29">
                  <c:v>492.12543400004506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B-E044-8B9E-AB3E93B87CA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nvt!$J$116:$J$174</c:f>
              <c:numCache>
                <c:formatCode>General</c:formatCode>
                <c:ptCount val="59"/>
                <c:pt idx="0">
                  <c:v>0</c:v>
                </c:pt>
                <c:pt idx="1">
                  <c:v>8.9206066012488851E-3</c:v>
                </c:pt>
                <c:pt idx="2">
                  <c:v>1.784121320249777E-2</c:v>
                </c:pt>
                <c:pt idx="3">
                  <c:v>2.6761819803746655E-2</c:v>
                </c:pt>
                <c:pt idx="4">
                  <c:v>3.568242640499554E-2</c:v>
                </c:pt>
                <c:pt idx="5">
                  <c:v>4.4603033006244422E-2</c:v>
                </c:pt>
                <c:pt idx="6">
                  <c:v>5.352363960749331E-2</c:v>
                </c:pt>
                <c:pt idx="7">
                  <c:v>6.2444246208742192E-2</c:v>
                </c:pt>
                <c:pt idx="8">
                  <c:v>7.1364852809991081E-2</c:v>
                </c:pt>
                <c:pt idx="9">
                  <c:v>8.0285459411239962E-2</c:v>
                </c:pt>
                <c:pt idx="10">
                  <c:v>8.9206066012488844E-2</c:v>
                </c:pt>
                <c:pt idx="11">
                  <c:v>9.8126672613737739E-2</c:v>
                </c:pt>
                <c:pt idx="12">
                  <c:v>0.10704727921498662</c:v>
                </c:pt>
                <c:pt idx="13">
                  <c:v>0.1159678858162355</c:v>
                </c:pt>
                <c:pt idx="14">
                  <c:v>0.12488849241748438</c:v>
                </c:pt>
                <c:pt idx="15">
                  <c:v>0.13380909901873328</c:v>
                </c:pt>
                <c:pt idx="16">
                  <c:v>0.14272970561998216</c:v>
                </c:pt>
                <c:pt idx="17">
                  <c:v>0.15165031222123104</c:v>
                </c:pt>
                <c:pt idx="18">
                  <c:v>0.16057091882247992</c:v>
                </c:pt>
                <c:pt idx="19">
                  <c:v>0.16949152542372881</c:v>
                </c:pt>
                <c:pt idx="20">
                  <c:v>0.17841213202497769</c:v>
                </c:pt>
                <c:pt idx="21">
                  <c:v>0.1873327386262266</c:v>
                </c:pt>
                <c:pt idx="22">
                  <c:v>0.19625334522747548</c:v>
                </c:pt>
                <c:pt idx="23">
                  <c:v>0.20517395182872436</c:v>
                </c:pt>
                <c:pt idx="24">
                  <c:v>0.21409455842997324</c:v>
                </c:pt>
                <c:pt idx="25">
                  <c:v>0.22301516503122212</c:v>
                </c:pt>
                <c:pt idx="26">
                  <c:v>0.23193577163247101</c:v>
                </c:pt>
                <c:pt idx="27">
                  <c:v>0.24085637823371989</c:v>
                </c:pt>
                <c:pt idx="28">
                  <c:v>0.24977698483496877</c:v>
                </c:pt>
                <c:pt idx="29">
                  <c:v>0.25869759143621768</c:v>
                </c:pt>
                <c:pt idx="30">
                  <c:v>0.26761819803746656</c:v>
                </c:pt>
                <c:pt idx="31">
                  <c:v>0.27653880463871544</c:v>
                </c:pt>
                <c:pt idx="32">
                  <c:v>0.28545941123996432</c:v>
                </c:pt>
                <c:pt idx="33">
                  <c:v>0.2943800178412132</c:v>
                </c:pt>
                <c:pt idx="34">
                  <c:v>0.30330062444246209</c:v>
                </c:pt>
                <c:pt idx="35">
                  <c:v>0.31222123104371097</c:v>
                </c:pt>
                <c:pt idx="36">
                  <c:v>0.32114183764495985</c:v>
                </c:pt>
                <c:pt idx="37">
                  <c:v>0.33006244424620873</c:v>
                </c:pt>
                <c:pt idx="38">
                  <c:v>0.33898305084745761</c:v>
                </c:pt>
                <c:pt idx="39">
                  <c:v>0.34790365744870649</c:v>
                </c:pt>
                <c:pt idx="40">
                  <c:v>0.35682426404995538</c:v>
                </c:pt>
                <c:pt idx="41">
                  <c:v>0.36574487065120426</c:v>
                </c:pt>
                <c:pt idx="42">
                  <c:v>0.37466547725245319</c:v>
                </c:pt>
                <c:pt idx="43">
                  <c:v>0.38358608385370208</c:v>
                </c:pt>
                <c:pt idx="44">
                  <c:v>0.39250669045495096</c:v>
                </c:pt>
                <c:pt idx="45">
                  <c:v>0.40142729705619984</c:v>
                </c:pt>
                <c:pt idx="46">
                  <c:v>0.41034790365744872</c:v>
                </c:pt>
                <c:pt idx="47">
                  <c:v>0.4192685102586976</c:v>
                </c:pt>
                <c:pt idx="48">
                  <c:v>0.42818911685994648</c:v>
                </c:pt>
                <c:pt idx="49">
                  <c:v>0.43710972346119537</c:v>
                </c:pt>
                <c:pt idx="50">
                  <c:v>0.44603033006244425</c:v>
                </c:pt>
                <c:pt idx="51">
                  <c:v>0.45495093666369313</c:v>
                </c:pt>
                <c:pt idx="52">
                  <c:v>0.46387154326494201</c:v>
                </c:pt>
                <c:pt idx="53">
                  <c:v>0.47279214986619089</c:v>
                </c:pt>
                <c:pt idx="54">
                  <c:v>0.48171275646743977</c:v>
                </c:pt>
                <c:pt idx="55">
                  <c:v>0.49063336306868865</c:v>
                </c:pt>
                <c:pt idx="56">
                  <c:v>0.49955396966993754</c:v>
                </c:pt>
                <c:pt idx="57">
                  <c:v>0.50847457627118642</c:v>
                </c:pt>
                <c:pt idx="58">
                  <c:v>0.51739518287243536</c:v>
                </c:pt>
              </c:numCache>
            </c:numRef>
          </c:xVal>
          <c:yVal>
            <c:numRef>
              <c:f>nvt!$L$116:$L$174</c:f>
              <c:numCache>
                <c:formatCode>General</c:formatCode>
                <c:ptCount val="59"/>
                <c:pt idx="0">
                  <c:v>0</c:v>
                </c:pt>
                <c:pt idx="1">
                  <c:v>-3.1851199999218807</c:v>
                </c:pt>
                <c:pt idx="2">
                  <c:v>-5.2574920000042766</c:v>
                </c:pt>
                <c:pt idx="3">
                  <c:v>-12.060066999983974</c:v>
                </c:pt>
                <c:pt idx="4">
                  <c:v>-8.432027000002563</c:v>
                </c:pt>
                <c:pt idx="5">
                  <c:v>-9.3460049999412149</c:v>
                </c:pt>
                <c:pt idx="6">
                  <c:v>-7.5985419999342412</c:v>
                </c:pt>
                <c:pt idx="7">
                  <c:v>-12.33671899989713</c:v>
                </c:pt>
                <c:pt idx="8">
                  <c:v>-7.016698999912478</c:v>
                </c:pt>
                <c:pt idx="9">
                  <c:v>-11.451104999985546</c:v>
                </c:pt>
                <c:pt idx="10">
                  <c:v>-6.5921919998945668</c:v>
                </c:pt>
                <c:pt idx="11">
                  <c:v>-15.039792999974452</c:v>
                </c:pt>
                <c:pt idx="12">
                  <c:v>-16.421098999911919</c:v>
                </c:pt>
                <c:pt idx="13">
                  <c:v>-2.6830099999206141</c:v>
                </c:pt>
                <c:pt idx="14">
                  <c:v>-14.776931999949738</c:v>
                </c:pt>
                <c:pt idx="15">
                  <c:v>-7.1608929999638349</c:v>
                </c:pt>
                <c:pt idx="16">
                  <c:v>-8.7840059999143705</c:v>
                </c:pt>
                <c:pt idx="17">
                  <c:v>-17.76498099998571</c:v>
                </c:pt>
                <c:pt idx="18">
                  <c:v>0.97156299999915063</c:v>
                </c:pt>
                <c:pt idx="19">
                  <c:v>-2.4377179999137297</c:v>
                </c:pt>
                <c:pt idx="20">
                  <c:v>10.395009000087157</c:v>
                </c:pt>
                <c:pt idx="21">
                  <c:v>10.939690000028349</c:v>
                </c:pt>
                <c:pt idx="22">
                  <c:v>12.643386000068858</c:v>
                </c:pt>
                <c:pt idx="23">
                  <c:v>19.310920000076294</c:v>
                </c:pt>
                <c:pt idx="24">
                  <c:v>29.616375999990851</c:v>
                </c:pt>
                <c:pt idx="25">
                  <c:v>30.821036000037566</c:v>
                </c:pt>
                <c:pt idx="26">
                  <c:v>33.752856000093743</c:v>
                </c:pt>
                <c:pt idx="27">
                  <c:v>32.8640660000965</c:v>
                </c:pt>
                <c:pt idx="28">
                  <c:v>35.607827000087127</c:v>
                </c:pt>
                <c:pt idx="29">
                  <c:v>60.192588000092655</c:v>
                </c:pt>
                <c:pt idx="30">
                  <c:v>55.984434000100009</c:v>
                </c:pt>
                <c:pt idx="31">
                  <c:v>71.252951000002213</c:v>
                </c:pt>
                <c:pt idx="32">
                  <c:v>88.293699000030756</c:v>
                </c:pt>
                <c:pt idx="33">
                  <c:v>91.369213000056334</c:v>
                </c:pt>
                <c:pt idx="34">
                  <c:v>101.81477699999232</c:v>
                </c:pt>
                <c:pt idx="35">
                  <c:v>116.4330740000587</c:v>
                </c:pt>
                <c:pt idx="36">
                  <c:v>130.05047800007742</c:v>
                </c:pt>
                <c:pt idx="37">
                  <c:v>132.71956100000534</c:v>
                </c:pt>
                <c:pt idx="38">
                  <c:v>161.07680000003893</c:v>
                </c:pt>
                <c:pt idx="39">
                  <c:v>166.6511500000488</c:v>
                </c:pt>
                <c:pt idx="40">
                  <c:v>176.78164300008211</c:v>
                </c:pt>
                <c:pt idx="41">
                  <c:v>188.05958400003146</c:v>
                </c:pt>
                <c:pt idx="42">
                  <c:v>205.29131800006144</c:v>
                </c:pt>
                <c:pt idx="43">
                  <c:v>235.09797000000253</c:v>
                </c:pt>
                <c:pt idx="44">
                  <c:v>255.09403900010511</c:v>
                </c:pt>
                <c:pt idx="45">
                  <c:v>266.12459700007457</c:v>
                </c:pt>
                <c:pt idx="46">
                  <c:v>282.10568100004457</c:v>
                </c:pt>
                <c:pt idx="47">
                  <c:v>292.46951700001955</c:v>
                </c:pt>
                <c:pt idx="48">
                  <c:v>319.22598300001118</c:v>
                </c:pt>
                <c:pt idx="49">
                  <c:v>337.680369000067</c:v>
                </c:pt>
                <c:pt idx="50">
                  <c:v>355.5583420000039</c:v>
                </c:pt>
                <c:pt idx="51">
                  <c:v>375.39764700003434</c:v>
                </c:pt>
                <c:pt idx="52">
                  <c:v>385.87632100004703</c:v>
                </c:pt>
                <c:pt idx="53">
                  <c:v>422.51799000008032</c:v>
                </c:pt>
                <c:pt idx="54">
                  <c:v>447.07609600003343</c:v>
                </c:pt>
                <c:pt idx="55">
                  <c:v>469.76008600008208</c:v>
                </c:pt>
                <c:pt idx="56">
                  <c:v>486.09492800000589</c:v>
                </c:pt>
                <c:pt idx="57">
                  <c:v>512.42456600000151</c:v>
                </c:pt>
                <c:pt idx="58">
                  <c:v>532.93408200005069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B-E044-8B9E-AB3E93B87CA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nvt!$J$180:$J$211</c:f>
              <c:numCache>
                <c:formatCode>General</c:formatCode>
                <c:ptCount val="32"/>
                <c:pt idx="0">
                  <c:v>0</c:v>
                </c:pt>
                <c:pt idx="1">
                  <c:v>1.5844721727074667E-2</c:v>
                </c:pt>
                <c:pt idx="2">
                  <c:v>3.1689443454149334E-2</c:v>
                </c:pt>
                <c:pt idx="3">
                  <c:v>4.7534165181224004E-2</c:v>
                </c:pt>
                <c:pt idx="4">
                  <c:v>6.3378886908298668E-2</c:v>
                </c:pt>
                <c:pt idx="5">
                  <c:v>7.9223608635373338E-2</c:v>
                </c:pt>
                <c:pt idx="6">
                  <c:v>9.5068330362448009E-2</c:v>
                </c:pt>
                <c:pt idx="7">
                  <c:v>0.11091305208952268</c:v>
                </c:pt>
                <c:pt idx="8">
                  <c:v>0.12675777381659734</c:v>
                </c:pt>
                <c:pt idx="9">
                  <c:v>0.14260249554367202</c:v>
                </c:pt>
                <c:pt idx="10">
                  <c:v>0.15844721727074668</c:v>
                </c:pt>
                <c:pt idx="11">
                  <c:v>0.17429193899782136</c:v>
                </c:pt>
                <c:pt idx="12">
                  <c:v>0.19013666072489602</c:v>
                </c:pt>
                <c:pt idx="13">
                  <c:v>0.20598138245197067</c:v>
                </c:pt>
                <c:pt idx="14">
                  <c:v>0.22182610417904536</c:v>
                </c:pt>
                <c:pt idx="15">
                  <c:v>0.23767082590612001</c:v>
                </c:pt>
                <c:pt idx="16">
                  <c:v>0.25351554763319467</c:v>
                </c:pt>
                <c:pt idx="17">
                  <c:v>0.26936026936026936</c:v>
                </c:pt>
                <c:pt idx="18">
                  <c:v>0.28520499108734404</c:v>
                </c:pt>
                <c:pt idx="19">
                  <c:v>0.30104971281441872</c:v>
                </c:pt>
                <c:pt idx="20">
                  <c:v>0.31689443454149335</c:v>
                </c:pt>
                <c:pt idx="21">
                  <c:v>0.33273915626856804</c:v>
                </c:pt>
                <c:pt idx="22">
                  <c:v>0.34858387799564272</c:v>
                </c:pt>
                <c:pt idx="23">
                  <c:v>0.36442859972271735</c:v>
                </c:pt>
                <c:pt idx="24">
                  <c:v>0.38027332144979203</c:v>
                </c:pt>
                <c:pt idx="25">
                  <c:v>0.39611804317686672</c:v>
                </c:pt>
                <c:pt idx="26">
                  <c:v>0.41196276490394135</c:v>
                </c:pt>
                <c:pt idx="27">
                  <c:v>0.42780748663101603</c:v>
                </c:pt>
                <c:pt idx="28">
                  <c:v>0.44365220835809072</c:v>
                </c:pt>
                <c:pt idx="29">
                  <c:v>0.4594969300851654</c:v>
                </c:pt>
                <c:pt idx="30">
                  <c:v>0.47534165181224003</c:v>
                </c:pt>
              </c:numCache>
            </c:numRef>
          </c:xVal>
          <c:yVal>
            <c:numRef>
              <c:f>nvt!$L$180:$L$211</c:f>
              <c:numCache>
                <c:formatCode>General</c:formatCode>
                <c:ptCount val="32"/>
                <c:pt idx="0">
                  <c:v>0</c:v>
                </c:pt>
                <c:pt idx="1">
                  <c:v>-3.0580659999977797</c:v>
                </c:pt>
                <c:pt idx="2">
                  <c:v>-3.9532040000194684</c:v>
                </c:pt>
                <c:pt idx="3">
                  <c:v>-24.965828000102192</c:v>
                </c:pt>
                <c:pt idx="4">
                  <c:v>-19.279808000079356</c:v>
                </c:pt>
                <c:pt idx="5">
                  <c:v>-26.597690000082366</c:v>
                </c:pt>
                <c:pt idx="6">
                  <c:v>-12.192330000107177</c:v>
                </c:pt>
                <c:pt idx="7">
                  <c:v>-9.4417740000644699</c:v>
                </c:pt>
                <c:pt idx="8">
                  <c:v>-3.020198000012897</c:v>
                </c:pt>
                <c:pt idx="9">
                  <c:v>-10.395738000050187</c:v>
                </c:pt>
                <c:pt idx="10">
                  <c:v>10.896549999946728</c:v>
                </c:pt>
                <c:pt idx="11">
                  <c:v>21.262824999983422</c:v>
                </c:pt>
                <c:pt idx="12">
                  <c:v>24.929914999986067</c:v>
                </c:pt>
                <c:pt idx="13">
                  <c:v>42.223735999898054</c:v>
                </c:pt>
                <c:pt idx="14">
                  <c:v>67.874416999984533</c:v>
                </c:pt>
                <c:pt idx="15">
                  <c:v>82.167367999907583</c:v>
                </c:pt>
                <c:pt idx="16">
                  <c:v>111.88679899997078</c:v>
                </c:pt>
                <c:pt idx="17">
                  <c:v>139.97057799994946</c:v>
                </c:pt>
                <c:pt idx="18">
                  <c:v>163.64108299999498</c:v>
                </c:pt>
                <c:pt idx="19">
                  <c:v>192.31900099990889</c:v>
                </c:pt>
                <c:pt idx="20">
                  <c:v>231.22247499995865</c:v>
                </c:pt>
                <c:pt idx="21">
                  <c:v>281.51775699993595</c:v>
                </c:pt>
                <c:pt idx="22">
                  <c:v>325.73726999992505</c:v>
                </c:pt>
                <c:pt idx="23">
                  <c:v>391.74000999995042</c:v>
                </c:pt>
                <c:pt idx="24">
                  <c:v>438.14659199991729</c:v>
                </c:pt>
                <c:pt idx="25">
                  <c:v>513.50887199991848</c:v>
                </c:pt>
                <c:pt idx="26">
                  <c:v>591.11941599997226</c:v>
                </c:pt>
                <c:pt idx="27">
                  <c:v>661.12052899994887</c:v>
                </c:pt>
                <c:pt idx="28">
                  <c:v>742.29609999991953</c:v>
                </c:pt>
                <c:pt idx="29">
                  <c:v>823.34775199997239</c:v>
                </c:pt>
                <c:pt idx="30">
                  <c:v>914.43011600000318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B-E044-8B9E-AB3E93B87C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nvt!$J$217:$J$247</c:f>
              <c:numCache>
                <c:formatCode>General</c:formatCode>
                <c:ptCount val="31"/>
                <c:pt idx="0">
                  <c:v>0</c:v>
                </c:pt>
                <c:pt idx="1">
                  <c:v>1.0355182768975872E-2</c:v>
                </c:pt>
                <c:pt idx="2">
                  <c:v>2.0710365537951744E-2</c:v>
                </c:pt>
                <c:pt idx="3">
                  <c:v>3.1065548306927617E-2</c:v>
                </c:pt>
                <c:pt idx="4">
                  <c:v>4.1420731075903487E-2</c:v>
                </c:pt>
                <c:pt idx="5">
                  <c:v>5.1775913844879361E-2</c:v>
                </c:pt>
                <c:pt idx="6">
                  <c:v>6.2131096613855234E-2</c:v>
                </c:pt>
                <c:pt idx="7">
                  <c:v>7.2486279382831101E-2</c:v>
                </c:pt>
                <c:pt idx="8">
                  <c:v>8.2841462151806974E-2</c:v>
                </c:pt>
                <c:pt idx="9">
                  <c:v>9.3196644920782848E-2</c:v>
                </c:pt>
                <c:pt idx="10">
                  <c:v>0.10355182768975872</c:v>
                </c:pt>
                <c:pt idx="11">
                  <c:v>0.11390701045873459</c:v>
                </c:pt>
                <c:pt idx="12">
                  <c:v>0.12426219322771047</c:v>
                </c:pt>
                <c:pt idx="13">
                  <c:v>0.13461737599668633</c:v>
                </c:pt>
                <c:pt idx="14">
                  <c:v>0.1449725587656622</c:v>
                </c:pt>
                <c:pt idx="15">
                  <c:v>0.15532774153463808</c:v>
                </c:pt>
                <c:pt idx="16">
                  <c:v>0.16568292430361395</c:v>
                </c:pt>
                <c:pt idx="17">
                  <c:v>0.17603810707258982</c:v>
                </c:pt>
                <c:pt idx="18">
                  <c:v>0.1863932898415657</c:v>
                </c:pt>
                <c:pt idx="19">
                  <c:v>0.19674847261054157</c:v>
                </c:pt>
                <c:pt idx="20">
                  <c:v>0.20710365537951744</c:v>
                </c:pt>
                <c:pt idx="21">
                  <c:v>0.21745883814849332</c:v>
                </c:pt>
                <c:pt idx="22">
                  <c:v>0.22781402091746919</c:v>
                </c:pt>
                <c:pt idx="23">
                  <c:v>0.23816920368644506</c:v>
                </c:pt>
                <c:pt idx="24">
                  <c:v>0.24852438645542094</c:v>
                </c:pt>
                <c:pt idx="25">
                  <c:v>0.25887956922439681</c:v>
                </c:pt>
                <c:pt idx="26">
                  <c:v>0.26923475199337266</c:v>
                </c:pt>
                <c:pt idx="27">
                  <c:v>0.27958993476234856</c:v>
                </c:pt>
                <c:pt idx="28">
                  <c:v>0.2899451175313244</c:v>
                </c:pt>
                <c:pt idx="29">
                  <c:v>0.3003003003003003</c:v>
                </c:pt>
                <c:pt idx="30">
                  <c:v>0.31065548306927615</c:v>
                </c:pt>
              </c:numCache>
            </c:numRef>
          </c:xVal>
          <c:yVal>
            <c:numRef>
              <c:f>nvt!$L$217:$L$247</c:f>
              <c:numCache>
                <c:formatCode>General</c:formatCode>
                <c:ptCount val="31"/>
                <c:pt idx="0">
                  <c:v>0</c:v>
                </c:pt>
                <c:pt idx="1">
                  <c:v>-2.6137319999979809</c:v>
                </c:pt>
                <c:pt idx="2">
                  <c:v>-4.568576000048779</c:v>
                </c:pt>
                <c:pt idx="3">
                  <c:v>-13.70000800001435</c:v>
                </c:pt>
                <c:pt idx="4">
                  <c:v>-11.938914000056684</c:v>
                </c:pt>
                <c:pt idx="5">
                  <c:v>-18.304157000035048</c:v>
                </c:pt>
                <c:pt idx="6">
                  <c:v>-22.875278000021353</c:v>
                </c:pt>
                <c:pt idx="7">
                  <c:v>-12.212023000000045</c:v>
                </c:pt>
                <c:pt idx="8">
                  <c:v>-19.782042000093497</c:v>
                </c:pt>
                <c:pt idx="9">
                  <c:v>-20.248842000029981</c:v>
                </c:pt>
                <c:pt idx="10">
                  <c:v>-13.121281000087038</c:v>
                </c:pt>
                <c:pt idx="11">
                  <c:v>-6.0454509999835864</c:v>
                </c:pt>
                <c:pt idx="12">
                  <c:v>-6.1352150000166148</c:v>
                </c:pt>
                <c:pt idx="13">
                  <c:v>-7.2064240000909194</c:v>
                </c:pt>
                <c:pt idx="14">
                  <c:v>-3.2621320000616834</c:v>
                </c:pt>
                <c:pt idx="15">
                  <c:v>2.4411410000175238</c:v>
                </c:pt>
                <c:pt idx="16">
                  <c:v>26.466995999915525</c:v>
                </c:pt>
                <c:pt idx="17">
                  <c:v>34.395819999976084</c:v>
                </c:pt>
                <c:pt idx="18">
                  <c:v>50.975115999928676</c:v>
                </c:pt>
                <c:pt idx="19">
                  <c:v>69.46234500000719</c:v>
                </c:pt>
                <c:pt idx="20">
                  <c:v>88.750039999955334</c:v>
                </c:pt>
                <c:pt idx="21">
                  <c:v>98.083040999947116</c:v>
                </c:pt>
                <c:pt idx="22">
                  <c:v>126.2715479999315</c:v>
                </c:pt>
                <c:pt idx="23">
                  <c:v>142.15454399993178</c:v>
                </c:pt>
                <c:pt idx="24">
                  <c:v>167.22718499996699</c:v>
                </c:pt>
                <c:pt idx="25">
                  <c:v>205.02331399999093</c:v>
                </c:pt>
                <c:pt idx="26">
                  <c:v>228.38345199998002</c:v>
                </c:pt>
                <c:pt idx="27">
                  <c:v>254.52450399997178</c:v>
                </c:pt>
                <c:pt idx="28">
                  <c:v>297.599872999941</c:v>
                </c:pt>
                <c:pt idx="29">
                  <c:v>344.55675899994094</c:v>
                </c:pt>
                <c:pt idx="30">
                  <c:v>389.43683899997268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4B-E044-8B9E-AB3E93B8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38799"/>
        <c:axId val="1433424815"/>
      </c:scatterChart>
      <c:valAx>
        <c:axId val="1463338799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24815"/>
        <c:crosses val="autoZero"/>
        <c:crossBetween val="midCat"/>
      </c:valAx>
      <c:valAx>
        <c:axId val="1433424815"/>
        <c:scaling>
          <c:orientation val="minMax"/>
          <c:max val="500"/>
          <c:min val="-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736679790026248"/>
                  <c:y val="1.4983216739341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nvt!$AO$26:$AO$217</c:f>
              <c:numCache>
                <c:formatCode>General</c:formatCode>
                <c:ptCount val="192"/>
                <c:pt idx="0">
                  <c:v>21.264917637669711</c:v>
                </c:pt>
                <c:pt idx="1">
                  <c:v>21.375405463238963</c:v>
                </c:pt>
                <c:pt idx="2">
                  <c:v>21.663890922831261</c:v>
                </c:pt>
                <c:pt idx="3">
                  <c:v>22.12003747638806</c:v>
                </c:pt>
                <c:pt idx="4">
                  <c:v>22.522145319971834</c:v>
                </c:pt>
                <c:pt idx="5">
                  <c:v>22.761491473284291</c:v>
                </c:pt>
                <c:pt idx="6">
                  <c:v>23.305674094047326</c:v>
                </c:pt>
                <c:pt idx="7">
                  <c:v>23.632729601356502</c:v>
                </c:pt>
                <c:pt idx="8">
                  <c:v>23.694990297774854</c:v>
                </c:pt>
                <c:pt idx="9">
                  <c:v>23.860242565487027</c:v>
                </c:pt>
                <c:pt idx="10">
                  <c:v>23.962707929185079</c:v>
                </c:pt>
                <c:pt idx="11">
                  <c:v>24.325278858907076</c:v>
                </c:pt>
                <c:pt idx="12">
                  <c:v>24.513575096559372</c:v>
                </c:pt>
                <c:pt idx="13">
                  <c:v>24.569275780935765</c:v>
                </c:pt>
                <c:pt idx="14">
                  <c:v>24.733344968023275</c:v>
                </c:pt>
                <c:pt idx="15">
                  <c:v>24.759834801446893</c:v>
                </c:pt>
                <c:pt idx="16">
                  <c:v>24.989104289084285</c:v>
                </c:pt>
                <c:pt idx="17">
                  <c:v>25.786131870474669</c:v>
                </c:pt>
                <c:pt idx="18">
                  <c:v>25.967946667195786</c:v>
                </c:pt>
                <c:pt idx="19">
                  <c:v>25.986869165472157</c:v>
                </c:pt>
                <c:pt idx="20">
                  <c:v>26.054856908131761</c:v>
                </c:pt>
                <c:pt idx="21">
                  <c:v>26.092131052263735</c:v>
                </c:pt>
                <c:pt idx="22">
                  <c:v>26.341693020515663</c:v>
                </c:pt>
                <c:pt idx="23">
                  <c:v>26.472708744409697</c:v>
                </c:pt>
                <c:pt idx="24">
                  <c:v>26.514670302062001</c:v>
                </c:pt>
                <c:pt idx="25">
                  <c:v>26.672544170265446</c:v>
                </c:pt>
                <c:pt idx="26">
                  <c:v>26.688365548323873</c:v>
                </c:pt>
                <c:pt idx="27">
                  <c:v>26.728815459376353</c:v>
                </c:pt>
                <c:pt idx="28">
                  <c:v>26.748597246799442</c:v>
                </c:pt>
                <c:pt idx="29">
                  <c:v>26.827652329887702</c:v>
                </c:pt>
                <c:pt idx="30">
                  <c:v>26.869509672293997</c:v>
                </c:pt>
                <c:pt idx="31">
                  <c:v>26.961022317117813</c:v>
                </c:pt>
                <c:pt idx="32">
                  <c:v>26.999886628963932</c:v>
                </c:pt>
                <c:pt idx="33">
                  <c:v>27.112964800234032</c:v>
                </c:pt>
                <c:pt idx="34">
                  <c:v>27.118512734698619</c:v>
                </c:pt>
                <c:pt idx="35">
                  <c:v>27.226533175532882</c:v>
                </c:pt>
                <c:pt idx="36">
                  <c:v>27.372961275050695</c:v>
                </c:pt>
                <c:pt idx="37">
                  <c:v>27.402576313119074</c:v>
                </c:pt>
                <c:pt idx="38">
                  <c:v>27.428012178128238</c:v>
                </c:pt>
                <c:pt idx="39">
                  <c:v>27.450871664180987</c:v>
                </c:pt>
                <c:pt idx="40">
                  <c:v>27.476940558123008</c:v>
                </c:pt>
                <c:pt idx="41">
                  <c:v>27.670680096299577</c:v>
                </c:pt>
                <c:pt idx="42">
                  <c:v>27.913236100620793</c:v>
                </c:pt>
                <c:pt idx="43">
                  <c:v>27.943518335973131</c:v>
                </c:pt>
                <c:pt idx="44">
                  <c:v>27.954384855613583</c:v>
                </c:pt>
                <c:pt idx="45">
                  <c:v>27.95468776706603</c:v>
                </c:pt>
                <c:pt idx="46">
                  <c:v>27.989459453992023</c:v>
                </c:pt>
                <c:pt idx="47">
                  <c:v>28.032770552056096</c:v>
                </c:pt>
                <c:pt idx="48">
                  <c:v>28.163572333761937</c:v>
                </c:pt>
                <c:pt idx="49">
                  <c:v>28.312696685242386</c:v>
                </c:pt>
                <c:pt idx="50">
                  <c:v>28.404858970863241</c:v>
                </c:pt>
                <c:pt idx="51">
                  <c:v>28.550372106534823</c:v>
                </c:pt>
                <c:pt idx="52">
                  <c:v>28.618221596114964</c:v>
                </c:pt>
                <c:pt idx="53">
                  <c:v>28.799906479994579</c:v>
                </c:pt>
                <c:pt idx="54">
                  <c:v>28.80043807736433</c:v>
                </c:pt>
                <c:pt idx="55">
                  <c:v>28.826982621444198</c:v>
                </c:pt>
                <c:pt idx="56">
                  <c:v>28.871812042600872</c:v>
                </c:pt>
                <c:pt idx="57">
                  <c:v>29.077557589586647</c:v>
                </c:pt>
                <c:pt idx="58">
                  <c:v>29.205881094162663</c:v>
                </c:pt>
                <c:pt idx="59">
                  <c:v>30.231520114183105</c:v>
                </c:pt>
                <c:pt idx="60">
                  <c:v>31.013175185571804</c:v>
                </c:pt>
                <c:pt idx="61">
                  <c:v>32.046850117900043</c:v>
                </c:pt>
                <c:pt idx="62">
                  <c:v>32.286369067453933</c:v>
                </c:pt>
                <c:pt idx="63">
                  <c:v>33.797372994064105</c:v>
                </c:pt>
                <c:pt idx="64">
                  <c:v>35.008666251036502</c:v>
                </c:pt>
                <c:pt idx="65">
                  <c:v>35.377821229522979</c:v>
                </c:pt>
                <c:pt idx="66">
                  <c:v>35.527356475442453</c:v>
                </c:pt>
                <c:pt idx="67">
                  <c:v>35.730631613012662</c:v>
                </c:pt>
                <c:pt idx="68">
                  <c:v>35.813611324326963</c:v>
                </c:pt>
                <c:pt idx="69">
                  <c:v>36.433543237048404</c:v>
                </c:pt>
                <c:pt idx="70">
                  <c:v>36.482162963766761</c:v>
                </c:pt>
                <c:pt idx="71">
                  <c:v>37.102527774704491</c:v>
                </c:pt>
                <c:pt idx="72">
                  <c:v>38.189195672416425</c:v>
                </c:pt>
                <c:pt idx="73">
                  <c:v>38.500419427084367</c:v>
                </c:pt>
                <c:pt idx="74">
                  <c:v>38.53257439015556</c:v>
                </c:pt>
                <c:pt idx="75">
                  <c:v>38.591536378253586</c:v>
                </c:pt>
                <c:pt idx="76">
                  <c:v>38.87625913839284</c:v>
                </c:pt>
                <c:pt idx="77">
                  <c:v>38.884103161067642</c:v>
                </c:pt>
                <c:pt idx="78">
                  <c:v>39.202059898549585</c:v>
                </c:pt>
                <c:pt idx="79">
                  <c:v>39.526169651105214</c:v>
                </c:pt>
                <c:pt idx="80">
                  <c:v>39.601584953104684</c:v>
                </c:pt>
                <c:pt idx="81">
                  <c:v>40.181107814965692</c:v>
                </c:pt>
                <c:pt idx="82">
                  <c:v>40.787091263779814</c:v>
                </c:pt>
                <c:pt idx="83">
                  <c:v>41.669537110564498</c:v>
                </c:pt>
                <c:pt idx="84">
                  <c:v>42.212744762918881</c:v>
                </c:pt>
                <c:pt idx="85">
                  <c:v>42.303937002498898</c:v>
                </c:pt>
                <c:pt idx="86">
                  <c:v>42.438566227956088</c:v>
                </c:pt>
                <c:pt idx="87">
                  <c:v>43.39330119070712</c:v>
                </c:pt>
                <c:pt idx="88">
                  <c:v>44.001773510818445</c:v>
                </c:pt>
                <c:pt idx="89">
                  <c:v>45.355577412613549</c:v>
                </c:pt>
                <c:pt idx="90">
                  <c:v>45.851949030931102</c:v>
                </c:pt>
                <c:pt idx="91">
                  <c:v>45.877841317662124</c:v>
                </c:pt>
                <c:pt idx="92">
                  <c:v>47.727971686375831</c:v>
                </c:pt>
                <c:pt idx="93">
                  <c:v>48.010787587089318</c:v>
                </c:pt>
                <c:pt idx="94">
                  <c:v>49.824195729416878</c:v>
                </c:pt>
                <c:pt idx="95">
                  <c:v>50.210223475613319</c:v>
                </c:pt>
                <c:pt idx="96">
                  <c:v>50.4084997265618</c:v>
                </c:pt>
                <c:pt idx="97">
                  <c:v>50.520573696315864</c:v>
                </c:pt>
                <c:pt idx="98">
                  <c:v>50.611711875090442</c:v>
                </c:pt>
                <c:pt idx="99">
                  <c:v>52.925496559087179</c:v>
                </c:pt>
                <c:pt idx="100">
                  <c:v>53.176308086430822</c:v>
                </c:pt>
                <c:pt idx="101">
                  <c:v>53.303580737727799</c:v>
                </c:pt>
                <c:pt idx="102">
                  <c:v>53.66025349495812</c:v>
                </c:pt>
                <c:pt idx="103">
                  <c:v>55.271397286954659</c:v>
                </c:pt>
                <c:pt idx="104">
                  <c:v>55.344810645038038</c:v>
                </c:pt>
                <c:pt idx="105">
                  <c:v>55.786697626834503</c:v>
                </c:pt>
                <c:pt idx="106">
                  <c:v>56.258409957177271</c:v>
                </c:pt>
                <c:pt idx="107">
                  <c:v>57.107970841689564</c:v>
                </c:pt>
                <c:pt idx="108">
                  <c:v>57.259186912668497</c:v>
                </c:pt>
                <c:pt idx="109">
                  <c:v>57.785464185745695</c:v>
                </c:pt>
                <c:pt idx="110">
                  <c:v>57.954059164281674</c:v>
                </c:pt>
                <c:pt idx="111">
                  <c:v>58.545053905890057</c:v>
                </c:pt>
                <c:pt idx="112">
                  <c:v>58.887297111442926</c:v>
                </c:pt>
                <c:pt idx="113">
                  <c:v>60.560252183531667</c:v>
                </c:pt>
                <c:pt idx="114">
                  <c:v>60.961066915495451</c:v>
                </c:pt>
                <c:pt idx="115">
                  <c:v>61.012267309973844</c:v>
                </c:pt>
                <c:pt idx="116">
                  <c:v>61.742209789473684</c:v>
                </c:pt>
                <c:pt idx="117">
                  <c:v>61.937666248178211</c:v>
                </c:pt>
                <c:pt idx="118">
                  <c:v>62.970447701606545</c:v>
                </c:pt>
                <c:pt idx="119">
                  <c:v>63.551857194368324</c:v>
                </c:pt>
                <c:pt idx="120">
                  <c:v>65.029262454079671</c:v>
                </c:pt>
                <c:pt idx="121">
                  <c:v>65.651105046358765</c:v>
                </c:pt>
                <c:pt idx="122">
                  <c:v>65.92665951386914</c:v>
                </c:pt>
                <c:pt idx="123">
                  <c:v>67.241631955862786</c:v>
                </c:pt>
                <c:pt idx="124">
                  <c:v>67.954958091936888</c:v>
                </c:pt>
                <c:pt idx="125">
                  <c:v>69.852940891687041</c:v>
                </c:pt>
                <c:pt idx="126">
                  <c:v>70.502636024707115</c:v>
                </c:pt>
                <c:pt idx="127">
                  <c:v>72.369134176251237</c:v>
                </c:pt>
                <c:pt idx="128">
                  <c:v>72.910917450823277</c:v>
                </c:pt>
                <c:pt idx="129">
                  <c:v>73.317461525881697</c:v>
                </c:pt>
                <c:pt idx="130">
                  <c:v>74.287677563507387</c:v>
                </c:pt>
                <c:pt idx="131">
                  <c:v>75.034329029273167</c:v>
                </c:pt>
                <c:pt idx="132">
                  <c:v>76.483050147756757</c:v>
                </c:pt>
                <c:pt idx="133">
                  <c:v>76.734697805994003</c:v>
                </c:pt>
                <c:pt idx="134">
                  <c:v>77.493735680507911</c:v>
                </c:pt>
                <c:pt idx="135">
                  <c:v>81.942992017711646</c:v>
                </c:pt>
                <c:pt idx="136">
                  <c:v>82.452761535578048</c:v>
                </c:pt>
                <c:pt idx="137">
                  <c:v>82.981803646286409</c:v>
                </c:pt>
                <c:pt idx="138">
                  <c:v>84.227133331554953</c:v>
                </c:pt>
                <c:pt idx="139">
                  <c:v>85.168800738480101</c:v>
                </c:pt>
                <c:pt idx="140">
                  <c:v>86.678935751791556</c:v>
                </c:pt>
                <c:pt idx="141">
                  <c:v>88.637305804893401</c:v>
                </c:pt>
                <c:pt idx="142">
                  <c:v>90.094053494708248</c:v>
                </c:pt>
                <c:pt idx="143">
                  <c:v>90.465866086097392</c:v>
                </c:pt>
                <c:pt idx="144">
                  <c:v>94.000002317200739</c:v>
                </c:pt>
                <c:pt idx="145">
                  <c:v>94.882061453900747</c:v>
                </c:pt>
                <c:pt idx="146">
                  <c:v>97.33722001410861</c:v>
                </c:pt>
                <c:pt idx="147">
                  <c:v>101.7681203995549</c:v>
                </c:pt>
                <c:pt idx="148">
                  <c:v>103.53530768910458</c:v>
                </c:pt>
                <c:pt idx="149">
                  <c:v>104.49068913147828</c:v>
                </c:pt>
                <c:pt idx="150">
                  <c:v>106.76400349330038</c:v>
                </c:pt>
                <c:pt idx="151">
                  <c:v>108.02654954048681</c:v>
                </c:pt>
                <c:pt idx="152">
                  <c:v>109.91913049234456</c:v>
                </c:pt>
                <c:pt idx="153">
                  <c:v>110.39656530588719</c:v>
                </c:pt>
                <c:pt idx="154">
                  <c:v>118.61643951289471</c:v>
                </c:pt>
                <c:pt idx="155">
                  <c:v>118.79350759896047</c:v>
                </c:pt>
                <c:pt idx="156">
                  <c:v>120.27012266583134</c:v>
                </c:pt>
                <c:pt idx="157">
                  <c:v>125.33161128528761</c:v>
                </c:pt>
                <c:pt idx="158">
                  <c:v>129.82457937631489</c:v>
                </c:pt>
                <c:pt idx="159">
                  <c:v>132.82796052372851</c:v>
                </c:pt>
                <c:pt idx="160">
                  <c:v>137.05072539606655</c:v>
                </c:pt>
                <c:pt idx="161">
                  <c:v>137.64523247824496</c:v>
                </c:pt>
                <c:pt idx="162">
                  <c:v>138.83279580169196</c:v>
                </c:pt>
                <c:pt idx="163">
                  <c:v>145.25700619034146</c:v>
                </c:pt>
                <c:pt idx="164">
                  <c:v>154.10774601402613</c:v>
                </c:pt>
                <c:pt idx="165">
                  <c:v>155.04130969086745</c:v>
                </c:pt>
                <c:pt idx="166">
                  <c:v>163.589493870978</c:v>
                </c:pt>
                <c:pt idx="167">
                  <c:v>171.39371757501411</c:v>
                </c:pt>
                <c:pt idx="168">
                  <c:v>173.01363248934592</c:v>
                </c:pt>
                <c:pt idx="169">
                  <c:v>181.48513532050276</c:v>
                </c:pt>
                <c:pt idx="170">
                  <c:v>193.29831858752962</c:v>
                </c:pt>
                <c:pt idx="171">
                  <c:v>196.03968908268197</c:v>
                </c:pt>
                <c:pt idx="172">
                  <c:v>204.90030294485203</c:v>
                </c:pt>
                <c:pt idx="173">
                  <c:v>207.81109792100685</c:v>
                </c:pt>
                <c:pt idx="174">
                  <c:v>219.58203337891098</c:v>
                </c:pt>
                <c:pt idx="175">
                  <c:v>223.57099321285077</c:v>
                </c:pt>
                <c:pt idx="176">
                  <c:v>244.5353910744233</c:v>
                </c:pt>
                <c:pt idx="177">
                  <c:v>261.49513954734226</c:v>
                </c:pt>
                <c:pt idx="178">
                  <c:v>262.14114225064947</c:v>
                </c:pt>
                <c:pt idx="179">
                  <c:v>283.46500834506736</c:v>
                </c:pt>
                <c:pt idx="180">
                  <c:v>296.39748705489012</c:v>
                </c:pt>
                <c:pt idx="181">
                  <c:v>326.40188021704523</c:v>
                </c:pt>
                <c:pt idx="182">
                  <c:v>355.39058545563324</c:v>
                </c:pt>
                <c:pt idx="183">
                  <c:v>389.10892791586559</c:v>
                </c:pt>
                <c:pt idx="184">
                  <c:v>424.55338850469639</c:v>
                </c:pt>
                <c:pt idx="185">
                  <c:v>483.41712204843174</c:v>
                </c:pt>
                <c:pt idx="186">
                  <c:v>493.03183091833534</c:v>
                </c:pt>
                <c:pt idx="187">
                  <c:v>589.17561826136807</c:v>
                </c:pt>
                <c:pt idx="188">
                  <c:v>730.58497784868996</c:v>
                </c:pt>
                <c:pt idx="189">
                  <c:v>789.35151843522681</c:v>
                </c:pt>
                <c:pt idx="190">
                  <c:v>962.01359692038397</c:v>
                </c:pt>
                <c:pt idx="191">
                  <c:v>1418.0482538543245</c:v>
                </c:pt>
              </c:numCache>
            </c:numRef>
          </c:xVal>
          <c:yVal>
            <c:numRef>
              <c:f>nvt!$AP$26:$AP$217</c:f>
              <c:numCache>
                <c:formatCode>General</c:formatCode>
                <c:ptCount val="192"/>
                <c:pt idx="0">
                  <c:v>9.0408075839433639</c:v>
                </c:pt>
                <c:pt idx="1">
                  <c:v>8.8340011601467534</c:v>
                </c:pt>
                <c:pt idx="2">
                  <c:v>8.8871607369017287</c:v>
                </c:pt>
                <c:pt idx="3">
                  <c:v>8.743268050206142</c:v>
                </c:pt>
                <c:pt idx="4">
                  <c:v>8.0391002680025743</c:v>
                </c:pt>
                <c:pt idx="5">
                  <c:v>6.4137550812005326</c:v>
                </c:pt>
                <c:pt idx="6">
                  <c:v>8.2214409802913977</c:v>
                </c:pt>
                <c:pt idx="7">
                  <c:v>8.302332364682421</c:v>
                </c:pt>
                <c:pt idx="8">
                  <c:v>4.8547481192666497</c:v>
                </c:pt>
                <c:pt idx="9">
                  <c:v>7.8256283063635736</c:v>
                </c:pt>
                <c:pt idx="10">
                  <c:v>6.9662539158283678</c:v>
                </c:pt>
                <c:pt idx="11">
                  <c:v>7.8920970841357958</c:v>
                </c:pt>
                <c:pt idx="12">
                  <c:v>6.5838529084727675</c:v>
                </c:pt>
                <c:pt idx="13">
                  <c:v>6.5970712191238698</c:v>
                </c:pt>
                <c:pt idx="14">
                  <c:v>8.0472176353449445</c:v>
                </c:pt>
                <c:pt idx="15">
                  <c:v>6.359849650816578</c:v>
                </c:pt>
                <c:pt idx="16">
                  <c:v>7.3955332021964368</c:v>
                </c:pt>
                <c:pt idx="17">
                  <c:v>7.6172594171376966</c:v>
                </c:pt>
                <c:pt idx="18">
                  <c:v>7.1998298918814108</c:v>
                </c:pt>
                <c:pt idx="19">
                  <c:v>7.1417881262195815</c:v>
                </c:pt>
                <c:pt idx="20">
                  <c:v>6.3997318460523225</c:v>
                </c:pt>
                <c:pt idx="21">
                  <c:v>7.1498089042856847</c:v>
                </c:pt>
                <c:pt idx="22">
                  <c:v>7.4975869405299909</c:v>
                </c:pt>
                <c:pt idx="23">
                  <c:v>7.0927945710368681</c:v>
                </c:pt>
                <c:pt idx="24">
                  <c:v>6.5918253762292451</c:v>
                </c:pt>
                <c:pt idx="25">
                  <c:v>6.9878013740080318</c:v>
                </c:pt>
                <c:pt idx="26">
                  <c:v>6.9550220131993488</c:v>
                </c:pt>
                <c:pt idx="27">
                  <c:v>6.2047362957889467</c:v>
                </c:pt>
                <c:pt idx="28">
                  <c:v>6.9999529457665632</c:v>
                </c:pt>
                <c:pt idx="29">
                  <c:v>7.1037303156752811</c:v>
                </c:pt>
                <c:pt idx="30">
                  <c:v>6.4511455392939157</c:v>
                </c:pt>
                <c:pt idx="31">
                  <c:v>6.4796464455664688</c:v>
                </c:pt>
                <c:pt idx="32">
                  <c:v>5.0902385566092185</c:v>
                </c:pt>
                <c:pt idx="33">
                  <c:v>6.9723745645100124</c:v>
                </c:pt>
                <c:pt idx="34">
                  <c:v>6.9056723830168654</c:v>
                </c:pt>
                <c:pt idx="35">
                  <c:v>6.9400281660403156</c:v>
                </c:pt>
                <c:pt idx="36">
                  <c:v>6.2405941039951074</c:v>
                </c:pt>
                <c:pt idx="37">
                  <c:v>6.1439712457932192</c:v>
                </c:pt>
                <c:pt idx="38">
                  <c:v>6.8189366676441105</c:v>
                </c:pt>
                <c:pt idx="39">
                  <c:v>6.8367845003193395</c:v>
                </c:pt>
                <c:pt idx="40">
                  <c:v>6.8023564430500887</c:v>
                </c:pt>
                <c:pt idx="41">
                  <c:v>4.9031557759079325</c:v>
                </c:pt>
                <c:pt idx="42">
                  <c:v>6.7606530246317345</c:v>
                </c:pt>
                <c:pt idx="43">
                  <c:v>6.9866288622442445</c:v>
                </c:pt>
                <c:pt idx="44">
                  <c:v>5.2391074744493222</c:v>
                </c:pt>
                <c:pt idx="45">
                  <c:v>5.5891025791246562</c:v>
                </c:pt>
                <c:pt idx="46">
                  <c:v>6.6145901347036142</c:v>
                </c:pt>
                <c:pt idx="47">
                  <c:v>6.7718266997168293</c:v>
                </c:pt>
                <c:pt idx="48">
                  <c:v>6.669219186335436</c:v>
                </c:pt>
                <c:pt idx="49">
                  <c:v>6.5239798317550735</c:v>
                </c:pt>
                <c:pt idx="50">
                  <c:v>6.6799800045966293</c:v>
                </c:pt>
                <c:pt idx="51">
                  <c:v>6.4874418930671078</c:v>
                </c:pt>
                <c:pt idx="52">
                  <c:v>6.794200945894489</c:v>
                </c:pt>
                <c:pt idx="53">
                  <c:v>6.7197608791357597</c:v>
                </c:pt>
                <c:pt idx="54">
                  <c:v>4.9612238511060252</c:v>
                </c:pt>
                <c:pt idx="55">
                  <c:v>6.7165937102094455</c:v>
                </c:pt>
                <c:pt idx="56">
                  <c:v>6.5797464173675611</c:v>
                </c:pt>
                <c:pt idx="57">
                  <c:v>6.7019364915015407</c:v>
                </c:pt>
                <c:pt idx="58">
                  <c:v>6.4852405895291438</c:v>
                </c:pt>
                <c:pt idx="59">
                  <c:v>4.0833211375704561</c:v>
                </c:pt>
                <c:pt idx="60">
                  <c:v>4.2428601078380117</c:v>
                </c:pt>
                <c:pt idx="61">
                  <c:v>3.5123182052615984</c:v>
                </c:pt>
                <c:pt idx="62">
                  <c:v>3.2991936239083017</c:v>
                </c:pt>
                <c:pt idx="63">
                  <c:v>2.540697602062429</c:v>
                </c:pt>
                <c:pt idx="64">
                  <c:v>2.8013557993584275</c:v>
                </c:pt>
                <c:pt idx="65">
                  <c:v>3.6986487283414506</c:v>
                </c:pt>
                <c:pt idx="66">
                  <c:v>3.5526966140576941</c:v>
                </c:pt>
                <c:pt idx="67">
                  <c:v>3.5932438059529406</c:v>
                </c:pt>
                <c:pt idx="68">
                  <c:v>3.8191276835304744</c:v>
                </c:pt>
                <c:pt idx="69">
                  <c:v>3.6345301442896472</c:v>
                </c:pt>
                <c:pt idx="70">
                  <c:v>3.4085709163847833</c:v>
                </c:pt>
                <c:pt idx="71">
                  <c:v>2.2770740017325228</c:v>
                </c:pt>
                <c:pt idx="72">
                  <c:v>3.0241512016386136</c:v>
                </c:pt>
                <c:pt idx="73">
                  <c:v>3.1127356137912554</c:v>
                </c:pt>
                <c:pt idx="74">
                  <c:v>2.908706141597607</c:v>
                </c:pt>
                <c:pt idx="75">
                  <c:v>3.0103075451902557</c:v>
                </c:pt>
                <c:pt idx="76">
                  <c:v>3.1727986037712825</c:v>
                </c:pt>
                <c:pt idx="77">
                  <c:v>2.8175702686384829</c:v>
                </c:pt>
                <c:pt idx="78">
                  <c:v>1.4115232634464223</c:v>
                </c:pt>
                <c:pt idx="79">
                  <c:v>2.6455005640751406</c:v>
                </c:pt>
                <c:pt idx="80">
                  <c:v>1.8992440245289808</c:v>
                </c:pt>
                <c:pt idx="81">
                  <c:v>2.5428542350172862</c:v>
                </c:pt>
                <c:pt idx="82">
                  <c:v>2.4463598749533011</c:v>
                </c:pt>
                <c:pt idx="83">
                  <c:v>2.2957771778778366</c:v>
                </c:pt>
                <c:pt idx="84">
                  <c:v>1.5228756851286351</c:v>
                </c:pt>
                <c:pt idx="85">
                  <c:v>2.1454642831705559</c:v>
                </c:pt>
                <c:pt idx="86">
                  <c:v>2.219911540286291</c:v>
                </c:pt>
                <c:pt idx="87">
                  <c:v>1.9872142419597982</c:v>
                </c:pt>
                <c:pt idx="88">
                  <c:v>1.8913995478298173</c:v>
                </c:pt>
                <c:pt idx="89">
                  <c:v>1.647731939677229</c:v>
                </c:pt>
                <c:pt idx="90">
                  <c:v>1.476686953876436</c:v>
                </c:pt>
                <c:pt idx="91">
                  <c:v>1.7085948779894551</c:v>
                </c:pt>
                <c:pt idx="92">
                  <c:v>1.1018748654708634</c:v>
                </c:pt>
                <c:pt idx="93">
                  <c:v>1.4782708803781099</c:v>
                </c:pt>
                <c:pt idx="94">
                  <c:v>1.2223590713609962</c:v>
                </c:pt>
                <c:pt idx="95">
                  <c:v>1.2691193297830092</c:v>
                </c:pt>
                <c:pt idx="96">
                  <c:v>0.76786146943830647</c:v>
                </c:pt>
                <c:pt idx="97">
                  <c:v>0.73819846379153198</c:v>
                </c:pt>
                <c:pt idx="98">
                  <c:v>1.1551713479487973</c:v>
                </c:pt>
                <c:pt idx="99">
                  <c:v>0.68770869035896764</c:v>
                </c:pt>
                <c:pt idx="100">
                  <c:v>0.65198102365942789</c:v>
                </c:pt>
                <c:pt idx="101">
                  <c:v>0.67082159163986621</c:v>
                </c:pt>
                <c:pt idx="102">
                  <c:v>1.0245244430292528</c:v>
                </c:pt>
                <c:pt idx="103">
                  <c:v>0.8838947977967625</c:v>
                </c:pt>
                <c:pt idx="104">
                  <c:v>0.93596565156568956</c:v>
                </c:pt>
                <c:pt idx="105">
                  <c:v>0.60552716924007333</c:v>
                </c:pt>
                <c:pt idx="106">
                  <c:v>0.81553081670263516</c:v>
                </c:pt>
                <c:pt idx="107">
                  <c:v>0.50550946212834891</c:v>
                </c:pt>
                <c:pt idx="108">
                  <c:v>0.54567772520484237</c:v>
                </c:pt>
                <c:pt idx="109">
                  <c:v>0.53040778951087852</c:v>
                </c:pt>
                <c:pt idx="110">
                  <c:v>0.54965945851242881</c:v>
                </c:pt>
                <c:pt idx="111">
                  <c:v>0.55853901549142959</c:v>
                </c:pt>
                <c:pt idx="112">
                  <c:v>0.78227099871586203</c:v>
                </c:pt>
                <c:pt idx="113">
                  <c:v>0.70724377751967615</c:v>
                </c:pt>
                <c:pt idx="114">
                  <c:v>0.730896504253432</c:v>
                </c:pt>
                <c:pt idx="115">
                  <c:v>0.60925265758954195</c:v>
                </c:pt>
                <c:pt idx="116">
                  <c:v>0.48173312117887701</c:v>
                </c:pt>
                <c:pt idx="117">
                  <c:v>0.46201485474406073</c:v>
                </c:pt>
                <c:pt idx="118">
                  <c:v>0.65184383273166457</c:v>
                </c:pt>
                <c:pt idx="119">
                  <c:v>0.44140035018025864</c:v>
                </c:pt>
                <c:pt idx="120">
                  <c:v>0.5721819304162421</c:v>
                </c:pt>
                <c:pt idx="121">
                  <c:v>0.39525903229554538</c:v>
                </c:pt>
                <c:pt idx="122">
                  <c:v>0.40393293151907383</c:v>
                </c:pt>
                <c:pt idx="123">
                  <c:v>0.53945965076781111</c:v>
                </c:pt>
                <c:pt idx="124">
                  <c:v>0.38074705586966001</c:v>
                </c:pt>
                <c:pt idx="125">
                  <c:v>0.35267108857130092</c:v>
                </c:pt>
                <c:pt idx="126">
                  <c:v>0.475491815420511</c:v>
                </c:pt>
                <c:pt idx="127">
                  <c:v>0.3290044803772571</c:v>
                </c:pt>
                <c:pt idx="128">
                  <c:v>0.4386211624397286</c:v>
                </c:pt>
                <c:pt idx="129">
                  <c:v>0.32342453384256314</c:v>
                </c:pt>
                <c:pt idx="130">
                  <c:v>0.41649156622461608</c:v>
                </c:pt>
                <c:pt idx="131">
                  <c:v>0.29521871088553131</c:v>
                </c:pt>
                <c:pt idx="132">
                  <c:v>0.38503165538731876</c:v>
                </c:pt>
                <c:pt idx="133">
                  <c:v>0.28173540553252041</c:v>
                </c:pt>
                <c:pt idx="134">
                  <c:v>0.27300338863746176</c:v>
                </c:pt>
                <c:pt idx="135">
                  <c:v>0.30048314573795976</c:v>
                </c:pt>
                <c:pt idx="136">
                  <c:v>0.24495407924200635</c:v>
                </c:pt>
                <c:pt idx="137">
                  <c:v>0.33729267048055983</c:v>
                </c:pt>
                <c:pt idx="138">
                  <c:v>0.230509919871417</c:v>
                </c:pt>
                <c:pt idx="139">
                  <c:v>0.295538743777844</c:v>
                </c:pt>
                <c:pt idx="140">
                  <c:v>0.21831325381570726</c:v>
                </c:pt>
                <c:pt idx="141">
                  <c:v>0.20423437717345191</c:v>
                </c:pt>
                <c:pt idx="142">
                  <c:v>0.26943970551865276</c:v>
                </c:pt>
                <c:pt idx="143">
                  <c:v>0.19048903880025753</c:v>
                </c:pt>
                <c:pt idx="144">
                  <c:v>0.17677526298093432</c:v>
                </c:pt>
                <c:pt idx="145">
                  <c:v>0.16640350714462709</c:v>
                </c:pt>
                <c:pt idx="146">
                  <c:v>0.2302877076834792</c:v>
                </c:pt>
                <c:pt idx="147">
                  <c:v>0.14873237820564625</c:v>
                </c:pt>
                <c:pt idx="148">
                  <c:v>0.13985094607625523</c:v>
                </c:pt>
                <c:pt idx="149">
                  <c:v>0.19559381225281763</c:v>
                </c:pt>
                <c:pt idx="150">
                  <c:v>0.15944333873960428</c:v>
                </c:pt>
                <c:pt idx="151">
                  <c:v>0.12501740810907278</c:v>
                </c:pt>
                <c:pt idx="152">
                  <c:v>0.11702332936331876</c:v>
                </c:pt>
                <c:pt idx="153">
                  <c:v>0.16994748570078419</c:v>
                </c:pt>
                <c:pt idx="154">
                  <c:v>0.10272625258964647</c:v>
                </c:pt>
                <c:pt idx="155">
                  <c:v>0.14336499058131133</c:v>
                </c:pt>
                <c:pt idx="156">
                  <c:v>9.903002445060162E-2</c:v>
                </c:pt>
                <c:pt idx="157">
                  <c:v>9.042810438734479E-2</c:v>
                </c:pt>
                <c:pt idx="158">
                  <c:v>8.236186071730503E-2</c:v>
                </c:pt>
                <c:pt idx="159">
                  <c:v>0.11047409263545577</c:v>
                </c:pt>
                <c:pt idx="160">
                  <c:v>7.7605515804925085E-2</c:v>
                </c:pt>
                <c:pt idx="161">
                  <c:v>9.8500820163236455E-2</c:v>
                </c:pt>
                <c:pt idx="162">
                  <c:v>7.2045687430791858E-2</c:v>
                </c:pt>
                <c:pt idx="163">
                  <c:v>6.4968338403550194E-2</c:v>
                </c:pt>
                <c:pt idx="164">
                  <c:v>6.0188063528384482E-2</c:v>
                </c:pt>
                <c:pt idx="165">
                  <c:v>7.8760825956051231E-2</c:v>
                </c:pt>
                <c:pt idx="166">
                  <c:v>5.2449343088449445E-2</c:v>
                </c:pt>
                <c:pt idx="167">
                  <c:v>5.1380122855064471E-2</c:v>
                </c:pt>
                <c:pt idx="168">
                  <c:v>5.7667173317939038E-2</c:v>
                </c:pt>
                <c:pt idx="169">
                  <c:v>4.3725666717836897E-2</c:v>
                </c:pt>
                <c:pt idx="170">
                  <c:v>4.4939794507664291E-2</c:v>
                </c:pt>
                <c:pt idx="171">
                  <c:v>3.6266422262419946E-2</c:v>
                </c:pt>
                <c:pt idx="172">
                  <c:v>3.4371389201363969E-2</c:v>
                </c:pt>
                <c:pt idx="173">
                  <c:v>2.9920293486057428E-2</c:v>
                </c:pt>
                <c:pt idx="174">
                  <c:v>3.3011308781052996E-2</c:v>
                </c:pt>
                <c:pt idx="175">
                  <c:v>3.3744369659639034E-2</c:v>
                </c:pt>
                <c:pt idx="176">
                  <c:v>2.5258262357891807E-2</c:v>
                </c:pt>
                <c:pt idx="177">
                  <c:v>2.1139906972110649E-2</c:v>
                </c:pt>
                <c:pt idx="178">
                  <c:v>2.4619590148148209E-2</c:v>
                </c:pt>
                <c:pt idx="179">
                  <c:v>2.1190517758798766E-2</c:v>
                </c:pt>
                <c:pt idx="180">
                  <c:v>2.1702626610359273E-2</c:v>
                </c:pt>
                <c:pt idx="181">
                  <c:v>1.6193985878483152E-2</c:v>
                </c:pt>
                <c:pt idx="182">
                  <c:v>1.2910181808831373E-2</c:v>
                </c:pt>
                <c:pt idx="183">
                  <c:v>1.4557014223437146E-2</c:v>
                </c:pt>
                <c:pt idx="184">
                  <c:v>1.0092976486207926E-2</c:v>
                </c:pt>
                <c:pt idx="185">
                  <c:v>8.852933825047744E-3</c:v>
                </c:pt>
                <c:pt idx="186">
                  <c:v>6.7290737754335077E-3</c:v>
                </c:pt>
                <c:pt idx="187">
                  <c:v>7.1402805029611854E-3</c:v>
                </c:pt>
                <c:pt idx="188">
                  <c:v>5.5511932778106766E-3</c:v>
                </c:pt>
                <c:pt idx="189">
                  <c:v>3.6297729538449473E-3</c:v>
                </c:pt>
                <c:pt idx="190">
                  <c:v>3.3725011025584855E-3</c:v>
                </c:pt>
                <c:pt idx="191">
                  <c:v>1.7502517246808114E-3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0-CD44-B692-DC443A5283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nvt!$AU$26:$AU$50</c:f>
              <c:numCache>
                <c:formatCode>General</c:formatCode>
                <c:ptCount val="25"/>
                <c:pt idx="0">
                  <c:v>22.620152485204983</c:v>
                </c:pt>
                <c:pt idx="1">
                  <c:v>24.959406942728435</c:v>
                </c:pt>
                <c:pt idx="2">
                  <c:v>26.514203478203569</c:v>
                </c:pt>
                <c:pt idx="3">
                  <c:v>27.194285075932026</c:v>
                </c:pt>
                <c:pt idx="4">
                  <c:v>27.941194673874854</c:v>
                </c:pt>
                <c:pt idx="5">
                  <c:v>28.938755069284944</c:v>
                </c:pt>
                <c:pt idx="6">
                  <c:v>34.303539749537983</c:v>
                </c:pt>
                <c:pt idx="7">
                  <c:v>38.38870084554965</c:v>
                </c:pt>
                <c:pt idx="8">
                  <c:v>42.194522124992766</c:v>
                </c:pt>
                <c:pt idx="9">
                  <c:v>49.196925068414387</c:v>
                </c:pt>
                <c:pt idx="10">
                  <c:v>55.495407977522497</c:v>
                </c:pt>
                <c:pt idx="11">
                  <c:v>60.812217752424246</c:v>
                </c:pt>
                <c:pt idx="12">
                  <c:v>69.075670713145769</c:v>
                </c:pt>
                <c:pt idx="13">
                  <c:v>79.68069814966502</c:v>
                </c:pt>
                <c:pt idx="14">
                  <c:v>95.188956214283849</c:v>
                </c:pt>
                <c:pt idx="15">
                  <c:v>118.07704697950365</c:v>
                </c:pt>
                <c:pt idx="16">
                  <c:v>155.74167948270792</c:v>
                </c:pt>
                <c:pt idx="17">
                  <c:v>229.68391163453143</c:v>
                </c:pt>
                <c:pt idx="18">
                  <c:v>487.74133366601819</c:v>
                </c:pt>
                <c:pt idx="19">
                  <c:v>830.36763270638812</c:v>
                </c:pt>
              </c:numCache>
            </c:numRef>
          </c:xVal>
          <c:yVal>
            <c:numRef>
              <c:f>nvt!$AV$26:$AV$50</c:f>
              <c:numCache>
                <c:formatCode>General</c:formatCode>
                <c:ptCount val="25"/>
                <c:pt idx="0">
                  <c:v>7.9162242651005128</c:v>
                </c:pt>
                <c:pt idx="1">
                  <c:v>7.1800753051157447</c:v>
                </c:pt>
                <c:pt idx="2">
                  <c:v>6.8982990582572281</c:v>
                </c:pt>
                <c:pt idx="3">
                  <c:v>6.487939217278857</c:v>
                </c:pt>
                <c:pt idx="4">
                  <c:v>6.286062001191894</c:v>
                </c:pt>
                <c:pt idx="5">
                  <c:v>6.2209445919978155</c:v>
                </c:pt>
                <c:pt idx="6">
                  <c:v>3.4694672314600981</c:v>
                </c:pt>
                <c:pt idx="7">
                  <c:v>2.7788938120266367</c:v>
                </c:pt>
                <c:pt idx="8">
                  <c:v>2.0598832550429731</c:v>
                </c:pt>
                <c:pt idx="9">
                  <c:v>1.1605845950396474</c:v>
                </c:pt>
                <c:pt idx="10">
                  <c:v>0.71698404704777763</c:v>
                </c:pt>
                <c:pt idx="11">
                  <c:v>0.59748545709172318</c:v>
                </c:pt>
                <c:pt idx="12">
                  <c:v>0.42107936815196928</c:v>
                </c:pt>
                <c:pt idx="13">
                  <c:v>0.30602592857772348</c:v>
                </c:pt>
                <c:pt idx="14">
                  <c:v>0.1940119989651829</c:v>
                </c:pt>
                <c:pt idx="15">
                  <c:v>0.1199816887274445</c:v>
                </c:pt>
                <c:pt idx="16">
                  <c:v>6.5729155726622898E-2</c:v>
                </c:pt>
                <c:pt idx="17">
                  <c:v>3.0446185513514707E-2</c:v>
                </c:pt>
                <c:pt idx="18">
                  <c:v>1.0736003934241694E-2</c:v>
                </c:pt>
                <c:pt idx="19">
                  <c:v>4.6955122228816018E-3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10-CD44-B692-DC443A52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38799"/>
        <c:axId val="1433424815"/>
      </c:scatterChart>
      <c:valAx>
        <c:axId val="14633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24815"/>
        <c:crossesAt val="1.0000000000000003E-4"/>
        <c:crossBetween val="midCat"/>
      </c:valAx>
      <c:valAx>
        <c:axId val="1433424815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MD Data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nvt!$AU$26:$AU$45</c:f>
              <c:numCache>
                <c:formatCode>General</c:formatCode>
                <c:ptCount val="20"/>
                <c:pt idx="0">
                  <c:v>22.620152485204983</c:v>
                </c:pt>
                <c:pt idx="1">
                  <c:v>24.959406942728435</c:v>
                </c:pt>
                <c:pt idx="2">
                  <c:v>26.514203478203569</c:v>
                </c:pt>
                <c:pt idx="3">
                  <c:v>27.194285075932026</c:v>
                </c:pt>
                <c:pt idx="4">
                  <c:v>27.941194673874854</c:v>
                </c:pt>
                <c:pt idx="5">
                  <c:v>28.938755069284944</c:v>
                </c:pt>
                <c:pt idx="6">
                  <c:v>34.303539749537983</c:v>
                </c:pt>
                <c:pt idx="7">
                  <c:v>38.38870084554965</c:v>
                </c:pt>
                <c:pt idx="8">
                  <c:v>42.194522124992766</c:v>
                </c:pt>
                <c:pt idx="9">
                  <c:v>49.196925068414387</c:v>
                </c:pt>
                <c:pt idx="10">
                  <c:v>55.495407977522497</c:v>
                </c:pt>
                <c:pt idx="11">
                  <c:v>60.812217752424246</c:v>
                </c:pt>
                <c:pt idx="12">
                  <c:v>69.075670713145769</c:v>
                </c:pt>
                <c:pt idx="13">
                  <c:v>79.68069814966502</c:v>
                </c:pt>
                <c:pt idx="14">
                  <c:v>95.188956214283849</c:v>
                </c:pt>
                <c:pt idx="15">
                  <c:v>118.07704697950365</c:v>
                </c:pt>
                <c:pt idx="16">
                  <c:v>155.74167948270792</c:v>
                </c:pt>
                <c:pt idx="17">
                  <c:v>229.68391163453143</c:v>
                </c:pt>
                <c:pt idx="18">
                  <c:v>487.74133366601819</c:v>
                </c:pt>
                <c:pt idx="19">
                  <c:v>830.36763270638812</c:v>
                </c:pt>
              </c:numCache>
            </c:numRef>
          </c:xVal>
          <c:yVal>
            <c:numRef>
              <c:f>nvt!$AV$26:$AV$45</c:f>
              <c:numCache>
                <c:formatCode>General</c:formatCode>
                <c:ptCount val="20"/>
                <c:pt idx="0">
                  <c:v>7.9162242651005128</c:v>
                </c:pt>
                <c:pt idx="1">
                  <c:v>7.1800753051157447</c:v>
                </c:pt>
                <c:pt idx="2">
                  <c:v>6.8982990582572281</c:v>
                </c:pt>
                <c:pt idx="3">
                  <c:v>6.487939217278857</c:v>
                </c:pt>
                <c:pt idx="4">
                  <c:v>6.286062001191894</c:v>
                </c:pt>
                <c:pt idx="5">
                  <c:v>6.2209445919978155</c:v>
                </c:pt>
                <c:pt idx="6">
                  <c:v>3.4694672314600981</c:v>
                </c:pt>
                <c:pt idx="7">
                  <c:v>2.7788938120266367</c:v>
                </c:pt>
                <c:pt idx="8">
                  <c:v>2.0598832550429731</c:v>
                </c:pt>
                <c:pt idx="9">
                  <c:v>1.1605845950396474</c:v>
                </c:pt>
                <c:pt idx="10">
                  <c:v>0.71698404704777763</c:v>
                </c:pt>
                <c:pt idx="11">
                  <c:v>0.59748545709172318</c:v>
                </c:pt>
                <c:pt idx="12">
                  <c:v>0.42107936815196928</c:v>
                </c:pt>
                <c:pt idx="13">
                  <c:v>0.30602592857772348</c:v>
                </c:pt>
                <c:pt idx="14">
                  <c:v>0.1940119989651829</c:v>
                </c:pt>
                <c:pt idx="15">
                  <c:v>0.1199816887274445</c:v>
                </c:pt>
                <c:pt idx="16">
                  <c:v>6.5729155726622898E-2</c:v>
                </c:pt>
                <c:pt idx="17">
                  <c:v>3.0446185513514707E-2</c:v>
                </c:pt>
                <c:pt idx="18">
                  <c:v>1.0736003934241694E-2</c:v>
                </c:pt>
                <c:pt idx="19">
                  <c:v>4.6955122228816018E-3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9-B445-AC29-2A41F4A1467B}"/>
            </c:ext>
          </c:extLst>
        </c:ser>
        <c:ser>
          <c:idx val="1"/>
          <c:order val="1"/>
          <c:tx>
            <c:v>EOS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nvt!$AU$27:$AU$45</c:f>
              <c:numCache>
                <c:formatCode>General</c:formatCode>
                <c:ptCount val="19"/>
                <c:pt idx="0">
                  <c:v>24.959406942728435</c:v>
                </c:pt>
                <c:pt idx="1">
                  <c:v>26.514203478203569</c:v>
                </c:pt>
                <c:pt idx="2">
                  <c:v>27.194285075932026</c:v>
                </c:pt>
                <c:pt idx="3">
                  <c:v>27.941194673874854</c:v>
                </c:pt>
                <c:pt idx="4">
                  <c:v>28.938755069284944</c:v>
                </c:pt>
                <c:pt idx="5">
                  <c:v>34.303539749537983</c:v>
                </c:pt>
                <c:pt idx="6">
                  <c:v>38.38870084554965</c:v>
                </c:pt>
                <c:pt idx="7">
                  <c:v>42.194522124992766</c:v>
                </c:pt>
                <c:pt idx="8">
                  <c:v>49.196925068414387</c:v>
                </c:pt>
                <c:pt idx="9">
                  <c:v>55.495407977522497</c:v>
                </c:pt>
                <c:pt idx="10">
                  <c:v>60.812217752424246</c:v>
                </c:pt>
                <c:pt idx="11">
                  <c:v>69.075670713145769</c:v>
                </c:pt>
                <c:pt idx="12">
                  <c:v>79.68069814966502</c:v>
                </c:pt>
                <c:pt idx="13">
                  <c:v>95.188956214283849</c:v>
                </c:pt>
                <c:pt idx="14">
                  <c:v>118.07704697950365</c:v>
                </c:pt>
                <c:pt idx="15">
                  <c:v>155.74167948270792</c:v>
                </c:pt>
                <c:pt idx="16">
                  <c:v>229.68391163453143</c:v>
                </c:pt>
                <c:pt idx="17">
                  <c:v>487.74133366601819</c:v>
                </c:pt>
                <c:pt idx="18">
                  <c:v>830.36763270638812</c:v>
                </c:pt>
              </c:numCache>
            </c:numRef>
          </c:xVal>
          <c:yVal>
            <c:numRef>
              <c:f>nvt!$AZ$27:$AZ$45</c:f>
              <c:numCache>
                <c:formatCode>General</c:formatCode>
                <c:ptCount val="19"/>
                <c:pt idx="0">
                  <c:v>8.4502275443563466</c:v>
                </c:pt>
                <c:pt idx="1">
                  <c:v>6.7478987157027719</c:v>
                </c:pt>
                <c:pt idx="2">
                  <c:v>6.1703133995798618</c:v>
                </c:pt>
                <c:pt idx="3">
                  <c:v>5.6221439416111867</c:v>
                </c:pt>
                <c:pt idx="4">
                  <c:v>5.0026859749089576</c:v>
                </c:pt>
                <c:pt idx="5">
                  <c:v>2.9754036765325269</c:v>
                </c:pt>
                <c:pt idx="6">
                  <c:v>2.1767728810818059</c:v>
                </c:pt>
                <c:pt idx="7">
                  <c:v>1.6976369694319293</c:v>
                </c:pt>
                <c:pt idx="8">
                  <c:v>1.1579223143116681</c:v>
                </c:pt>
                <c:pt idx="9">
                  <c:v>0.87039684104693682</c:v>
                </c:pt>
                <c:pt idx="10">
                  <c:v>0.70581201125392901</c:v>
                </c:pt>
                <c:pt idx="11">
                  <c:v>0.53183661508515401</c:v>
                </c:pt>
                <c:pt idx="12">
                  <c:v>0.3914348674855872</c:v>
                </c:pt>
                <c:pt idx="13">
                  <c:v>0.2709544111619554</c:v>
                </c:pt>
                <c:pt idx="14">
                  <c:v>0.17665884695303577</c:v>
                </c:pt>
                <c:pt idx="15">
                  <c:v>0.10462952044405696</c:v>
                </c:pt>
                <c:pt idx="16">
                  <c:v>5.2459164445691653E-2</c:v>
                </c:pt>
                <c:pt idx="17">
                  <c:v>1.5781919550824017E-2</c:v>
                </c:pt>
                <c:pt idx="18">
                  <c:v>7.4561562601062484E-3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9-B445-AC29-2A41F4A1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39632"/>
        <c:axId val="2021941312"/>
      </c:scatterChart>
      <c:valAx>
        <c:axId val="20219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Molar Volume of Xe (cm</a:t>
                </a:r>
                <a:r>
                  <a:rPr lang="en-US" baseline="30000"/>
                  <a:t>3</a:t>
                </a:r>
                <a:r>
                  <a:rPr lang="en-US"/>
                  <a:t>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021941312"/>
        <c:crosses val="autoZero"/>
        <c:crossBetween val="midCat"/>
      </c:valAx>
      <c:valAx>
        <c:axId val="202194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Pressure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021939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357821574490068"/>
          <c:y val="6.466666666666665E-2"/>
          <c:w val="0.17888699300261424"/>
          <c:h val="0.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nvt!$AF$26:$AF$64</c:f>
              <c:numCache>
                <c:formatCode>General</c:formatCode>
                <c:ptCount val="39"/>
                <c:pt idx="0">
                  <c:v>103.04609619150041</c:v>
                </c:pt>
                <c:pt idx="1">
                  <c:v>71.352443452846046</c:v>
                </c:pt>
                <c:pt idx="2">
                  <c:v>54.526768364965221</c:v>
                </c:pt>
                <c:pt idx="3">
                  <c:v>48.237080885477148</c:v>
                </c:pt>
                <c:pt idx="4">
                  <c:v>37.001755351880817</c:v>
                </c:pt>
                <c:pt idx="5">
                  <c:v>36.445013981823379</c:v>
                </c:pt>
                <c:pt idx="6">
                  <c:v>32.266051024614683</c:v>
                </c:pt>
                <c:pt idx="7">
                  <c:v>29.494669813376348</c:v>
                </c:pt>
                <c:pt idx="8">
                  <c:v>25.836080654226272</c:v>
                </c:pt>
                <c:pt idx="9">
                  <c:v>24.229414508087714</c:v>
                </c:pt>
                <c:pt idx="10">
                  <c:v>21.438582080137401</c:v>
                </c:pt>
                <c:pt idx="11">
                  <c:v>21.935588430500257</c:v>
                </c:pt>
                <c:pt idx="12">
                  <c:v>22.40489941704881</c:v>
                </c:pt>
                <c:pt idx="13">
                  <c:v>21.158766127396337</c:v>
                </c:pt>
                <c:pt idx="14">
                  <c:v>20.152566536776835</c:v>
                </c:pt>
                <c:pt idx="15">
                  <c:v>21.127786855978602</c:v>
                </c:pt>
                <c:pt idx="16">
                  <c:v>22.687263016783977</c:v>
                </c:pt>
                <c:pt idx="17">
                  <c:v>20.820350192373485</c:v>
                </c:pt>
                <c:pt idx="18">
                  <c:v>24.45031122710796</c:v>
                </c:pt>
                <c:pt idx="19">
                  <c:v>24.938775867856169</c:v>
                </c:pt>
                <c:pt idx="20">
                  <c:v>24.815237762000145</c:v>
                </c:pt>
                <c:pt idx="21">
                  <c:v>23.41564792236877</c:v>
                </c:pt>
                <c:pt idx="22">
                  <c:v>22.726705368980966</c:v>
                </c:pt>
                <c:pt idx="23">
                  <c:v>22.266049601257105</c:v>
                </c:pt>
                <c:pt idx="24">
                  <c:v>22.447368325293585</c:v>
                </c:pt>
                <c:pt idx="25">
                  <c:v>24.332562548896995</c:v>
                </c:pt>
                <c:pt idx="26">
                  <c:v>25.686031716538288</c:v>
                </c:pt>
                <c:pt idx="27">
                  <c:v>25.438907156865362</c:v>
                </c:pt>
                <c:pt idx="28">
                  <c:v>25.640074889808339</c:v>
                </c:pt>
                <c:pt idx="29">
                  <c:v>26.596125649833848</c:v>
                </c:pt>
                <c:pt idx="30">
                  <c:v>26.526902649992689</c:v>
                </c:pt>
                <c:pt idx="31">
                  <c:v>26.580259007410753</c:v>
                </c:pt>
                <c:pt idx="32">
                  <c:v>29.001584188491936</c:v>
                </c:pt>
                <c:pt idx="33">
                  <c:v>28.154047221480997</c:v>
                </c:pt>
                <c:pt idx="34">
                  <c:v>27.417006283149924</c:v>
                </c:pt>
                <c:pt idx="35">
                  <c:v>30.194679799213976</c:v>
                </c:pt>
                <c:pt idx="36">
                  <c:v>28.267172870780062</c:v>
                </c:pt>
                <c:pt idx="37">
                  <c:v>28.855713121475141</c:v>
                </c:pt>
                <c:pt idx="38">
                  <c:v>28.404829338526671</c:v>
                </c:pt>
              </c:numCache>
            </c:numRef>
          </c:xVal>
          <c:yVal>
            <c:numRef>
              <c:f>nvt!$AE$26:$AE$64</c:f>
              <c:numCache>
                <c:formatCode>General</c:formatCode>
                <c:ptCount val="39"/>
                <c:pt idx="0">
                  <c:v>0.10907890602224682</c:v>
                </c:pt>
                <c:pt idx="1">
                  <c:v>0.45340751894179865</c:v>
                </c:pt>
                <c:pt idx="2">
                  <c:v>0.76319490561191083</c:v>
                </c:pt>
                <c:pt idx="3">
                  <c:v>1.1687600227191501</c:v>
                </c:pt>
                <c:pt idx="4">
                  <c:v>1.955763131845182</c:v>
                </c:pt>
                <c:pt idx="5">
                  <c:v>2.3626869806265818</c:v>
                </c:pt>
                <c:pt idx="6">
                  <c:v>2.9750801621698937</c:v>
                </c:pt>
                <c:pt idx="7">
                  <c:v>3.6404668549382775</c:v>
                </c:pt>
                <c:pt idx="8">
                  <c:v>4.8465838835649127</c:v>
                </c:pt>
                <c:pt idx="9">
                  <c:v>5.7774455007303622</c:v>
                </c:pt>
                <c:pt idx="10">
                  <c:v>6.9813374563352779</c:v>
                </c:pt>
                <c:pt idx="11">
                  <c:v>7.0880914541283371</c:v>
                </c:pt>
                <c:pt idx="12">
                  <c:v>7.4846236144617464</c:v>
                </c:pt>
                <c:pt idx="13">
                  <c:v>7.9295512787278213</c:v>
                </c:pt>
                <c:pt idx="14">
                  <c:v>8.474455622806726</c:v>
                </c:pt>
                <c:pt idx="15">
                  <c:v>8.3483195089652273</c:v>
                </c:pt>
                <c:pt idx="16">
                  <c:v>7.5751796610808855</c:v>
                </c:pt>
                <c:pt idx="17">
                  <c:v>8.4210717544036573</c:v>
                </c:pt>
                <c:pt idx="18">
                  <c:v>7.3680406026992502</c:v>
                </c:pt>
                <c:pt idx="19">
                  <c:v>7.2845113405689874</c:v>
                </c:pt>
                <c:pt idx="20">
                  <c:v>7.6550350844567268</c:v>
                </c:pt>
                <c:pt idx="21">
                  <c:v>8.1308089951348386</c:v>
                </c:pt>
                <c:pt idx="22">
                  <c:v>8.3714304762299463</c:v>
                </c:pt>
                <c:pt idx="23">
                  <c:v>8.681733455762302</c:v>
                </c:pt>
                <c:pt idx="24">
                  <c:v>8.7703804216068253</c:v>
                </c:pt>
                <c:pt idx="25">
                  <c:v>7.9962819347805985</c:v>
                </c:pt>
                <c:pt idx="26">
                  <c:v>7.3811613969984791</c:v>
                </c:pt>
                <c:pt idx="27">
                  <c:v>7.4770617935470272</c:v>
                </c:pt>
                <c:pt idx="28">
                  <c:v>7.4512055923280913</c:v>
                </c:pt>
                <c:pt idx="29">
                  <c:v>7.5588850060198736</c:v>
                </c:pt>
                <c:pt idx="30">
                  <c:v>7.3702406211565146</c:v>
                </c:pt>
                <c:pt idx="31">
                  <c:v>7.3583382660127183</c:v>
                </c:pt>
                <c:pt idx="32">
                  <c:v>6.8465376996602059</c:v>
                </c:pt>
                <c:pt idx="33">
                  <c:v>7.1286669510246776</c:v>
                </c:pt>
                <c:pt idx="34">
                  <c:v>7.1442344227226595</c:v>
                </c:pt>
                <c:pt idx="35">
                  <c:v>6.3838666823658849</c:v>
                </c:pt>
                <c:pt idx="36">
                  <c:v>7.0039317738832905</c:v>
                </c:pt>
                <c:pt idx="37">
                  <c:v>6.691796093902747</c:v>
                </c:pt>
                <c:pt idx="38">
                  <c:v>6.8693397068961506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D-1945-AB34-9A7616C1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38799"/>
        <c:axId val="1433424815"/>
      </c:scatterChart>
      <c:valAx>
        <c:axId val="14633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24815"/>
        <c:crosses val="autoZero"/>
        <c:crossBetween val="midCat"/>
      </c:valAx>
      <c:valAx>
        <c:axId val="1433424815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(nvt!$J$81:$J$110,nvt!$J$117:$J$174,nvt!$J$181:$J$210,nvt!$J$218:$J$247)</c:f>
              <c:numCache>
                <c:formatCode>General</c:formatCode>
                <c:ptCount val="148"/>
                <c:pt idx="0">
                  <c:v>2.7548209366391185E-2</c:v>
                </c:pt>
                <c:pt idx="1">
                  <c:v>5.5096418732782371E-2</c:v>
                </c:pt>
                <c:pt idx="2">
                  <c:v>8.2644628099173556E-2</c:v>
                </c:pt>
                <c:pt idx="3">
                  <c:v>0.11019283746556474</c:v>
                </c:pt>
                <c:pt idx="4">
                  <c:v>0.13774104683195593</c:v>
                </c:pt>
                <c:pt idx="5">
                  <c:v>0.16528925619834711</c:v>
                </c:pt>
                <c:pt idx="6">
                  <c:v>0.1928374655647383</c:v>
                </c:pt>
                <c:pt idx="7">
                  <c:v>0.22038567493112948</c:v>
                </c:pt>
                <c:pt idx="8">
                  <c:v>0.24793388429752067</c:v>
                </c:pt>
                <c:pt idx="9">
                  <c:v>0.27548209366391185</c:v>
                </c:pt>
                <c:pt idx="10">
                  <c:v>0.30303030303030304</c:v>
                </c:pt>
                <c:pt idx="11">
                  <c:v>0.33057851239669422</c:v>
                </c:pt>
                <c:pt idx="12">
                  <c:v>0.35812672176308541</c:v>
                </c:pt>
                <c:pt idx="13">
                  <c:v>0.38567493112947659</c:v>
                </c:pt>
                <c:pt idx="14">
                  <c:v>0.41322314049586778</c:v>
                </c:pt>
                <c:pt idx="15">
                  <c:v>0.44077134986225897</c:v>
                </c:pt>
                <c:pt idx="16">
                  <c:v>0.46831955922865015</c:v>
                </c:pt>
                <c:pt idx="17">
                  <c:v>0.49586776859504134</c:v>
                </c:pt>
                <c:pt idx="18">
                  <c:v>0.52341597796143247</c:v>
                </c:pt>
                <c:pt idx="19">
                  <c:v>0.55096418732782371</c:v>
                </c:pt>
                <c:pt idx="20">
                  <c:v>0.57851239669421484</c:v>
                </c:pt>
                <c:pt idx="21">
                  <c:v>0.60606060606060608</c:v>
                </c:pt>
                <c:pt idx="22">
                  <c:v>0.63360881542699721</c:v>
                </c:pt>
                <c:pt idx="23">
                  <c:v>0.66115702479338845</c:v>
                </c:pt>
                <c:pt idx="24">
                  <c:v>0.68870523415977958</c:v>
                </c:pt>
                <c:pt idx="25">
                  <c:v>0.71625344352617082</c:v>
                </c:pt>
                <c:pt idx="26">
                  <c:v>0.74380165289256195</c:v>
                </c:pt>
                <c:pt idx="27">
                  <c:v>0.77134986225895319</c:v>
                </c:pt>
                <c:pt idx="28">
                  <c:v>0.79889807162534432</c:v>
                </c:pt>
                <c:pt idx="29">
                  <c:v>0.82644628099173556</c:v>
                </c:pt>
                <c:pt idx="30">
                  <c:v>8.9206066012488851E-3</c:v>
                </c:pt>
                <c:pt idx="31">
                  <c:v>1.784121320249777E-2</c:v>
                </c:pt>
                <c:pt idx="32">
                  <c:v>2.6761819803746655E-2</c:v>
                </c:pt>
                <c:pt idx="33">
                  <c:v>3.568242640499554E-2</c:v>
                </c:pt>
                <c:pt idx="34">
                  <c:v>4.4603033006244422E-2</c:v>
                </c:pt>
                <c:pt idx="35">
                  <c:v>5.352363960749331E-2</c:v>
                </c:pt>
                <c:pt idx="36">
                  <c:v>6.2444246208742192E-2</c:v>
                </c:pt>
                <c:pt idx="37">
                  <c:v>7.1364852809991081E-2</c:v>
                </c:pt>
                <c:pt idx="38">
                  <c:v>8.0285459411239962E-2</c:v>
                </c:pt>
                <c:pt idx="39">
                  <c:v>8.9206066012488844E-2</c:v>
                </c:pt>
                <c:pt idx="40">
                  <c:v>9.8126672613737739E-2</c:v>
                </c:pt>
                <c:pt idx="41">
                  <c:v>0.10704727921498662</c:v>
                </c:pt>
                <c:pt idx="42">
                  <c:v>0.1159678858162355</c:v>
                </c:pt>
                <c:pt idx="43">
                  <c:v>0.12488849241748438</c:v>
                </c:pt>
                <c:pt idx="44">
                  <c:v>0.13380909901873328</c:v>
                </c:pt>
                <c:pt idx="45">
                  <c:v>0.14272970561998216</c:v>
                </c:pt>
                <c:pt idx="46">
                  <c:v>0.15165031222123104</c:v>
                </c:pt>
                <c:pt idx="47">
                  <c:v>0.16057091882247992</c:v>
                </c:pt>
                <c:pt idx="48">
                  <c:v>0.16949152542372881</c:v>
                </c:pt>
                <c:pt idx="49">
                  <c:v>0.17841213202497769</c:v>
                </c:pt>
                <c:pt idx="50">
                  <c:v>0.1873327386262266</c:v>
                </c:pt>
                <c:pt idx="51">
                  <c:v>0.19625334522747548</c:v>
                </c:pt>
                <c:pt idx="52">
                  <c:v>0.20517395182872436</c:v>
                </c:pt>
                <c:pt idx="53">
                  <c:v>0.21409455842997324</c:v>
                </c:pt>
                <c:pt idx="54">
                  <c:v>0.22301516503122212</c:v>
                </c:pt>
                <c:pt idx="55">
                  <c:v>0.23193577163247101</c:v>
                </c:pt>
                <c:pt idx="56">
                  <c:v>0.24085637823371989</c:v>
                </c:pt>
                <c:pt idx="57">
                  <c:v>0.24977698483496877</c:v>
                </c:pt>
                <c:pt idx="58">
                  <c:v>0.25869759143621768</c:v>
                </c:pt>
                <c:pt idx="59">
                  <c:v>0.26761819803746656</c:v>
                </c:pt>
                <c:pt idx="60">
                  <c:v>0.27653880463871544</c:v>
                </c:pt>
                <c:pt idx="61">
                  <c:v>0.28545941123996432</c:v>
                </c:pt>
                <c:pt idx="62">
                  <c:v>0.2943800178412132</c:v>
                </c:pt>
                <c:pt idx="63">
                  <c:v>0.30330062444246209</c:v>
                </c:pt>
                <c:pt idx="64">
                  <c:v>0.31222123104371097</c:v>
                </c:pt>
                <c:pt idx="65">
                  <c:v>0.32114183764495985</c:v>
                </c:pt>
                <c:pt idx="66">
                  <c:v>0.33006244424620873</c:v>
                </c:pt>
                <c:pt idx="67">
                  <c:v>0.33898305084745761</c:v>
                </c:pt>
                <c:pt idx="68">
                  <c:v>0.34790365744870649</c:v>
                </c:pt>
                <c:pt idx="69">
                  <c:v>0.35682426404995538</c:v>
                </c:pt>
                <c:pt idx="70">
                  <c:v>0.36574487065120426</c:v>
                </c:pt>
                <c:pt idx="71">
                  <c:v>0.37466547725245319</c:v>
                </c:pt>
                <c:pt idx="72">
                  <c:v>0.38358608385370208</c:v>
                </c:pt>
                <c:pt idx="73">
                  <c:v>0.39250669045495096</c:v>
                </c:pt>
                <c:pt idx="74">
                  <c:v>0.40142729705619984</c:v>
                </c:pt>
                <c:pt idx="75">
                  <c:v>0.41034790365744872</c:v>
                </c:pt>
                <c:pt idx="76">
                  <c:v>0.4192685102586976</c:v>
                </c:pt>
                <c:pt idx="77">
                  <c:v>0.42818911685994648</c:v>
                </c:pt>
                <c:pt idx="78">
                  <c:v>0.43710972346119537</c:v>
                </c:pt>
                <c:pt idx="79">
                  <c:v>0.44603033006244425</c:v>
                </c:pt>
                <c:pt idx="80">
                  <c:v>0.45495093666369313</c:v>
                </c:pt>
                <c:pt idx="81">
                  <c:v>0.46387154326494201</c:v>
                </c:pt>
                <c:pt idx="82">
                  <c:v>0.47279214986619089</c:v>
                </c:pt>
                <c:pt idx="83">
                  <c:v>0.48171275646743977</c:v>
                </c:pt>
                <c:pt idx="84">
                  <c:v>0.49063336306868865</c:v>
                </c:pt>
                <c:pt idx="85">
                  <c:v>0.49955396966993754</c:v>
                </c:pt>
                <c:pt idx="86">
                  <c:v>0.50847457627118642</c:v>
                </c:pt>
                <c:pt idx="87">
                  <c:v>0.51739518287243536</c:v>
                </c:pt>
                <c:pt idx="88">
                  <c:v>1.5844721727074667E-2</c:v>
                </c:pt>
                <c:pt idx="89">
                  <c:v>3.1689443454149334E-2</c:v>
                </c:pt>
                <c:pt idx="90">
                  <c:v>4.7534165181224004E-2</c:v>
                </c:pt>
                <c:pt idx="91">
                  <c:v>6.3378886908298668E-2</c:v>
                </c:pt>
                <c:pt idx="92">
                  <c:v>7.9223608635373338E-2</c:v>
                </c:pt>
                <c:pt idx="93">
                  <c:v>9.5068330362448009E-2</c:v>
                </c:pt>
                <c:pt idx="94">
                  <c:v>0.11091305208952268</c:v>
                </c:pt>
                <c:pt idx="95">
                  <c:v>0.12675777381659734</c:v>
                </c:pt>
                <c:pt idx="96">
                  <c:v>0.14260249554367202</c:v>
                </c:pt>
                <c:pt idx="97">
                  <c:v>0.15844721727074668</c:v>
                </c:pt>
                <c:pt idx="98">
                  <c:v>0.17429193899782136</c:v>
                </c:pt>
                <c:pt idx="99">
                  <c:v>0.19013666072489602</c:v>
                </c:pt>
                <c:pt idx="100">
                  <c:v>0.20598138245197067</c:v>
                </c:pt>
                <c:pt idx="101">
                  <c:v>0.22182610417904536</c:v>
                </c:pt>
                <c:pt idx="102">
                  <c:v>0.23767082590612001</c:v>
                </c:pt>
                <c:pt idx="103">
                  <c:v>0.25351554763319467</c:v>
                </c:pt>
                <c:pt idx="104">
                  <c:v>0.26936026936026936</c:v>
                </c:pt>
                <c:pt idx="105">
                  <c:v>0.28520499108734404</c:v>
                </c:pt>
                <c:pt idx="106">
                  <c:v>0.30104971281441872</c:v>
                </c:pt>
                <c:pt idx="107">
                  <c:v>0.31689443454149335</c:v>
                </c:pt>
                <c:pt idx="108">
                  <c:v>0.33273915626856804</c:v>
                </c:pt>
                <c:pt idx="109">
                  <c:v>0.34858387799564272</c:v>
                </c:pt>
                <c:pt idx="110">
                  <c:v>0.36442859972271735</c:v>
                </c:pt>
                <c:pt idx="111">
                  <c:v>0.38027332144979203</c:v>
                </c:pt>
                <c:pt idx="112">
                  <c:v>0.39611804317686672</c:v>
                </c:pt>
                <c:pt idx="113">
                  <c:v>0.41196276490394135</c:v>
                </c:pt>
                <c:pt idx="114">
                  <c:v>0.42780748663101603</c:v>
                </c:pt>
                <c:pt idx="115">
                  <c:v>0.44365220835809072</c:v>
                </c:pt>
                <c:pt idx="116">
                  <c:v>0.4594969300851654</c:v>
                </c:pt>
                <c:pt idx="117">
                  <c:v>0.47534165181224003</c:v>
                </c:pt>
                <c:pt idx="118">
                  <c:v>1.0355182768975872E-2</c:v>
                </c:pt>
                <c:pt idx="119">
                  <c:v>2.0710365537951744E-2</c:v>
                </c:pt>
                <c:pt idx="120">
                  <c:v>3.1065548306927617E-2</c:v>
                </c:pt>
                <c:pt idx="121">
                  <c:v>4.1420731075903487E-2</c:v>
                </c:pt>
                <c:pt idx="122">
                  <c:v>5.1775913844879361E-2</c:v>
                </c:pt>
                <c:pt idx="123">
                  <c:v>6.2131096613855234E-2</c:v>
                </c:pt>
                <c:pt idx="124">
                  <c:v>7.2486279382831101E-2</c:v>
                </c:pt>
                <c:pt idx="125">
                  <c:v>8.2841462151806974E-2</c:v>
                </c:pt>
                <c:pt idx="126">
                  <c:v>9.3196644920782848E-2</c:v>
                </c:pt>
                <c:pt idx="127">
                  <c:v>0.10355182768975872</c:v>
                </c:pt>
                <c:pt idx="128">
                  <c:v>0.11390701045873459</c:v>
                </c:pt>
                <c:pt idx="129">
                  <c:v>0.12426219322771047</c:v>
                </c:pt>
                <c:pt idx="130">
                  <c:v>0.13461737599668633</c:v>
                </c:pt>
                <c:pt idx="131">
                  <c:v>0.1449725587656622</c:v>
                </c:pt>
                <c:pt idx="132">
                  <c:v>0.15532774153463808</c:v>
                </c:pt>
                <c:pt idx="133">
                  <c:v>0.16568292430361395</c:v>
                </c:pt>
                <c:pt idx="134">
                  <c:v>0.17603810707258982</c:v>
                </c:pt>
                <c:pt idx="135">
                  <c:v>0.1863932898415657</c:v>
                </c:pt>
                <c:pt idx="136">
                  <c:v>0.19674847261054157</c:v>
                </c:pt>
                <c:pt idx="137">
                  <c:v>0.20710365537951744</c:v>
                </c:pt>
                <c:pt idx="138">
                  <c:v>0.21745883814849332</c:v>
                </c:pt>
                <c:pt idx="139">
                  <c:v>0.22781402091746919</c:v>
                </c:pt>
                <c:pt idx="140">
                  <c:v>0.23816920368644506</c:v>
                </c:pt>
                <c:pt idx="141">
                  <c:v>0.24852438645542094</c:v>
                </c:pt>
                <c:pt idx="142">
                  <c:v>0.25887956922439681</c:v>
                </c:pt>
                <c:pt idx="143">
                  <c:v>0.26923475199337266</c:v>
                </c:pt>
                <c:pt idx="144">
                  <c:v>0.27958993476234856</c:v>
                </c:pt>
                <c:pt idx="145">
                  <c:v>0.2899451175313244</c:v>
                </c:pt>
                <c:pt idx="146">
                  <c:v>0.3003003003003003</c:v>
                </c:pt>
                <c:pt idx="147">
                  <c:v>0.31065548306927615</c:v>
                </c:pt>
              </c:numCache>
            </c:numRef>
          </c:xVal>
          <c:yVal>
            <c:numRef>
              <c:f>(nvt!$M$81:$M$110,nvt!$M$117:$M$174,nvt!$M$181:$M$210,nvt!$M$218:$M$247)</c:f>
              <c:numCache>
                <c:formatCode>General</c:formatCode>
                <c:ptCount val="148"/>
                <c:pt idx="0">
                  <c:v>-7.3046143000010488</c:v>
                </c:pt>
                <c:pt idx="1">
                  <c:v>-6.8567101499993441</c:v>
                </c:pt>
                <c:pt idx="2">
                  <c:v>-6.3980141000003643</c:v>
                </c:pt>
                <c:pt idx="3">
                  <c:v>-6.9347920999975035</c:v>
                </c:pt>
                <c:pt idx="4">
                  <c:v>-7.0083517500021113</c:v>
                </c:pt>
                <c:pt idx="5">
                  <c:v>-6.4743381999953273</c:v>
                </c:pt>
                <c:pt idx="6">
                  <c:v>-6.7731545999991791</c:v>
                </c:pt>
                <c:pt idx="7">
                  <c:v>-6.0551250000014987</c:v>
                </c:pt>
                <c:pt idx="8">
                  <c:v>-6.7998370499986773</c:v>
                </c:pt>
                <c:pt idx="9">
                  <c:v>-5.8039342500032944</c:v>
                </c:pt>
                <c:pt idx="10">
                  <c:v>-6.4204047999981411</c:v>
                </c:pt>
                <c:pt idx="11">
                  <c:v>-6.2319414499968842</c:v>
                </c:pt>
                <c:pt idx="12">
                  <c:v>-5.7116533000018537</c:v>
                </c:pt>
                <c:pt idx="13">
                  <c:v>-5.8589456000012436</c:v>
                </c:pt>
                <c:pt idx="14">
                  <c:v>-5.3124007000002162</c:v>
                </c:pt>
                <c:pt idx="15">
                  <c:v>-6.4502698499996765</c:v>
                </c:pt>
                <c:pt idx="16">
                  <c:v>-5.5803698999978222</c:v>
                </c:pt>
                <c:pt idx="17">
                  <c:v>-4.9422042999995028</c:v>
                </c:pt>
                <c:pt idx="18">
                  <c:v>-5.4255153500005688</c:v>
                </c:pt>
                <c:pt idx="30">
                  <c:v>-6.997787999995853</c:v>
                </c:pt>
                <c:pt idx="31">
                  <c:v>-6.9421506000038793</c:v>
                </c:pt>
                <c:pt idx="32">
                  <c:v>-7.1786607499987438</c:v>
                </c:pt>
                <c:pt idx="33">
                  <c:v>-6.6571300000006888</c:v>
                </c:pt>
                <c:pt idx="34">
                  <c:v>-6.8842308999966919</c:v>
                </c:pt>
                <c:pt idx="35">
                  <c:v>-6.7511588499994106</c:v>
                </c:pt>
                <c:pt idx="36">
                  <c:v>-7.0754408499979036</c:v>
                </c:pt>
                <c:pt idx="37">
                  <c:v>-6.5725310000005264</c:v>
                </c:pt>
                <c:pt idx="38">
                  <c:v>-7.0602523000034125</c:v>
                </c:pt>
                <c:pt idx="39">
                  <c:v>-6.5955863499952105</c:v>
                </c:pt>
                <c:pt idx="40">
                  <c:v>-7.2609120500037534</c:v>
                </c:pt>
                <c:pt idx="41">
                  <c:v>-6.9075972999966329</c:v>
                </c:pt>
                <c:pt idx="42">
                  <c:v>-6.1516275500001942</c:v>
                </c:pt>
                <c:pt idx="43">
                  <c:v>-7.4432281000012157</c:v>
                </c:pt>
                <c:pt idx="44">
                  <c:v>-6.457730050000464</c:v>
                </c:pt>
                <c:pt idx="45">
                  <c:v>-6.9196876499972859</c:v>
                </c:pt>
                <c:pt idx="46">
                  <c:v>-7.2875807500033263</c:v>
                </c:pt>
                <c:pt idx="47">
                  <c:v>-5.9017048000005161</c:v>
                </c:pt>
                <c:pt idx="48">
                  <c:v>-7.0089960499954032</c:v>
                </c:pt>
                <c:pt idx="49">
                  <c:v>-6.196895649999715</c:v>
                </c:pt>
                <c:pt idx="50">
                  <c:v>-6.8112979500026993</c:v>
                </c:pt>
                <c:pt idx="51">
                  <c:v>-6.7533471999977337</c:v>
                </c:pt>
                <c:pt idx="52">
                  <c:v>-6.5051552999993874</c:v>
                </c:pt>
                <c:pt idx="53">
                  <c:v>-6.3232592000040313</c:v>
                </c:pt>
                <c:pt idx="54">
                  <c:v>-6.778298999997423</c:v>
                </c:pt>
                <c:pt idx="55">
                  <c:v>-6.6919409999969499</c:v>
                </c:pt>
                <c:pt idx="56">
                  <c:v>-6.8829714999996217</c:v>
                </c:pt>
                <c:pt idx="57">
                  <c:v>-6.7013439500002274</c:v>
                </c:pt>
                <c:pt idx="58">
                  <c:v>-5.6092939499994827</c:v>
                </c:pt>
                <c:pt idx="59">
                  <c:v>-7.0489396999993916</c:v>
                </c:pt>
                <c:pt idx="60">
                  <c:v>-6.0751061500046486</c:v>
                </c:pt>
                <c:pt idx="61">
                  <c:v>-5.9864945999983323</c:v>
                </c:pt>
                <c:pt idx="62">
                  <c:v>-6.6847562999984804</c:v>
                </c:pt>
                <c:pt idx="63">
                  <c:v>-6.3162538000029596</c:v>
                </c:pt>
                <c:pt idx="64">
                  <c:v>-6.1076171499964405</c:v>
                </c:pt>
                <c:pt idx="65">
                  <c:v>-6.1576617999988228</c:v>
                </c:pt>
                <c:pt idx="66">
                  <c:v>-6.705077850003363</c:v>
                </c:pt>
                <c:pt idx="67">
                  <c:v>-5.4206700499980798</c:v>
                </c:pt>
                <c:pt idx="68">
                  <c:v>-6.5598144999992654</c:v>
                </c:pt>
                <c:pt idx="69">
                  <c:v>-6.3320073499980936</c:v>
                </c:pt>
                <c:pt idx="70">
                  <c:v>-6.2746349500022918</c:v>
                </c:pt>
                <c:pt idx="71">
                  <c:v>-5.9769452999982606</c:v>
                </c:pt>
                <c:pt idx="72">
                  <c:v>-5.348199400002704</c:v>
                </c:pt>
                <c:pt idx="73">
                  <c:v>-5.83872854999463</c:v>
                </c:pt>
                <c:pt idx="74">
                  <c:v>-6.287004100001286</c:v>
                </c:pt>
                <c:pt idx="75">
                  <c:v>-6.0394778000012597</c:v>
                </c:pt>
                <c:pt idx="76">
                  <c:v>-6.3203402000010103</c:v>
                </c:pt>
                <c:pt idx="77">
                  <c:v>-5.5007087000001773</c:v>
                </c:pt>
                <c:pt idx="78">
                  <c:v>-5.9158126999969678</c:v>
                </c:pt>
                <c:pt idx="79">
                  <c:v>-5.9446333500029143</c:v>
                </c:pt>
                <c:pt idx="80">
                  <c:v>-5.846566749998237</c:v>
                </c:pt>
                <c:pt idx="81">
                  <c:v>-6.3145982999991244</c:v>
                </c:pt>
                <c:pt idx="82">
                  <c:v>-5.0064485499980949</c:v>
                </c:pt>
                <c:pt idx="83">
                  <c:v>-5.6106267000021033</c:v>
                </c:pt>
                <c:pt idx="84">
                  <c:v>-5.7043324999973262</c:v>
                </c:pt>
                <c:pt idx="85">
                  <c:v>-6.0217899000035686</c:v>
                </c:pt>
                <c:pt idx="86">
                  <c:v>-5.5220500999999782</c:v>
                </c:pt>
                <c:pt idx="87">
                  <c:v>-5.8130561999973001</c:v>
                </c:pt>
                <c:pt idx="88">
                  <c:v>-6.8767578249997312</c:v>
                </c:pt>
                <c:pt idx="89">
                  <c:v>-6.8497212250000299</c:v>
                </c:pt>
                <c:pt idx="90">
                  <c:v>-7.1011898000007934</c:v>
                </c:pt>
                <c:pt idx="91">
                  <c:v>-6.7674567499994733</c:v>
                </c:pt>
                <c:pt idx="92">
                  <c:v>-6.9300055249997969</c:v>
                </c:pt>
                <c:pt idx="93">
                  <c:v>-6.6584650000000689</c:v>
                </c:pt>
                <c:pt idx="94">
                  <c:v>-6.8041500499992251</c:v>
                </c:pt>
                <c:pt idx="95">
                  <c:v>-6.7582622999991147</c:v>
                </c:pt>
                <c:pt idx="96">
                  <c:v>-6.9307262500002249</c:v>
                </c:pt>
                <c:pt idx="97">
                  <c:v>-6.5723783999997973</c:v>
                </c:pt>
                <c:pt idx="98">
                  <c:v>-6.7089535624993006</c:v>
                </c:pt>
                <c:pt idx="99">
                  <c:v>-6.7926933749997263</c:v>
                </c:pt>
                <c:pt idx="100">
                  <c:v>-6.6223592375008593</c:v>
                </c:pt>
                <c:pt idx="101">
                  <c:v>-6.5178984874986785</c:v>
                </c:pt>
                <c:pt idx="102">
                  <c:v>-6.6598701125007214</c:v>
                </c:pt>
                <c:pt idx="103">
                  <c:v>-6.467039112498969</c:v>
                </c:pt>
                <c:pt idx="104">
                  <c:v>-6.487484762500026</c:v>
                </c:pt>
                <c:pt idx="105">
                  <c:v>-6.5426506874991901</c:v>
                </c:pt>
                <c:pt idx="106">
                  <c:v>-6.4800580250008348</c:v>
                </c:pt>
                <c:pt idx="107">
                  <c:v>-6.352238574999137</c:v>
                </c:pt>
                <c:pt idx="108">
                  <c:v>-6.2098409750000432</c:v>
                </c:pt>
                <c:pt idx="109">
                  <c:v>-6.2857880874998955</c:v>
                </c:pt>
                <c:pt idx="110">
                  <c:v>-6.0134977499994422</c:v>
                </c:pt>
                <c:pt idx="111">
                  <c:v>-6.2584497250001734</c:v>
                </c:pt>
                <c:pt idx="112">
                  <c:v>-5.8965034999997439</c:v>
                </c:pt>
                <c:pt idx="113">
                  <c:v>-5.8684001999990869</c:v>
                </c:pt>
                <c:pt idx="114">
                  <c:v>-5.9635180875000513</c:v>
                </c:pt>
                <c:pt idx="115">
                  <c:v>-5.8238373625001261</c:v>
                </c:pt>
                <c:pt idx="116">
                  <c:v>-5.8253863499990981</c:v>
                </c:pt>
                <c:pt idx="117">
                  <c:v>-5.7000024499993742</c:v>
                </c:pt>
                <c:pt idx="118">
                  <c:v>-6.8646693199997388</c:v>
                </c:pt>
                <c:pt idx="119">
                  <c:v>-6.8580804400002675</c:v>
                </c:pt>
                <c:pt idx="120">
                  <c:v>-6.9298463199994149</c:v>
                </c:pt>
                <c:pt idx="121">
                  <c:v>-6.8209210600001828</c:v>
                </c:pt>
                <c:pt idx="122">
                  <c:v>-6.9021844299995427</c:v>
                </c:pt>
                <c:pt idx="123">
                  <c:v>-6.8842432099996218</c:v>
                </c:pt>
                <c:pt idx="124">
                  <c:v>-6.7318994499995464</c:v>
                </c:pt>
                <c:pt idx="125">
                  <c:v>-6.9142321900006936</c:v>
                </c:pt>
                <c:pt idx="126">
                  <c:v>-6.8431999999991238</c:v>
                </c:pt>
                <c:pt idx="127">
                  <c:v>-6.7672563900003295</c:v>
                </c:pt>
                <c:pt idx="128">
                  <c:v>-6.7677736999987248</c:v>
                </c:pt>
                <c:pt idx="129">
                  <c:v>-6.8394296400000893</c:v>
                </c:pt>
                <c:pt idx="130">
                  <c:v>-6.8492440900005018</c:v>
                </c:pt>
                <c:pt idx="131">
                  <c:v>-6.799089079999467</c:v>
                </c:pt>
                <c:pt idx="132">
                  <c:v>-6.7814992699989673</c:v>
                </c:pt>
                <c:pt idx="133">
                  <c:v>-6.5982734500007787</c:v>
                </c:pt>
                <c:pt idx="134">
                  <c:v>-6.7592437599991539</c:v>
                </c:pt>
                <c:pt idx="135">
                  <c:v>-6.6727390400002333</c:v>
                </c:pt>
                <c:pt idx="136">
                  <c:v>-6.6536597099989736</c:v>
                </c:pt>
                <c:pt idx="137">
                  <c:v>-6.6456550500002773</c:v>
                </c:pt>
                <c:pt idx="138">
                  <c:v>-6.745201989999841</c:v>
                </c:pt>
                <c:pt idx="139">
                  <c:v>-6.5566469299999151</c:v>
                </c:pt>
                <c:pt idx="140">
                  <c:v>-6.6797020399997562</c:v>
                </c:pt>
                <c:pt idx="141">
                  <c:v>-6.587805589999407</c:v>
                </c:pt>
                <c:pt idx="142">
                  <c:v>-6.4605707099995193</c:v>
                </c:pt>
                <c:pt idx="143">
                  <c:v>-6.6049306199998679</c:v>
                </c:pt>
                <c:pt idx="144">
                  <c:v>-6.5771214799998416</c:v>
                </c:pt>
                <c:pt idx="145">
                  <c:v>-6.4077783100000669</c:v>
                </c:pt>
                <c:pt idx="146">
                  <c:v>-6.3689631399997602</c:v>
                </c:pt>
                <c:pt idx="147">
                  <c:v>-6.3897311999994422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1-1946-974E-783D1A487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15167"/>
        <c:axId val="1537516847"/>
      </c:scatterChart>
      <c:valAx>
        <c:axId val="1537515167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37516847"/>
        <c:crosses val="autoZero"/>
        <c:crossBetween val="midCat"/>
      </c:valAx>
      <c:valAx>
        <c:axId val="1537516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Binding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37515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nvt!$J$217:$J$247</c:f>
              <c:numCache>
                <c:formatCode>General</c:formatCode>
                <c:ptCount val="31"/>
                <c:pt idx="0">
                  <c:v>0</c:v>
                </c:pt>
                <c:pt idx="1">
                  <c:v>1.0355182768975872E-2</c:v>
                </c:pt>
                <c:pt idx="2">
                  <c:v>2.0710365537951744E-2</c:v>
                </c:pt>
                <c:pt idx="3">
                  <c:v>3.1065548306927617E-2</c:v>
                </c:pt>
                <c:pt idx="4">
                  <c:v>4.1420731075903487E-2</c:v>
                </c:pt>
                <c:pt idx="5">
                  <c:v>5.1775913844879361E-2</c:v>
                </c:pt>
                <c:pt idx="6">
                  <c:v>6.2131096613855234E-2</c:v>
                </c:pt>
                <c:pt idx="7">
                  <c:v>7.2486279382831101E-2</c:v>
                </c:pt>
                <c:pt idx="8">
                  <c:v>8.2841462151806974E-2</c:v>
                </c:pt>
                <c:pt idx="9">
                  <c:v>9.3196644920782848E-2</c:v>
                </c:pt>
                <c:pt idx="10">
                  <c:v>0.10355182768975872</c:v>
                </c:pt>
                <c:pt idx="11">
                  <c:v>0.11390701045873459</c:v>
                </c:pt>
                <c:pt idx="12">
                  <c:v>0.12426219322771047</c:v>
                </c:pt>
                <c:pt idx="13">
                  <c:v>0.13461737599668633</c:v>
                </c:pt>
                <c:pt idx="14">
                  <c:v>0.1449725587656622</c:v>
                </c:pt>
                <c:pt idx="15">
                  <c:v>0.15532774153463808</c:v>
                </c:pt>
                <c:pt idx="16">
                  <c:v>0.16568292430361395</c:v>
                </c:pt>
                <c:pt idx="17">
                  <c:v>0.17603810707258982</c:v>
                </c:pt>
                <c:pt idx="18">
                  <c:v>0.1863932898415657</c:v>
                </c:pt>
                <c:pt idx="19">
                  <c:v>0.19674847261054157</c:v>
                </c:pt>
                <c:pt idx="20">
                  <c:v>0.20710365537951744</c:v>
                </c:pt>
                <c:pt idx="21">
                  <c:v>0.21745883814849332</c:v>
                </c:pt>
                <c:pt idx="22">
                  <c:v>0.22781402091746919</c:v>
                </c:pt>
                <c:pt idx="23">
                  <c:v>0.23816920368644506</c:v>
                </c:pt>
                <c:pt idx="24">
                  <c:v>0.24852438645542094</c:v>
                </c:pt>
                <c:pt idx="25">
                  <c:v>0.25887956922439681</c:v>
                </c:pt>
                <c:pt idx="26">
                  <c:v>0.26923475199337266</c:v>
                </c:pt>
                <c:pt idx="27">
                  <c:v>0.27958993476234856</c:v>
                </c:pt>
                <c:pt idx="28">
                  <c:v>0.2899451175313244</c:v>
                </c:pt>
                <c:pt idx="29">
                  <c:v>0.3003003003003003</c:v>
                </c:pt>
                <c:pt idx="30">
                  <c:v>0.31065548306927615</c:v>
                </c:pt>
              </c:numCache>
            </c:numRef>
          </c:xVal>
          <c:yVal>
            <c:numRef>
              <c:f>nvt!$L$217:$L$247</c:f>
              <c:numCache>
                <c:formatCode>General</c:formatCode>
                <c:ptCount val="31"/>
                <c:pt idx="0">
                  <c:v>0</c:v>
                </c:pt>
                <c:pt idx="1">
                  <c:v>-2.6137319999979809</c:v>
                </c:pt>
                <c:pt idx="2">
                  <c:v>-4.568576000048779</c:v>
                </c:pt>
                <c:pt idx="3">
                  <c:v>-13.70000800001435</c:v>
                </c:pt>
                <c:pt idx="4">
                  <c:v>-11.938914000056684</c:v>
                </c:pt>
                <c:pt idx="5">
                  <c:v>-18.304157000035048</c:v>
                </c:pt>
                <c:pt idx="6">
                  <c:v>-22.875278000021353</c:v>
                </c:pt>
                <c:pt idx="7">
                  <c:v>-12.212023000000045</c:v>
                </c:pt>
                <c:pt idx="8">
                  <c:v>-19.782042000093497</c:v>
                </c:pt>
                <c:pt idx="9">
                  <c:v>-20.248842000029981</c:v>
                </c:pt>
                <c:pt idx="10">
                  <c:v>-13.121281000087038</c:v>
                </c:pt>
                <c:pt idx="11">
                  <c:v>-6.0454509999835864</c:v>
                </c:pt>
                <c:pt idx="12">
                  <c:v>-6.1352150000166148</c:v>
                </c:pt>
                <c:pt idx="13">
                  <c:v>-7.2064240000909194</c:v>
                </c:pt>
                <c:pt idx="14">
                  <c:v>-3.2621320000616834</c:v>
                </c:pt>
                <c:pt idx="15">
                  <c:v>2.4411410000175238</c:v>
                </c:pt>
                <c:pt idx="16">
                  <c:v>26.466995999915525</c:v>
                </c:pt>
                <c:pt idx="17">
                  <c:v>34.395819999976084</c:v>
                </c:pt>
                <c:pt idx="18">
                  <c:v>50.975115999928676</c:v>
                </c:pt>
                <c:pt idx="19">
                  <c:v>69.46234500000719</c:v>
                </c:pt>
                <c:pt idx="20">
                  <c:v>88.750039999955334</c:v>
                </c:pt>
                <c:pt idx="21">
                  <c:v>98.083040999947116</c:v>
                </c:pt>
                <c:pt idx="22">
                  <c:v>126.2715479999315</c:v>
                </c:pt>
                <c:pt idx="23">
                  <c:v>142.15454399993178</c:v>
                </c:pt>
                <c:pt idx="24">
                  <c:v>167.22718499996699</c:v>
                </c:pt>
                <c:pt idx="25">
                  <c:v>205.02331399999093</c:v>
                </c:pt>
                <c:pt idx="26">
                  <c:v>228.38345199998002</c:v>
                </c:pt>
                <c:pt idx="27">
                  <c:v>254.52450399997178</c:v>
                </c:pt>
                <c:pt idx="28">
                  <c:v>297.599872999941</c:v>
                </c:pt>
                <c:pt idx="29">
                  <c:v>344.55675899994094</c:v>
                </c:pt>
                <c:pt idx="30">
                  <c:v>389.43683899997268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D2-DA4A-BFBA-5337E3B38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2207"/>
        <c:axId val="222470255"/>
      </c:scatterChart>
      <c:valAx>
        <c:axId val="8870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70255"/>
        <c:crosses val="autoZero"/>
        <c:crossBetween val="midCat"/>
      </c:valAx>
      <c:valAx>
        <c:axId val="22247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nvt!$J$81:$J$101</c:f>
              <c:numCache>
                <c:formatCode>General</c:formatCode>
                <c:ptCount val="21"/>
                <c:pt idx="0">
                  <c:v>2.7548209366391185E-2</c:v>
                </c:pt>
                <c:pt idx="1">
                  <c:v>5.5096418732782371E-2</c:v>
                </c:pt>
                <c:pt idx="2">
                  <c:v>8.2644628099173556E-2</c:v>
                </c:pt>
                <c:pt idx="3">
                  <c:v>0.11019283746556474</c:v>
                </c:pt>
                <c:pt idx="4">
                  <c:v>0.13774104683195593</c:v>
                </c:pt>
                <c:pt idx="5">
                  <c:v>0.16528925619834711</c:v>
                </c:pt>
                <c:pt idx="6">
                  <c:v>0.1928374655647383</c:v>
                </c:pt>
                <c:pt idx="7">
                  <c:v>0.22038567493112948</c:v>
                </c:pt>
                <c:pt idx="8">
                  <c:v>0.24793388429752067</c:v>
                </c:pt>
                <c:pt idx="9">
                  <c:v>0.27548209366391185</c:v>
                </c:pt>
                <c:pt idx="10">
                  <c:v>0.30303030303030304</c:v>
                </c:pt>
                <c:pt idx="11">
                  <c:v>0.33057851239669422</c:v>
                </c:pt>
                <c:pt idx="12">
                  <c:v>0.35812672176308541</c:v>
                </c:pt>
                <c:pt idx="13">
                  <c:v>0.38567493112947659</c:v>
                </c:pt>
                <c:pt idx="14">
                  <c:v>0.41322314049586778</c:v>
                </c:pt>
                <c:pt idx="15">
                  <c:v>0.44077134986225897</c:v>
                </c:pt>
                <c:pt idx="16">
                  <c:v>0.46831955922865015</c:v>
                </c:pt>
                <c:pt idx="17">
                  <c:v>0.49586776859504134</c:v>
                </c:pt>
                <c:pt idx="18">
                  <c:v>0.52341597796143247</c:v>
                </c:pt>
                <c:pt idx="19">
                  <c:v>0.55096418732782371</c:v>
                </c:pt>
                <c:pt idx="20">
                  <c:v>0.57851239669421484</c:v>
                </c:pt>
              </c:numCache>
            </c:numRef>
          </c:xVal>
          <c:yVal>
            <c:numRef>
              <c:f>nvt!$M$81:$M$101</c:f>
              <c:numCache>
                <c:formatCode>General</c:formatCode>
                <c:ptCount val="21"/>
                <c:pt idx="0">
                  <c:v>-7.3046143000010488</c:v>
                </c:pt>
                <c:pt idx="1">
                  <c:v>-6.8567101499993441</c:v>
                </c:pt>
                <c:pt idx="2">
                  <c:v>-6.3980141000003643</c:v>
                </c:pt>
                <c:pt idx="3">
                  <c:v>-6.9347920999975035</c:v>
                </c:pt>
                <c:pt idx="4">
                  <c:v>-7.0083517500021113</c:v>
                </c:pt>
                <c:pt idx="5">
                  <c:v>-6.4743381999953273</c:v>
                </c:pt>
                <c:pt idx="6">
                  <c:v>-6.7731545999991791</c:v>
                </c:pt>
                <c:pt idx="7">
                  <c:v>-6.0551250000014987</c:v>
                </c:pt>
                <c:pt idx="8">
                  <c:v>-6.7998370499986773</c:v>
                </c:pt>
                <c:pt idx="9">
                  <c:v>-5.8039342500032944</c:v>
                </c:pt>
                <c:pt idx="10">
                  <c:v>-6.4204047999981411</c:v>
                </c:pt>
                <c:pt idx="11">
                  <c:v>-6.2319414499968842</c:v>
                </c:pt>
                <c:pt idx="12">
                  <c:v>-5.7116533000018537</c:v>
                </c:pt>
                <c:pt idx="13">
                  <c:v>-5.8589456000012436</c:v>
                </c:pt>
                <c:pt idx="14">
                  <c:v>-5.3124007000002162</c:v>
                </c:pt>
                <c:pt idx="15">
                  <c:v>-6.4502698499996765</c:v>
                </c:pt>
                <c:pt idx="16">
                  <c:v>-5.5803698999978222</c:v>
                </c:pt>
                <c:pt idx="17">
                  <c:v>-4.9422042999995028</c:v>
                </c:pt>
                <c:pt idx="18">
                  <c:v>-5.4255153500005688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C-7348-9C35-4DAD1AD5C5C9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nvt!$J$117:$J$174</c:f>
              <c:numCache>
                <c:formatCode>General</c:formatCode>
                <c:ptCount val="58"/>
                <c:pt idx="0">
                  <c:v>8.9206066012488851E-3</c:v>
                </c:pt>
                <c:pt idx="1">
                  <c:v>1.784121320249777E-2</c:v>
                </c:pt>
                <c:pt idx="2">
                  <c:v>2.6761819803746655E-2</c:v>
                </c:pt>
                <c:pt idx="3">
                  <c:v>3.568242640499554E-2</c:v>
                </c:pt>
                <c:pt idx="4">
                  <c:v>4.4603033006244422E-2</c:v>
                </c:pt>
                <c:pt idx="5">
                  <c:v>5.352363960749331E-2</c:v>
                </c:pt>
                <c:pt idx="6">
                  <c:v>6.2444246208742192E-2</c:v>
                </c:pt>
                <c:pt idx="7">
                  <c:v>7.1364852809991081E-2</c:v>
                </c:pt>
                <c:pt idx="8">
                  <c:v>8.0285459411239962E-2</c:v>
                </c:pt>
                <c:pt idx="9">
                  <c:v>8.9206066012488844E-2</c:v>
                </c:pt>
                <c:pt idx="10">
                  <c:v>9.8126672613737739E-2</c:v>
                </c:pt>
                <c:pt idx="11">
                  <c:v>0.10704727921498662</c:v>
                </c:pt>
                <c:pt idx="12">
                  <c:v>0.1159678858162355</c:v>
                </c:pt>
                <c:pt idx="13">
                  <c:v>0.12488849241748438</c:v>
                </c:pt>
                <c:pt idx="14">
                  <c:v>0.13380909901873328</c:v>
                </c:pt>
                <c:pt idx="15">
                  <c:v>0.14272970561998216</c:v>
                </c:pt>
                <c:pt idx="16">
                  <c:v>0.15165031222123104</c:v>
                </c:pt>
                <c:pt idx="17">
                  <c:v>0.16057091882247992</c:v>
                </c:pt>
                <c:pt idx="18">
                  <c:v>0.16949152542372881</c:v>
                </c:pt>
                <c:pt idx="19">
                  <c:v>0.17841213202497769</c:v>
                </c:pt>
                <c:pt idx="20">
                  <c:v>0.1873327386262266</c:v>
                </c:pt>
                <c:pt idx="21">
                  <c:v>0.19625334522747548</c:v>
                </c:pt>
                <c:pt idx="22">
                  <c:v>0.20517395182872436</c:v>
                </c:pt>
                <c:pt idx="23">
                  <c:v>0.21409455842997324</c:v>
                </c:pt>
                <c:pt idx="24">
                  <c:v>0.22301516503122212</c:v>
                </c:pt>
                <c:pt idx="25">
                  <c:v>0.23193577163247101</c:v>
                </c:pt>
                <c:pt idx="26">
                  <c:v>0.24085637823371989</c:v>
                </c:pt>
                <c:pt idx="27">
                  <c:v>0.24977698483496877</c:v>
                </c:pt>
                <c:pt idx="28">
                  <c:v>0.25869759143621768</c:v>
                </c:pt>
                <c:pt idx="29">
                  <c:v>0.26761819803746656</c:v>
                </c:pt>
                <c:pt idx="30">
                  <c:v>0.27653880463871544</c:v>
                </c:pt>
                <c:pt idx="31">
                  <c:v>0.28545941123996432</c:v>
                </c:pt>
                <c:pt idx="32">
                  <c:v>0.2943800178412132</c:v>
                </c:pt>
                <c:pt idx="33">
                  <c:v>0.30330062444246209</c:v>
                </c:pt>
                <c:pt idx="34">
                  <c:v>0.31222123104371097</c:v>
                </c:pt>
                <c:pt idx="35">
                  <c:v>0.32114183764495985</c:v>
                </c:pt>
                <c:pt idx="36">
                  <c:v>0.33006244424620873</c:v>
                </c:pt>
                <c:pt idx="37">
                  <c:v>0.33898305084745761</c:v>
                </c:pt>
                <c:pt idx="38">
                  <c:v>0.34790365744870649</c:v>
                </c:pt>
                <c:pt idx="39">
                  <c:v>0.35682426404995538</c:v>
                </c:pt>
                <c:pt idx="40">
                  <c:v>0.36574487065120426</c:v>
                </c:pt>
                <c:pt idx="41">
                  <c:v>0.37466547725245319</c:v>
                </c:pt>
                <c:pt idx="42">
                  <c:v>0.38358608385370208</c:v>
                </c:pt>
                <c:pt idx="43">
                  <c:v>0.39250669045495096</c:v>
                </c:pt>
                <c:pt idx="44">
                  <c:v>0.40142729705619984</c:v>
                </c:pt>
                <c:pt idx="45">
                  <c:v>0.41034790365744872</c:v>
                </c:pt>
                <c:pt idx="46">
                  <c:v>0.4192685102586976</c:v>
                </c:pt>
                <c:pt idx="47">
                  <c:v>0.42818911685994648</c:v>
                </c:pt>
                <c:pt idx="48">
                  <c:v>0.43710972346119537</c:v>
                </c:pt>
                <c:pt idx="49">
                  <c:v>0.44603033006244425</c:v>
                </c:pt>
                <c:pt idx="50">
                  <c:v>0.45495093666369313</c:v>
                </c:pt>
                <c:pt idx="51">
                  <c:v>0.46387154326494201</c:v>
                </c:pt>
                <c:pt idx="52">
                  <c:v>0.47279214986619089</c:v>
                </c:pt>
                <c:pt idx="53">
                  <c:v>0.48171275646743977</c:v>
                </c:pt>
                <c:pt idx="54">
                  <c:v>0.49063336306868865</c:v>
                </c:pt>
                <c:pt idx="55">
                  <c:v>0.49955396966993754</c:v>
                </c:pt>
                <c:pt idx="56">
                  <c:v>0.50847457627118642</c:v>
                </c:pt>
                <c:pt idx="57">
                  <c:v>0.51739518287243536</c:v>
                </c:pt>
              </c:numCache>
            </c:numRef>
          </c:xVal>
          <c:yVal>
            <c:numRef>
              <c:f>nvt!$M$117:$M$174</c:f>
              <c:numCache>
                <c:formatCode>General</c:formatCode>
                <c:ptCount val="58"/>
                <c:pt idx="0">
                  <c:v>-6.997787999995853</c:v>
                </c:pt>
                <c:pt idx="1">
                  <c:v>-6.9421506000038793</c:v>
                </c:pt>
                <c:pt idx="2">
                  <c:v>-7.1786607499987438</c:v>
                </c:pt>
                <c:pt idx="3">
                  <c:v>-6.6571300000006888</c:v>
                </c:pt>
                <c:pt idx="4">
                  <c:v>-6.8842308999966919</c:v>
                </c:pt>
                <c:pt idx="5">
                  <c:v>-6.7511588499994106</c:v>
                </c:pt>
                <c:pt idx="6">
                  <c:v>-7.0754408499979036</c:v>
                </c:pt>
                <c:pt idx="7">
                  <c:v>-6.5725310000005264</c:v>
                </c:pt>
                <c:pt idx="8">
                  <c:v>-7.0602523000034125</c:v>
                </c:pt>
                <c:pt idx="9">
                  <c:v>-6.5955863499952105</c:v>
                </c:pt>
                <c:pt idx="10">
                  <c:v>-7.2609120500037534</c:v>
                </c:pt>
                <c:pt idx="11">
                  <c:v>-6.9075972999966329</c:v>
                </c:pt>
                <c:pt idx="12">
                  <c:v>-6.1516275500001942</c:v>
                </c:pt>
                <c:pt idx="13">
                  <c:v>-7.4432281000012157</c:v>
                </c:pt>
                <c:pt idx="14">
                  <c:v>-6.457730050000464</c:v>
                </c:pt>
                <c:pt idx="15">
                  <c:v>-6.9196876499972859</c:v>
                </c:pt>
                <c:pt idx="16">
                  <c:v>-7.2875807500033263</c:v>
                </c:pt>
                <c:pt idx="17">
                  <c:v>-5.9017048000005161</c:v>
                </c:pt>
                <c:pt idx="18">
                  <c:v>-7.0089960499954032</c:v>
                </c:pt>
                <c:pt idx="19">
                  <c:v>-6.196895649999715</c:v>
                </c:pt>
                <c:pt idx="20">
                  <c:v>-6.8112979500026993</c:v>
                </c:pt>
                <c:pt idx="21">
                  <c:v>-6.7533471999977337</c:v>
                </c:pt>
                <c:pt idx="22">
                  <c:v>-6.5051552999993874</c:v>
                </c:pt>
                <c:pt idx="23">
                  <c:v>-6.3232592000040313</c:v>
                </c:pt>
                <c:pt idx="24">
                  <c:v>-6.778298999997423</c:v>
                </c:pt>
                <c:pt idx="25">
                  <c:v>-6.6919409999969499</c:v>
                </c:pt>
                <c:pt idx="26">
                  <c:v>-6.8829714999996217</c:v>
                </c:pt>
                <c:pt idx="27">
                  <c:v>-6.7013439500002274</c:v>
                </c:pt>
                <c:pt idx="28">
                  <c:v>-5.6092939499994827</c:v>
                </c:pt>
                <c:pt idx="29">
                  <c:v>-7.0489396999993916</c:v>
                </c:pt>
                <c:pt idx="30">
                  <c:v>-6.0751061500046486</c:v>
                </c:pt>
                <c:pt idx="31">
                  <c:v>-5.9864945999983323</c:v>
                </c:pt>
                <c:pt idx="32">
                  <c:v>-6.6847562999984804</c:v>
                </c:pt>
                <c:pt idx="33">
                  <c:v>-6.3162538000029596</c:v>
                </c:pt>
                <c:pt idx="34">
                  <c:v>-6.1076171499964405</c:v>
                </c:pt>
                <c:pt idx="35">
                  <c:v>-6.1576617999988228</c:v>
                </c:pt>
                <c:pt idx="36">
                  <c:v>-6.705077850003363</c:v>
                </c:pt>
                <c:pt idx="37">
                  <c:v>-5.4206700499980798</c:v>
                </c:pt>
                <c:pt idx="38">
                  <c:v>-6.5598144999992654</c:v>
                </c:pt>
                <c:pt idx="39">
                  <c:v>-6.3320073499980936</c:v>
                </c:pt>
                <c:pt idx="40">
                  <c:v>-6.2746349500022918</c:v>
                </c:pt>
                <c:pt idx="41">
                  <c:v>-5.9769452999982606</c:v>
                </c:pt>
                <c:pt idx="42">
                  <c:v>-5.348199400002704</c:v>
                </c:pt>
                <c:pt idx="43">
                  <c:v>-5.83872854999463</c:v>
                </c:pt>
                <c:pt idx="44">
                  <c:v>-6.287004100001286</c:v>
                </c:pt>
                <c:pt idx="45">
                  <c:v>-6.0394778000012597</c:v>
                </c:pt>
                <c:pt idx="46">
                  <c:v>-6.3203402000010103</c:v>
                </c:pt>
                <c:pt idx="47">
                  <c:v>-5.5007087000001773</c:v>
                </c:pt>
                <c:pt idx="48">
                  <c:v>-5.9158126999969678</c:v>
                </c:pt>
                <c:pt idx="49">
                  <c:v>-5.9446333500029143</c:v>
                </c:pt>
                <c:pt idx="50">
                  <c:v>-5.846566749998237</c:v>
                </c:pt>
                <c:pt idx="51">
                  <c:v>-6.3145982999991244</c:v>
                </c:pt>
                <c:pt idx="52">
                  <c:v>-5.0064485499980949</c:v>
                </c:pt>
                <c:pt idx="53">
                  <c:v>-5.6106267000021033</c:v>
                </c:pt>
                <c:pt idx="54">
                  <c:v>-5.7043324999973262</c:v>
                </c:pt>
                <c:pt idx="55">
                  <c:v>-6.0217899000035686</c:v>
                </c:pt>
                <c:pt idx="56">
                  <c:v>-5.5220500999999782</c:v>
                </c:pt>
                <c:pt idx="57">
                  <c:v>-5.8130561999973001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C-7348-9C35-4DAD1AD5C5C9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nvt!$J$181:$J$210</c:f>
              <c:numCache>
                <c:formatCode>General</c:formatCode>
                <c:ptCount val="30"/>
                <c:pt idx="0">
                  <c:v>1.5844721727074667E-2</c:v>
                </c:pt>
                <c:pt idx="1">
                  <c:v>3.1689443454149334E-2</c:v>
                </c:pt>
                <c:pt idx="2">
                  <c:v>4.7534165181224004E-2</c:v>
                </c:pt>
                <c:pt idx="3">
                  <c:v>6.3378886908298668E-2</c:v>
                </c:pt>
                <c:pt idx="4">
                  <c:v>7.9223608635373338E-2</c:v>
                </c:pt>
                <c:pt idx="5">
                  <c:v>9.5068330362448009E-2</c:v>
                </c:pt>
                <c:pt idx="6">
                  <c:v>0.11091305208952268</c:v>
                </c:pt>
                <c:pt idx="7">
                  <c:v>0.12675777381659734</c:v>
                </c:pt>
                <c:pt idx="8">
                  <c:v>0.14260249554367202</c:v>
                </c:pt>
                <c:pt idx="9">
                  <c:v>0.15844721727074668</c:v>
                </c:pt>
                <c:pt idx="10">
                  <c:v>0.17429193899782136</c:v>
                </c:pt>
                <c:pt idx="11">
                  <c:v>0.19013666072489602</c:v>
                </c:pt>
                <c:pt idx="12">
                  <c:v>0.20598138245197067</c:v>
                </c:pt>
                <c:pt idx="13">
                  <c:v>0.22182610417904536</c:v>
                </c:pt>
                <c:pt idx="14">
                  <c:v>0.23767082590612001</c:v>
                </c:pt>
                <c:pt idx="15">
                  <c:v>0.25351554763319467</c:v>
                </c:pt>
                <c:pt idx="16">
                  <c:v>0.26936026936026936</c:v>
                </c:pt>
                <c:pt idx="17">
                  <c:v>0.28520499108734404</c:v>
                </c:pt>
                <c:pt idx="18">
                  <c:v>0.30104971281441872</c:v>
                </c:pt>
                <c:pt idx="19">
                  <c:v>0.31689443454149335</c:v>
                </c:pt>
                <c:pt idx="20">
                  <c:v>0.33273915626856804</c:v>
                </c:pt>
                <c:pt idx="21">
                  <c:v>0.34858387799564272</c:v>
                </c:pt>
                <c:pt idx="22">
                  <c:v>0.36442859972271735</c:v>
                </c:pt>
                <c:pt idx="23">
                  <c:v>0.38027332144979203</c:v>
                </c:pt>
                <c:pt idx="24">
                  <c:v>0.39611804317686672</c:v>
                </c:pt>
                <c:pt idx="25">
                  <c:v>0.41196276490394135</c:v>
                </c:pt>
                <c:pt idx="26">
                  <c:v>0.42780748663101603</c:v>
                </c:pt>
                <c:pt idx="27">
                  <c:v>0.44365220835809072</c:v>
                </c:pt>
                <c:pt idx="28">
                  <c:v>0.4594969300851654</c:v>
                </c:pt>
                <c:pt idx="29">
                  <c:v>0.47534165181224003</c:v>
                </c:pt>
              </c:numCache>
            </c:numRef>
          </c:xVal>
          <c:yVal>
            <c:numRef>
              <c:f>nvt!$M$181:$M$210</c:f>
              <c:numCache>
                <c:formatCode>General</c:formatCode>
                <c:ptCount val="30"/>
                <c:pt idx="0">
                  <c:v>-6.8767578249997312</c:v>
                </c:pt>
                <c:pt idx="1">
                  <c:v>-6.8497212250000299</c:v>
                </c:pt>
                <c:pt idx="2">
                  <c:v>-7.1011898000007934</c:v>
                </c:pt>
                <c:pt idx="3">
                  <c:v>-6.7674567499994733</c:v>
                </c:pt>
                <c:pt idx="4">
                  <c:v>-6.9300055249997969</c:v>
                </c:pt>
                <c:pt idx="5">
                  <c:v>-6.6584650000000689</c:v>
                </c:pt>
                <c:pt idx="6">
                  <c:v>-6.8041500499992251</c:v>
                </c:pt>
                <c:pt idx="7">
                  <c:v>-6.7582622999991147</c:v>
                </c:pt>
                <c:pt idx="8">
                  <c:v>-6.9307262500002249</c:v>
                </c:pt>
                <c:pt idx="9">
                  <c:v>-6.5723783999997973</c:v>
                </c:pt>
                <c:pt idx="10">
                  <c:v>-6.7089535624993006</c:v>
                </c:pt>
                <c:pt idx="11">
                  <c:v>-6.7926933749997263</c:v>
                </c:pt>
                <c:pt idx="12">
                  <c:v>-6.6223592375008593</c:v>
                </c:pt>
                <c:pt idx="13">
                  <c:v>-6.5178984874986785</c:v>
                </c:pt>
                <c:pt idx="14">
                  <c:v>-6.6598701125007214</c:v>
                </c:pt>
                <c:pt idx="15">
                  <c:v>-6.467039112498969</c:v>
                </c:pt>
                <c:pt idx="16">
                  <c:v>-6.487484762500026</c:v>
                </c:pt>
                <c:pt idx="17">
                  <c:v>-6.5426506874991901</c:v>
                </c:pt>
                <c:pt idx="18">
                  <c:v>-6.4800580250008348</c:v>
                </c:pt>
                <c:pt idx="19">
                  <c:v>-6.352238574999137</c:v>
                </c:pt>
                <c:pt idx="20">
                  <c:v>-6.2098409750000432</c:v>
                </c:pt>
                <c:pt idx="21">
                  <c:v>-6.2857880874998955</c:v>
                </c:pt>
                <c:pt idx="22">
                  <c:v>-6.0134977499994422</c:v>
                </c:pt>
                <c:pt idx="23">
                  <c:v>-6.2584497250001734</c:v>
                </c:pt>
                <c:pt idx="24">
                  <c:v>-5.8965034999997439</c:v>
                </c:pt>
                <c:pt idx="25">
                  <c:v>-5.8684001999990869</c:v>
                </c:pt>
                <c:pt idx="26">
                  <c:v>-5.9635180875000513</c:v>
                </c:pt>
                <c:pt idx="27">
                  <c:v>-5.8238373625001261</c:v>
                </c:pt>
                <c:pt idx="28">
                  <c:v>-5.8253863499990981</c:v>
                </c:pt>
                <c:pt idx="29">
                  <c:v>-5.7000024499993742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5C-7348-9C35-4DAD1AD5C5C9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nvt!$J$218:$J$247</c:f>
              <c:numCache>
                <c:formatCode>General</c:formatCode>
                <c:ptCount val="30"/>
                <c:pt idx="0">
                  <c:v>1.0355182768975872E-2</c:v>
                </c:pt>
                <c:pt idx="1">
                  <c:v>2.0710365537951744E-2</c:v>
                </c:pt>
                <c:pt idx="2">
                  <c:v>3.1065548306927617E-2</c:v>
                </c:pt>
                <c:pt idx="3">
                  <c:v>4.1420731075903487E-2</c:v>
                </c:pt>
                <c:pt idx="4">
                  <c:v>5.1775913844879361E-2</c:v>
                </c:pt>
                <c:pt idx="5">
                  <c:v>6.2131096613855234E-2</c:v>
                </c:pt>
                <c:pt idx="6">
                  <c:v>7.2486279382831101E-2</c:v>
                </c:pt>
                <c:pt idx="7">
                  <c:v>8.2841462151806974E-2</c:v>
                </c:pt>
                <c:pt idx="8">
                  <c:v>9.3196644920782848E-2</c:v>
                </c:pt>
                <c:pt idx="9">
                  <c:v>0.10355182768975872</c:v>
                </c:pt>
                <c:pt idx="10">
                  <c:v>0.11390701045873459</c:v>
                </c:pt>
                <c:pt idx="11">
                  <c:v>0.12426219322771047</c:v>
                </c:pt>
                <c:pt idx="12">
                  <c:v>0.13461737599668633</c:v>
                </c:pt>
                <c:pt idx="13">
                  <c:v>0.1449725587656622</c:v>
                </c:pt>
                <c:pt idx="14">
                  <c:v>0.15532774153463808</c:v>
                </c:pt>
                <c:pt idx="15">
                  <c:v>0.16568292430361395</c:v>
                </c:pt>
                <c:pt idx="16">
                  <c:v>0.17603810707258982</c:v>
                </c:pt>
                <c:pt idx="17">
                  <c:v>0.1863932898415657</c:v>
                </c:pt>
                <c:pt idx="18">
                  <c:v>0.19674847261054157</c:v>
                </c:pt>
                <c:pt idx="19">
                  <c:v>0.20710365537951744</c:v>
                </c:pt>
                <c:pt idx="20">
                  <c:v>0.21745883814849332</c:v>
                </c:pt>
                <c:pt idx="21">
                  <c:v>0.22781402091746919</c:v>
                </c:pt>
                <c:pt idx="22">
                  <c:v>0.23816920368644506</c:v>
                </c:pt>
                <c:pt idx="23">
                  <c:v>0.24852438645542094</c:v>
                </c:pt>
                <c:pt idx="24">
                  <c:v>0.25887956922439681</c:v>
                </c:pt>
                <c:pt idx="25">
                  <c:v>0.26923475199337266</c:v>
                </c:pt>
                <c:pt idx="26">
                  <c:v>0.27958993476234856</c:v>
                </c:pt>
                <c:pt idx="27">
                  <c:v>0.2899451175313244</c:v>
                </c:pt>
                <c:pt idx="28">
                  <c:v>0.3003003003003003</c:v>
                </c:pt>
                <c:pt idx="29">
                  <c:v>0.31065548306927615</c:v>
                </c:pt>
              </c:numCache>
            </c:numRef>
          </c:xVal>
          <c:yVal>
            <c:numRef>
              <c:f>nvt!$M$218:$M$247</c:f>
              <c:numCache>
                <c:formatCode>General</c:formatCode>
                <c:ptCount val="30"/>
                <c:pt idx="0">
                  <c:v>-6.8646693199997388</c:v>
                </c:pt>
                <c:pt idx="1">
                  <c:v>-6.8580804400002675</c:v>
                </c:pt>
                <c:pt idx="2">
                  <c:v>-6.9298463199994149</c:v>
                </c:pt>
                <c:pt idx="3">
                  <c:v>-6.8209210600001828</c:v>
                </c:pt>
                <c:pt idx="4">
                  <c:v>-6.9021844299995427</c:v>
                </c:pt>
                <c:pt idx="5">
                  <c:v>-6.8842432099996218</c:v>
                </c:pt>
                <c:pt idx="6">
                  <c:v>-6.7318994499995464</c:v>
                </c:pt>
                <c:pt idx="7">
                  <c:v>-6.9142321900006936</c:v>
                </c:pt>
                <c:pt idx="8">
                  <c:v>-6.8431999999991238</c:v>
                </c:pt>
                <c:pt idx="9">
                  <c:v>-6.7672563900003295</c:v>
                </c:pt>
                <c:pt idx="10">
                  <c:v>-6.7677736999987248</c:v>
                </c:pt>
                <c:pt idx="11">
                  <c:v>-6.8394296400000893</c:v>
                </c:pt>
                <c:pt idx="12">
                  <c:v>-6.8492440900005018</c:v>
                </c:pt>
                <c:pt idx="13">
                  <c:v>-6.799089079999467</c:v>
                </c:pt>
                <c:pt idx="14">
                  <c:v>-6.7814992699989673</c:v>
                </c:pt>
                <c:pt idx="15">
                  <c:v>-6.5982734500007787</c:v>
                </c:pt>
                <c:pt idx="16">
                  <c:v>-6.7592437599991539</c:v>
                </c:pt>
                <c:pt idx="17">
                  <c:v>-6.6727390400002333</c:v>
                </c:pt>
                <c:pt idx="18">
                  <c:v>-6.6536597099989736</c:v>
                </c:pt>
                <c:pt idx="19">
                  <c:v>-6.6456550500002773</c:v>
                </c:pt>
                <c:pt idx="20">
                  <c:v>-6.745201989999841</c:v>
                </c:pt>
                <c:pt idx="21">
                  <c:v>-6.5566469299999151</c:v>
                </c:pt>
                <c:pt idx="22">
                  <c:v>-6.6797020399997562</c:v>
                </c:pt>
                <c:pt idx="23">
                  <c:v>-6.587805589999407</c:v>
                </c:pt>
                <c:pt idx="24">
                  <c:v>-6.4605707099995193</c:v>
                </c:pt>
                <c:pt idx="25">
                  <c:v>-6.6049306199998679</c:v>
                </c:pt>
                <c:pt idx="26">
                  <c:v>-6.5771214799998416</c:v>
                </c:pt>
                <c:pt idx="27">
                  <c:v>-6.4077783100000669</c:v>
                </c:pt>
                <c:pt idx="28">
                  <c:v>-6.3689631399997602</c:v>
                </c:pt>
                <c:pt idx="29">
                  <c:v>-6.3897311999994422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5C-7348-9C35-4DAD1AD5C5C9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nvt!$J$254:$J$281</c:f>
              <c:numCache>
                <c:formatCode>General</c:formatCode>
                <c:ptCount val="28"/>
                <c:pt idx="0">
                  <c:v>2.0703933747412008E-2</c:v>
                </c:pt>
                <c:pt idx="1">
                  <c:v>4.1407867494824016E-2</c:v>
                </c:pt>
                <c:pt idx="2">
                  <c:v>6.2111801242236024E-2</c:v>
                </c:pt>
                <c:pt idx="3">
                  <c:v>8.2815734989648032E-2</c:v>
                </c:pt>
                <c:pt idx="4">
                  <c:v>0.10351966873706005</c:v>
                </c:pt>
                <c:pt idx="5">
                  <c:v>0.12422360248447205</c:v>
                </c:pt>
                <c:pt idx="6">
                  <c:v>0.14492753623188406</c:v>
                </c:pt>
                <c:pt idx="7">
                  <c:v>0.16563146997929606</c:v>
                </c:pt>
                <c:pt idx="8">
                  <c:v>0.18633540372670807</c:v>
                </c:pt>
                <c:pt idx="9">
                  <c:v>0.20703933747412009</c:v>
                </c:pt>
                <c:pt idx="10">
                  <c:v>0.2277432712215321</c:v>
                </c:pt>
                <c:pt idx="11">
                  <c:v>0.2484472049689441</c:v>
                </c:pt>
                <c:pt idx="12">
                  <c:v>0.2691511387163561</c:v>
                </c:pt>
                <c:pt idx="13">
                  <c:v>0.28985507246376813</c:v>
                </c:pt>
                <c:pt idx="14">
                  <c:v>0.3105590062111801</c:v>
                </c:pt>
                <c:pt idx="15">
                  <c:v>0.33126293995859213</c:v>
                </c:pt>
                <c:pt idx="16">
                  <c:v>0.35196687370600416</c:v>
                </c:pt>
                <c:pt idx="17">
                  <c:v>0.37267080745341613</c:v>
                </c:pt>
                <c:pt idx="18">
                  <c:v>0.39337474120082816</c:v>
                </c:pt>
                <c:pt idx="19">
                  <c:v>0.41407867494824019</c:v>
                </c:pt>
                <c:pt idx="20">
                  <c:v>0.43478260869565216</c:v>
                </c:pt>
                <c:pt idx="21">
                  <c:v>0.45548654244306419</c:v>
                </c:pt>
                <c:pt idx="22">
                  <c:v>0.47619047619047616</c:v>
                </c:pt>
                <c:pt idx="23">
                  <c:v>0.49689440993788819</c:v>
                </c:pt>
                <c:pt idx="24">
                  <c:v>0.51759834368530022</c:v>
                </c:pt>
                <c:pt idx="25">
                  <c:v>0.5383022774327122</c:v>
                </c:pt>
                <c:pt idx="26">
                  <c:v>0.55900621118012417</c:v>
                </c:pt>
                <c:pt idx="27">
                  <c:v>0.57971014492753625</c:v>
                </c:pt>
              </c:numCache>
            </c:numRef>
          </c:xVal>
          <c:yVal>
            <c:numRef>
              <c:f>nvt!$M$254:$M$281</c:f>
              <c:numCache>
                <c:formatCode>General</c:formatCode>
                <c:ptCount val="28"/>
                <c:pt idx="0">
                  <c:v>-6.8328677949998387</c:v>
                </c:pt>
                <c:pt idx="1">
                  <c:v>-6.8706096100000282</c:v>
                </c:pt>
                <c:pt idx="2">
                  <c:v>-6.8557411449998469</c:v>
                </c:pt>
                <c:pt idx="3">
                  <c:v>-6.8392236849993786</c:v>
                </c:pt>
                <c:pt idx="4">
                  <c:v>-6.8498173899997346</c:v>
                </c:pt>
                <c:pt idx="5">
                  <c:v>-6.7884881150002911</c:v>
                </c:pt>
                <c:pt idx="6">
                  <c:v>-6.7671315399996095</c:v>
                </c:pt>
                <c:pt idx="7">
                  <c:v>-6.7523184049998966</c:v>
                </c:pt>
                <c:pt idx="8">
                  <c:v>-6.7073037849997492</c:v>
                </c:pt>
                <c:pt idx="9">
                  <c:v>-6.6377556849995019</c:v>
                </c:pt>
                <c:pt idx="10">
                  <c:v>-6.6523977999996715</c:v>
                </c:pt>
                <c:pt idx="11">
                  <c:v>-6.5516504849996275</c:v>
                </c:pt>
                <c:pt idx="12">
                  <c:v>-6.5590951400002089</c:v>
                </c:pt>
                <c:pt idx="13">
                  <c:v>-6.4715501549993499</c:v>
                </c:pt>
                <c:pt idx="14">
                  <c:v>-6.4219727249998684</c:v>
                </c:pt>
                <c:pt idx="15">
                  <c:v>-6.2959728899996117</c:v>
                </c:pt>
                <c:pt idx="16">
                  <c:v>-6.212762074999846</c:v>
                </c:pt>
                <c:pt idx="17">
                  <c:v>-6.1457652399999638</c:v>
                </c:pt>
                <c:pt idx="18">
                  <c:v>-6.0096981099995173</c:v>
                </c:pt>
                <c:pt idx="19">
                  <c:v>-5.8211283349998846</c:v>
                </c:pt>
                <c:pt idx="20">
                  <c:v>-5.7722944799999096</c:v>
                </c:pt>
                <c:pt idx="21">
                  <c:v>-5.8017666499994087</c:v>
                </c:pt>
                <c:pt idx="22">
                  <c:v>-5.5802875000001952</c:v>
                </c:pt>
                <c:pt idx="23">
                  <c:v>-5.6310806499994213</c:v>
                </c:pt>
                <c:pt idx="24">
                  <c:v>-5.4466860599998475</c:v>
                </c:pt>
                <c:pt idx="25">
                  <c:v>-5.4120711350000787</c:v>
                </c:pt>
                <c:pt idx="26">
                  <c:v>-5.3338042499994485</c:v>
                </c:pt>
                <c:pt idx="27">
                  <c:v>-5.2081475499996301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5C-7348-9C35-4DAD1AD5C5C9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nvt!$J$306:$J$354</c:f>
              <c:numCache>
                <c:formatCode>General</c:formatCode>
                <c:ptCount val="49"/>
                <c:pt idx="0">
                  <c:v>1.218917601170161E-2</c:v>
                </c:pt>
                <c:pt idx="1">
                  <c:v>2.4378352023403219E-2</c:v>
                </c:pt>
                <c:pt idx="2">
                  <c:v>3.6567528035104824E-2</c:v>
                </c:pt>
                <c:pt idx="3">
                  <c:v>4.8756704046806439E-2</c:v>
                </c:pt>
                <c:pt idx="4">
                  <c:v>6.0945880058508047E-2</c:v>
                </c:pt>
                <c:pt idx="5">
                  <c:v>7.3135056070209647E-2</c:v>
                </c:pt>
                <c:pt idx="6">
                  <c:v>8.5324232081911269E-2</c:v>
                </c:pt>
                <c:pt idx="7">
                  <c:v>9.7513408093612877E-2</c:v>
                </c:pt>
                <c:pt idx="8">
                  <c:v>0.10970258410531449</c:v>
                </c:pt>
                <c:pt idx="9">
                  <c:v>0.12189176011701609</c:v>
                </c:pt>
                <c:pt idx="10">
                  <c:v>0.13408093612871769</c:v>
                </c:pt>
                <c:pt idx="11">
                  <c:v>0.14627011214041929</c:v>
                </c:pt>
                <c:pt idx="12">
                  <c:v>0.1584592881521209</c:v>
                </c:pt>
                <c:pt idx="13">
                  <c:v>0.17064846416382254</c:v>
                </c:pt>
                <c:pt idx="14">
                  <c:v>0.18283764017552415</c:v>
                </c:pt>
                <c:pt idx="15">
                  <c:v>0.19502681618722575</c:v>
                </c:pt>
                <c:pt idx="16">
                  <c:v>0.20721599219892736</c:v>
                </c:pt>
                <c:pt idx="17">
                  <c:v>0.21940516821062897</c:v>
                </c:pt>
                <c:pt idx="18">
                  <c:v>0.23159434422233058</c:v>
                </c:pt>
                <c:pt idx="19">
                  <c:v>0.24378352023403219</c:v>
                </c:pt>
                <c:pt idx="20">
                  <c:v>0.25597269624573377</c:v>
                </c:pt>
                <c:pt idx="21">
                  <c:v>0.26816187225743537</c:v>
                </c:pt>
                <c:pt idx="22">
                  <c:v>0.28035104826913698</c:v>
                </c:pt>
                <c:pt idx="23">
                  <c:v>0.29254022428083859</c:v>
                </c:pt>
                <c:pt idx="24">
                  <c:v>0.3047294002925402</c:v>
                </c:pt>
                <c:pt idx="25">
                  <c:v>0.31691857630424181</c:v>
                </c:pt>
                <c:pt idx="26">
                  <c:v>0.32910775231594347</c:v>
                </c:pt>
                <c:pt idx="27">
                  <c:v>0.34129692832764508</c:v>
                </c:pt>
                <c:pt idx="28">
                  <c:v>0.35348610433934669</c:v>
                </c:pt>
                <c:pt idx="29">
                  <c:v>0.36567528035104829</c:v>
                </c:pt>
                <c:pt idx="30">
                  <c:v>0.3778644563627499</c:v>
                </c:pt>
                <c:pt idx="31">
                  <c:v>0.39005363237445151</c:v>
                </c:pt>
                <c:pt idx="32">
                  <c:v>0.40224280838615312</c:v>
                </c:pt>
                <c:pt idx="33">
                  <c:v>0.41443198439785472</c:v>
                </c:pt>
                <c:pt idx="34">
                  <c:v>0.42662116040955633</c:v>
                </c:pt>
                <c:pt idx="35">
                  <c:v>0.43881033642125794</c:v>
                </c:pt>
                <c:pt idx="36">
                  <c:v>0.45099951243295955</c:v>
                </c:pt>
                <c:pt idx="37">
                  <c:v>0.46318868844466116</c:v>
                </c:pt>
                <c:pt idx="38">
                  <c:v>0.47537786445636276</c:v>
                </c:pt>
                <c:pt idx="39">
                  <c:v>0.48756704046806437</c:v>
                </c:pt>
                <c:pt idx="40">
                  <c:v>0.49975621647976598</c:v>
                </c:pt>
                <c:pt idx="41">
                  <c:v>0.51194539249146753</c:v>
                </c:pt>
                <c:pt idx="42">
                  <c:v>0.5241345685031692</c:v>
                </c:pt>
                <c:pt idx="43">
                  <c:v>0.53632374451487075</c:v>
                </c:pt>
                <c:pt idx="44">
                  <c:v>0.54851292052657241</c:v>
                </c:pt>
                <c:pt idx="45">
                  <c:v>0.56070209653827396</c:v>
                </c:pt>
                <c:pt idx="46">
                  <c:v>0.57289127254997563</c:v>
                </c:pt>
                <c:pt idx="47">
                  <c:v>0.58508044856167718</c:v>
                </c:pt>
                <c:pt idx="48">
                  <c:v>0.59726962457337884</c:v>
                </c:pt>
              </c:numCache>
            </c:numRef>
          </c:xVal>
          <c:yVal>
            <c:numRef>
              <c:f>nvt!$M$306:$M$354</c:f>
              <c:numCache>
                <c:formatCode>General</c:formatCode>
                <c:ptCount val="49"/>
                <c:pt idx="0">
                  <c:v>-6.8673105399996714</c:v>
                </c:pt>
                <c:pt idx="1">
                  <c:v>-6.8320313999999049</c:v>
                </c:pt>
                <c:pt idx="2">
                  <c:v>-6.83198427999967</c:v>
                </c:pt>
                <c:pt idx="3">
                  <c:v>-6.9426042349996715</c:v>
                </c:pt>
                <c:pt idx="4">
                  <c:v>-6.834347899999921</c:v>
                </c:pt>
                <c:pt idx="5">
                  <c:v>-6.8593275499997981</c:v>
                </c:pt>
                <c:pt idx="6">
                  <c:v>-6.8319715699998049</c:v>
                </c:pt>
                <c:pt idx="7">
                  <c:v>-6.8652069549995209</c:v>
                </c:pt>
                <c:pt idx="8">
                  <c:v>-6.8014423699999318</c:v>
                </c:pt>
                <c:pt idx="9">
                  <c:v>-6.764920869999842</c:v>
                </c:pt>
                <c:pt idx="10">
                  <c:v>-6.8099892449995245</c:v>
                </c:pt>
                <c:pt idx="11">
                  <c:v>-6.8154274149997942</c:v>
                </c:pt>
                <c:pt idx="12">
                  <c:v>-6.7160344099997751</c:v>
                </c:pt>
                <c:pt idx="13">
                  <c:v>-6.6902318599996944</c:v>
                </c:pt>
                <c:pt idx="14">
                  <c:v>-6.7174506349997678</c:v>
                </c:pt>
                <c:pt idx="15">
                  <c:v>-6.720420744999938</c:v>
                </c:pt>
                <c:pt idx="16">
                  <c:v>-6.6535125549998337</c:v>
                </c:pt>
                <c:pt idx="17">
                  <c:v>-6.6571162949996507</c:v>
                </c:pt>
                <c:pt idx="18">
                  <c:v>-6.6563229799997501</c:v>
                </c:pt>
                <c:pt idx="19">
                  <c:v>-6.5840978499995977</c:v>
                </c:pt>
                <c:pt idx="20">
                  <c:v>-6.565548824999933</c:v>
                </c:pt>
                <c:pt idx="21">
                  <c:v>-6.5094797499998096</c:v>
                </c:pt>
                <c:pt idx="22">
                  <c:v>-6.4724052799995846</c:v>
                </c:pt>
                <c:pt idx="23">
                  <c:v>-6.5697231949998969</c:v>
                </c:pt>
                <c:pt idx="24">
                  <c:v>-6.4485709249995855</c:v>
                </c:pt>
                <c:pt idx="25">
                  <c:v>-6.3930385599997681</c:v>
                </c:pt>
                <c:pt idx="26">
                  <c:v>-6.2625792249998629</c:v>
                </c:pt>
                <c:pt idx="27">
                  <c:v>-6.2987013049999225</c:v>
                </c:pt>
                <c:pt idx="28">
                  <c:v>-6.2356619049995059</c:v>
                </c:pt>
                <c:pt idx="29">
                  <c:v>-6.166761394999849</c:v>
                </c:pt>
                <c:pt idx="30">
                  <c:v>-5.9853952199996998</c:v>
                </c:pt>
                <c:pt idx="31">
                  <c:v>-6.0349701449998978</c:v>
                </c:pt>
                <c:pt idx="32">
                  <c:v>-5.8703257099998156</c:v>
                </c:pt>
                <c:pt idx="33">
                  <c:v>-5.9160851699997874</c:v>
                </c:pt>
                <c:pt idx="34">
                  <c:v>-5.8505120599996738</c:v>
                </c:pt>
                <c:pt idx="35">
                  <c:v>-5.7193555449996349</c:v>
                </c:pt>
                <c:pt idx="36">
                  <c:v>-5.617329874999923</c:v>
                </c:pt>
                <c:pt idx="37">
                  <c:v>-5.5509686649997461</c:v>
                </c:pt>
                <c:pt idx="38">
                  <c:v>-5.5011917499996343</c:v>
                </c:pt>
                <c:pt idx="39">
                  <c:v>-5.5029953949996706</c:v>
                </c:pt>
                <c:pt idx="40">
                  <c:v>-5.4984581399999293</c:v>
                </c:pt>
                <c:pt idx="41">
                  <c:v>-5.3589981249998528</c:v>
                </c:pt>
                <c:pt idx="42">
                  <c:v>-5.3387331899996937</c:v>
                </c:pt>
                <c:pt idx="43">
                  <c:v>-5.306752304999609</c:v>
                </c:pt>
                <c:pt idx="44">
                  <c:v>-5.1375807699996949</c:v>
                </c:pt>
                <c:pt idx="45">
                  <c:v>-5.0562710449998125</c:v>
                </c:pt>
                <c:pt idx="46">
                  <c:v>-5.0389465099997324</c:v>
                </c:pt>
                <c:pt idx="47">
                  <c:v>-4.9502130149999717</c:v>
                </c:pt>
                <c:pt idx="48">
                  <c:v>-4.8850916499995947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5C-7348-9C35-4DAD1AD5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15167"/>
        <c:axId val="1537516847"/>
      </c:scatterChart>
      <c:valAx>
        <c:axId val="1537515167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37516847"/>
        <c:crosses val="autoZero"/>
        <c:crossBetween val="midCat"/>
      </c:valAx>
      <c:valAx>
        <c:axId val="1537516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Binding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37515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old!$O$64:$O$85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</c:numCache>
            </c:numRef>
          </c:xVal>
          <c:yVal>
            <c:numRef>
              <c:f>old!$W$64:$W$85</c:f>
              <c:numCache>
                <c:formatCode>General</c:formatCode>
                <c:ptCount val="22"/>
                <c:pt idx="0">
                  <c:v>0.3836877468672184</c:v>
                </c:pt>
                <c:pt idx="1">
                  <c:v>1.1361787187316239</c:v>
                </c:pt>
                <c:pt idx="2">
                  <c:v>2.0372834198470073</c:v>
                </c:pt>
                <c:pt idx="3">
                  <c:v>3.1860579436940708</c:v>
                </c:pt>
                <c:pt idx="4">
                  <c:v>3.9242335273746241</c:v>
                </c:pt>
                <c:pt idx="5">
                  <c:v>4.6669315212529261</c:v>
                </c:pt>
                <c:pt idx="6">
                  <c:v>5.404734871584199</c:v>
                </c:pt>
                <c:pt idx="7">
                  <c:v>6.4658984079426993</c:v>
                </c:pt>
                <c:pt idx="8">
                  <c:v>7.5435966078084009</c:v>
                </c:pt>
                <c:pt idx="9">
                  <c:v>5.7009207505473087</c:v>
                </c:pt>
                <c:pt idx="11">
                  <c:v>6.1828789895648066</c:v>
                </c:pt>
                <c:pt idx="16">
                  <c:v>6.4646684330427577</c:v>
                </c:pt>
                <c:pt idx="21">
                  <c:v>5.1187068725562765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0-214D-8D9F-76B1CDEAF7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old!$AA$24:$AA$39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old!$AB$24:$AB$39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0-214D-8D9F-76B1CDEA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(nvt!$B$81:$B$110,nvt!$B$117:$B$174,nvt!$B$181:$B$210,nvt!$B$218:$B$247)</c:f>
              <c:numCache>
                <c:formatCode>General</c:formatCode>
                <c:ptCount val="1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20</c:v>
                </c:pt>
                <c:pt idx="31">
                  <c:v>40</c:v>
                </c:pt>
                <c:pt idx="32">
                  <c:v>60</c:v>
                </c:pt>
                <c:pt idx="33">
                  <c:v>80</c:v>
                </c:pt>
                <c:pt idx="34">
                  <c:v>100</c:v>
                </c:pt>
                <c:pt idx="35">
                  <c:v>120</c:v>
                </c:pt>
                <c:pt idx="36">
                  <c:v>140</c:v>
                </c:pt>
                <c:pt idx="37">
                  <c:v>160</c:v>
                </c:pt>
                <c:pt idx="38">
                  <c:v>180</c:v>
                </c:pt>
                <c:pt idx="39">
                  <c:v>200</c:v>
                </c:pt>
                <c:pt idx="40">
                  <c:v>220</c:v>
                </c:pt>
                <c:pt idx="41">
                  <c:v>240</c:v>
                </c:pt>
                <c:pt idx="42">
                  <c:v>260</c:v>
                </c:pt>
                <c:pt idx="43">
                  <c:v>280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360</c:v>
                </c:pt>
                <c:pt idx="48">
                  <c:v>380</c:v>
                </c:pt>
                <c:pt idx="49">
                  <c:v>400</c:v>
                </c:pt>
                <c:pt idx="50">
                  <c:v>420</c:v>
                </c:pt>
                <c:pt idx="51">
                  <c:v>440</c:v>
                </c:pt>
                <c:pt idx="52">
                  <c:v>460</c:v>
                </c:pt>
                <c:pt idx="53">
                  <c:v>480</c:v>
                </c:pt>
                <c:pt idx="54">
                  <c:v>500</c:v>
                </c:pt>
                <c:pt idx="55">
                  <c:v>520</c:v>
                </c:pt>
                <c:pt idx="56">
                  <c:v>540</c:v>
                </c:pt>
                <c:pt idx="57">
                  <c:v>560</c:v>
                </c:pt>
                <c:pt idx="58">
                  <c:v>580</c:v>
                </c:pt>
                <c:pt idx="59">
                  <c:v>600</c:v>
                </c:pt>
                <c:pt idx="60">
                  <c:v>620</c:v>
                </c:pt>
                <c:pt idx="61">
                  <c:v>640</c:v>
                </c:pt>
                <c:pt idx="62">
                  <c:v>660</c:v>
                </c:pt>
                <c:pt idx="63">
                  <c:v>680</c:v>
                </c:pt>
                <c:pt idx="64">
                  <c:v>700</c:v>
                </c:pt>
                <c:pt idx="65">
                  <c:v>720</c:v>
                </c:pt>
                <c:pt idx="66">
                  <c:v>740</c:v>
                </c:pt>
                <c:pt idx="67">
                  <c:v>760</c:v>
                </c:pt>
                <c:pt idx="68">
                  <c:v>780</c:v>
                </c:pt>
                <c:pt idx="69">
                  <c:v>800</c:v>
                </c:pt>
                <c:pt idx="70">
                  <c:v>820</c:v>
                </c:pt>
                <c:pt idx="71">
                  <c:v>840</c:v>
                </c:pt>
                <c:pt idx="72">
                  <c:v>860</c:v>
                </c:pt>
                <c:pt idx="73">
                  <c:v>880</c:v>
                </c:pt>
                <c:pt idx="74">
                  <c:v>900</c:v>
                </c:pt>
                <c:pt idx="75">
                  <c:v>920</c:v>
                </c:pt>
                <c:pt idx="76">
                  <c:v>940</c:v>
                </c:pt>
                <c:pt idx="77">
                  <c:v>960</c:v>
                </c:pt>
                <c:pt idx="78">
                  <c:v>980</c:v>
                </c:pt>
                <c:pt idx="79">
                  <c:v>1000</c:v>
                </c:pt>
                <c:pt idx="80">
                  <c:v>1020</c:v>
                </c:pt>
                <c:pt idx="81">
                  <c:v>1040</c:v>
                </c:pt>
                <c:pt idx="82">
                  <c:v>1060</c:v>
                </c:pt>
                <c:pt idx="83">
                  <c:v>1080</c:v>
                </c:pt>
                <c:pt idx="84">
                  <c:v>1100</c:v>
                </c:pt>
                <c:pt idx="85">
                  <c:v>1120</c:v>
                </c:pt>
                <c:pt idx="86">
                  <c:v>1140</c:v>
                </c:pt>
                <c:pt idx="87">
                  <c:v>1160</c:v>
                </c:pt>
                <c:pt idx="88">
                  <c:v>80</c:v>
                </c:pt>
                <c:pt idx="89">
                  <c:v>160</c:v>
                </c:pt>
                <c:pt idx="90">
                  <c:v>240</c:v>
                </c:pt>
                <c:pt idx="91">
                  <c:v>320</c:v>
                </c:pt>
                <c:pt idx="92">
                  <c:v>400</c:v>
                </c:pt>
                <c:pt idx="93">
                  <c:v>480</c:v>
                </c:pt>
                <c:pt idx="94">
                  <c:v>560</c:v>
                </c:pt>
                <c:pt idx="95">
                  <c:v>640</c:v>
                </c:pt>
                <c:pt idx="96">
                  <c:v>720</c:v>
                </c:pt>
                <c:pt idx="97">
                  <c:v>800</c:v>
                </c:pt>
                <c:pt idx="98">
                  <c:v>880</c:v>
                </c:pt>
                <c:pt idx="99">
                  <c:v>960</c:v>
                </c:pt>
                <c:pt idx="100">
                  <c:v>1040</c:v>
                </c:pt>
                <c:pt idx="101">
                  <c:v>1120</c:v>
                </c:pt>
                <c:pt idx="102">
                  <c:v>1200</c:v>
                </c:pt>
                <c:pt idx="103">
                  <c:v>1280</c:v>
                </c:pt>
                <c:pt idx="104">
                  <c:v>1360</c:v>
                </c:pt>
                <c:pt idx="105">
                  <c:v>1440</c:v>
                </c:pt>
                <c:pt idx="106">
                  <c:v>1520</c:v>
                </c:pt>
                <c:pt idx="107">
                  <c:v>1600</c:v>
                </c:pt>
                <c:pt idx="108">
                  <c:v>1680</c:v>
                </c:pt>
                <c:pt idx="109">
                  <c:v>1760</c:v>
                </c:pt>
                <c:pt idx="110">
                  <c:v>1840</c:v>
                </c:pt>
                <c:pt idx="111">
                  <c:v>1920</c:v>
                </c:pt>
                <c:pt idx="112">
                  <c:v>2000</c:v>
                </c:pt>
                <c:pt idx="113">
                  <c:v>2080</c:v>
                </c:pt>
                <c:pt idx="114">
                  <c:v>2160</c:v>
                </c:pt>
                <c:pt idx="115">
                  <c:v>2240</c:v>
                </c:pt>
                <c:pt idx="116">
                  <c:v>2320</c:v>
                </c:pt>
                <c:pt idx="117">
                  <c:v>2400</c:v>
                </c:pt>
                <c:pt idx="118">
                  <c:v>100</c:v>
                </c:pt>
                <c:pt idx="119">
                  <c:v>200</c:v>
                </c:pt>
                <c:pt idx="120">
                  <c:v>300</c:v>
                </c:pt>
                <c:pt idx="121">
                  <c:v>400</c:v>
                </c:pt>
                <c:pt idx="122">
                  <c:v>500</c:v>
                </c:pt>
                <c:pt idx="123">
                  <c:v>600</c:v>
                </c:pt>
                <c:pt idx="124">
                  <c:v>700</c:v>
                </c:pt>
                <c:pt idx="125">
                  <c:v>800</c:v>
                </c:pt>
                <c:pt idx="126">
                  <c:v>900</c:v>
                </c:pt>
                <c:pt idx="127">
                  <c:v>1000</c:v>
                </c:pt>
                <c:pt idx="128">
                  <c:v>1100</c:v>
                </c:pt>
                <c:pt idx="129">
                  <c:v>1200</c:v>
                </c:pt>
                <c:pt idx="130">
                  <c:v>1300</c:v>
                </c:pt>
                <c:pt idx="131">
                  <c:v>1400</c:v>
                </c:pt>
                <c:pt idx="132">
                  <c:v>1500</c:v>
                </c:pt>
                <c:pt idx="133">
                  <c:v>1600</c:v>
                </c:pt>
                <c:pt idx="134">
                  <c:v>1700</c:v>
                </c:pt>
                <c:pt idx="135">
                  <c:v>1800</c:v>
                </c:pt>
                <c:pt idx="136">
                  <c:v>1900</c:v>
                </c:pt>
                <c:pt idx="137">
                  <c:v>2000</c:v>
                </c:pt>
                <c:pt idx="138">
                  <c:v>2100</c:v>
                </c:pt>
                <c:pt idx="139">
                  <c:v>2200</c:v>
                </c:pt>
                <c:pt idx="140">
                  <c:v>2300</c:v>
                </c:pt>
                <c:pt idx="141">
                  <c:v>2400</c:v>
                </c:pt>
                <c:pt idx="142">
                  <c:v>2500</c:v>
                </c:pt>
                <c:pt idx="143">
                  <c:v>2600</c:v>
                </c:pt>
                <c:pt idx="144">
                  <c:v>2700</c:v>
                </c:pt>
                <c:pt idx="145">
                  <c:v>2800</c:v>
                </c:pt>
                <c:pt idx="146">
                  <c:v>2900</c:v>
                </c:pt>
                <c:pt idx="147">
                  <c:v>3000</c:v>
                </c:pt>
              </c:numCache>
            </c:numRef>
          </c:xVal>
          <c:yVal>
            <c:numRef>
              <c:f>(nvt!$M$81:$M$110,nvt!$M$117:$M$174,nvt!$M$181:$M$210,nvt!$M$218:$M$247)</c:f>
              <c:numCache>
                <c:formatCode>General</c:formatCode>
                <c:ptCount val="148"/>
                <c:pt idx="0">
                  <c:v>-7.3046143000010488</c:v>
                </c:pt>
                <c:pt idx="1">
                  <c:v>-6.8567101499993441</c:v>
                </c:pt>
                <c:pt idx="2">
                  <c:v>-6.3980141000003643</c:v>
                </c:pt>
                <c:pt idx="3">
                  <c:v>-6.9347920999975035</c:v>
                </c:pt>
                <c:pt idx="4">
                  <c:v>-7.0083517500021113</c:v>
                </c:pt>
                <c:pt idx="5">
                  <c:v>-6.4743381999953273</c:v>
                </c:pt>
                <c:pt idx="6">
                  <c:v>-6.7731545999991791</c:v>
                </c:pt>
                <c:pt idx="7">
                  <c:v>-6.0551250000014987</c:v>
                </c:pt>
                <c:pt idx="8">
                  <c:v>-6.7998370499986773</c:v>
                </c:pt>
                <c:pt idx="9">
                  <c:v>-5.8039342500032944</c:v>
                </c:pt>
                <c:pt idx="10">
                  <c:v>-6.4204047999981411</c:v>
                </c:pt>
                <c:pt idx="11">
                  <c:v>-6.2319414499968842</c:v>
                </c:pt>
                <c:pt idx="12">
                  <c:v>-5.7116533000018537</c:v>
                </c:pt>
                <c:pt idx="13">
                  <c:v>-5.8589456000012436</c:v>
                </c:pt>
                <c:pt idx="14">
                  <c:v>-5.3124007000002162</c:v>
                </c:pt>
                <c:pt idx="15">
                  <c:v>-6.4502698499996765</c:v>
                </c:pt>
                <c:pt idx="16">
                  <c:v>-5.5803698999978222</c:v>
                </c:pt>
                <c:pt idx="17">
                  <c:v>-4.9422042999995028</c:v>
                </c:pt>
                <c:pt idx="18">
                  <c:v>-5.4255153500005688</c:v>
                </c:pt>
                <c:pt idx="30">
                  <c:v>-6.997787999995853</c:v>
                </c:pt>
                <c:pt idx="31">
                  <c:v>-6.9421506000038793</c:v>
                </c:pt>
                <c:pt idx="32">
                  <c:v>-7.1786607499987438</c:v>
                </c:pt>
                <c:pt idx="33">
                  <c:v>-6.6571300000006888</c:v>
                </c:pt>
                <c:pt idx="34">
                  <c:v>-6.8842308999966919</c:v>
                </c:pt>
                <c:pt idx="35">
                  <c:v>-6.7511588499994106</c:v>
                </c:pt>
                <c:pt idx="36">
                  <c:v>-7.0754408499979036</c:v>
                </c:pt>
                <c:pt idx="37">
                  <c:v>-6.5725310000005264</c:v>
                </c:pt>
                <c:pt idx="38">
                  <c:v>-7.0602523000034125</c:v>
                </c:pt>
                <c:pt idx="39">
                  <c:v>-6.5955863499952105</c:v>
                </c:pt>
                <c:pt idx="40">
                  <c:v>-7.2609120500037534</c:v>
                </c:pt>
                <c:pt idx="41">
                  <c:v>-6.9075972999966329</c:v>
                </c:pt>
                <c:pt idx="42">
                  <c:v>-6.1516275500001942</c:v>
                </c:pt>
                <c:pt idx="43">
                  <c:v>-7.4432281000012157</c:v>
                </c:pt>
                <c:pt idx="44">
                  <c:v>-6.457730050000464</c:v>
                </c:pt>
                <c:pt idx="45">
                  <c:v>-6.9196876499972859</c:v>
                </c:pt>
                <c:pt idx="46">
                  <c:v>-7.2875807500033263</c:v>
                </c:pt>
                <c:pt idx="47">
                  <c:v>-5.9017048000005161</c:v>
                </c:pt>
                <c:pt idx="48">
                  <c:v>-7.0089960499954032</c:v>
                </c:pt>
                <c:pt idx="49">
                  <c:v>-6.196895649999715</c:v>
                </c:pt>
                <c:pt idx="50">
                  <c:v>-6.8112979500026993</c:v>
                </c:pt>
                <c:pt idx="51">
                  <c:v>-6.7533471999977337</c:v>
                </c:pt>
                <c:pt idx="52">
                  <c:v>-6.5051552999993874</c:v>
                </c:pt>
                <c:pt idx="53">
                  <c:v>-6.3232592000040313</c:v>
                </c:pt>
                <c:pt idx="54">
                  <c:v>-6.778298999997423</c:v>
                </c:pt>
                <c:pt idx="55">
                  <c:v>-6.6919409999969499</c:v>
                </c:pt>
                <c:pt idx="56">
                  <c:v>-6.8829714999996217</c:v>
                </c:pt>
                <c:pt idx="57">
                  <c:v>-6.7013439500002274</c:v>
                </c:pt>
                <c:pt idx="58">
                  <c:v>-5.6092939499994827</c:v>
                </c:pt>
                <c:pt idx="59">
                  <c:v>-7.0489396999993916</c:v>
                </c:pt>
                <c:pt idx="60">
                  <c:v>-6.0751061500046486</c:v>
                </c:pt>
                <c:pt idx="61">
                  <c:v>-5.9864945999983323</c:v>
                </c:pt>
                <c:pt idx="62">
                  <c:v>-6.6847562999984804</c:v>
                </c:pt>
                <c:pt idx="63">
                  <c:v>-6.3162538000029596</c:v>
                </c:pt>
                <c:pt idx="64">
                  <c:v>-6.1076171499964405</c:v>
                </c:pt>
                <c:pt idx="65">
                  <c:v>-6.1576617999988228</c:v>
                </c:pt>
                <c:pt idx="66">
                  <c:v>-6.705077850003363</c:v>
                </c:pt>
                <c:pt idx="67">
                  <c:v>-5.4206700499980798</c:v>
                </c:pt>
                <c:pt idx="68">
                  <c:v>-6.5598144999992654</c:v>
                </c:pt>
                <c:pt idx="69">
                  <c:v>-6.3320073499980936</c:v>
                </c:pt>
                <c:pt idx="70">
                  <c:v>-6.2746349500022918</c:v>
                </c:pt>
                <c:pt idx="71">
                  <c:v>-5.9769452999982606</c:v>
                </c:pt>
                <c:pt idx="72">
                  <c:v>-5.348199400002704</c:v>
                </c:pt>
                <c:pt idx="73">
                  <c:v>-5.83872854999463</c:v>
                </c:pt>
                <c:pt idx="74">
                  <c:v>-6.287004100001286</c:v>
                </c:pt>
                <c:pt idx="75">
                  <c:v>-6.0394778000012597</c:v>
                </c:pt>
                <c:pt idx="76">
                  <c:v>-6.3203402000010103</c:v>
                </c:pt>
                <c:pt idx="77">
                  <c:v>-5.5007087000001773</c:v>
                </c:pt>
                <c:pt idx="78">
                  <c:v>-5.9158126999969678</c:v>
                </c:pt>
                <c:pt idx="79">
                  <c:v>-5.9446333500029143</c:v>
                </c:pt>
                <c:pt idx="80">
                  <c:v>-5.846566749998237</c:v>
                </c:pt>
                <c:pt idx="81">
                  <c:v>-6.3145982999991244</c:v>
                </c:pt>
                <c:pt idx="82">
                  <c:v>-5.0064485499980949</c:v>
                </c:pt>
                <c:pt idx="83">
                  <c:v>-5.6106267000021033</c:v>
                </c:pt>
                <c:pt idx="84">
                  <c:v>-5.7043324999973262</c:v>
                </c:pt>
                <c:pt idx="85">
                  <c:v>-6.0217899000035686</c:v>
                </c:pt>
                <c:pt idx="86">
                  <c:v>-5.5220500999999782</c:v>
                </c:pt>
                <c:pt idx="87">
                  <c:v>-5.8130561999973001</c:v>
                </c:pt>
                <c:pt idx="88">
                  <c:v>-6.8767578249997312</c:v>
                </c:pt>
                <c:pt idx="89">
                  <c:v>-6.8497212250000299</c:v>
                </c:pt>
                <c:pt idx="90">
                  <c:v>-7.1011898000007934</c:v>
                </c:pt>
                <c:pt idx="91">
                  <c:v>-6.7674567499994733</c:v>
                </c:pt>
                <c:pt idx="92">
                  <c:v>-6.9300055249997969</c:v>
                </c:pt>
                <c:pt idx="93">
                  <c:v>-6.6584650000000689</c:v>
                </c:pt>
                <c:pt idx="94">
                  <c:v>-6.8041500499992251</c:v>
                </c:pt>
                <c:pt idx="95">
                  <c:v>-6.7582622999991147</c:v>
                </c:pt>
                <c:pt idx="96">
                  <c:v>-6.9307262500002249</c:v>
                </c:pt>
                <c:pt idx="97">
                  <c:v>-6.5723783999997973</c:v>
                </c:pt>
                <c:pt idx="98">
                  <c:v>-6.7089535624993006</c:v>
                </c:pt>
                <c:pt idx="99">
                  <c:v>-6.7926933749997263</c:v>
                </c:pt>
                <c:pt idx="100">
                  <c:v>-6.6223592375008593</c:v>
                </c:pt>
                <c:pt idx="101">
                  <c:v>-6.5178984874986785</c:v>
                </c:pt>
                <c:pt idx="102">
                  <c:v>-6.6598701125007214</c:v>
                </c:pt>
                <c:pt idx="103">
                  <c:v>-6.467039112498969</c:v>
                </c:pt>
                <c:pt idx="104">
                  <c:v>-6.487484762500026</c:v>
                </c:pt>
                <c:pt idx="105">
                  <c:v>-6.5426506874991901</c:v>
                </c:pt>
                <c:pt idx="106">
                  <c:v>-6.4800580250008348</c:v>
                </c:pt>
                <c:pt idx="107">
                  <c:v>-6.352238574999137</c:v>
                </c:pt>
                <c:pt idx="108">
                  <c:v>-6.2098409750000432</c:v>
                </c:pt>
                <c:pt idx="109">
                  <c:v>-6.2857880874998955</c:v>
                </c:pt>
                <c:pt idx="110">
                  <c:v>-6.0134977499994422</c:v>
                </c:pt>
                <c:pt idx="111">
                  <c:v>-6.2584497250001734</c:v>
                </c:pt>
                <c:pt idx="112">
                  <c:v>-5.8965034999997439</c:v>
                </c:pt>
                <c:pt idx="113">
                  <c:v>-5.8684001999990869</c:v>
                </c:pt>
                <c:pt idx="114">
                  <c:v>-5.9635180875000513</c:v>
                </c:pt>
                <c:pt idx="115">
                  <c:v>-5.8238373625001261</c:v>
                </c:pt>
                <c:pt idx="116">
                  <c:v>-5.8253863499990981</c:v>
                </c:pt>
                <c:pt idx="117">
                  <c:v>-5.7000024499993742</c:v>
                </c:pt>
                <c:pt idx="118">
                  <c:v>-6.8646693199997388</c:v>
                </c:pt>
                <c:pt idx="119">
                  <c:v>-6.8580804400002675</c:v>
                </c:pt>
                <c:pt idx="120">
                  <c:v>-6.9298463199994149</c:v>
                </c:pt>
                <c:pt idx="121">
                  <c:v>-6.8209210600001828</c:v>
                </c:pt>
                <c:pt idx="122">
                  <c:v>-6.9021844299995427</c:v>
                </c:pt>
                <c:pt idx="123">
                  <c:v>-6.8842432099996218</c:v>
                </c:pt>
                <c:pt idx="124">
                  <c:v>-6.7318994499995464</c:v>
                </c:pt>
                <c:pt idx="125">
                  <c:v>-6.9142321900006936</c:v>
                </c:pt>
                <c:pt idx="126">
                  <c:v>-6.8431999999991238</c:v>
                </c:pt>
                <c:pt idx="127">
                  <c:v>-6.7672563900003295</c:v>
                </c:pt>
                <c:pt idx="128">
                  <c:v>-6.7677736999987248</c:v>
                </c:pt>
                <c:pt idx="129">
                  <c:v>-6.8394296400000893</c:v>
                </c:pt>
                <c:pt idx="130">
                  <c:v>-6.8492440900005018</c:v>
                </c:pt>
                <c:pt idx="131">
                  <c:v>-6.799089079999467</c:v>
                </c:pt>
                <c:pt idx="132">
                  <c:v>-6.7814992699989673</c:v>
                </c:pt>
                <c:pt idx="133">
                  <c:v>-6.5982734500007787</c:v>
                </c:pt>
                <c:pt idx="134">
                  <c:v>-6.7592437599991539</c:v>
                </c:pt>
                <c:pt idx="135">
                  <c:v>-6.6727390400002333</c:v>
                </c:pt>
                <c:pt idx="136">
                  <c:v>-6.6536597099989736</c:v>
                </c:pt>
                <c:pt idx="137">
                  <c:v>-6.6456550500002773</c:v>
                </c:pt>
                <c:pt idx="138">
                  <c:v>-6.745201989999841</c:v>
                </c:pt>
                <c:pt idx="139">
                  <c:v>-6.5566469299999151</c:v>
                </c:pt>
                <c:pt idx="140">
                  <c:v>-6.6797020399997562</c:v>
                </c:pt>
                <c:pt idx="141">
                  <c:v>-6.587805589999407</c:v>
                </c:pt>
                <c:pt idx="142">
                  <c:v>-6.4605707099995193</c:v>
                </c:pt>
                <c:pt idx="143">
                  <c:v>-6.6049306199998679</c:v>
                </c:pt>
                <c:pt idx="144">
                  <c:v>-6.5771214799998416</c:v>
                </c:pt>
                <c:pt idx="145">
                  <c:v>-6.4077783100000669</c:v>
                </c:pt>
                <c:pt idx="146">
                  <c:v>-6.3689631399997602</c:v>
                </c:pt>
                <c:pt idx="147">
                  <c:v>-6.3897311999994422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E-4647-9F02-4D069B71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15167"/>
        <c:axId val="1537516847"/>
      </c:scatterChart>
      <c:valAx>
        <c:axId val="153751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37516847"/>
        <c:crosses val="autoZero"/>
        <c:crossBetween val="midCat"/>
      </c:valAx>
      <c:valAx>
        <c:axId val="1537516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Binding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37515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npt!$R$2</c:f>
              <c:strCache>
                <c:ptCount val="1"/>
                <c:pt idx="0">
                  <c:v>1.7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npt!$I$11:$I$21</c:f>
              <c:numCache>
                <c:formatCode>General</c:formatCode>
                <c:ptCount val="11"/>
                <c:pt idx="0">
                  <c:v>0</c:v>
                </c:pt>
                <c:pt idx="1">
                  <c:v>7.3529411764705885E-2</c:v>
                </c:pt>
                <c:pt idx="2">
                  <c:v>0.14705882352941177</c:v>
                </c:pt>
                <c:pt idx="3">
                  <c:v>0.22058823529411764</c:v>
                </c:pt>
                <c:pt idx="4">
                  <c:v>0.29411764705882354</c:v>
                </c:pt>
                <c:pt idx="5">
                  <c:v>0.36764705882352944</c:v>
                </c:pt>
                <c:pt idx="6">
                  <c:v>0.44117647058823528</c:v>
                </c:pt>
                <c:pt idx="7">
                  <c:v>0.51470588235294112</c:v>
                </c:pt>
                <c:pt idx="8">
                  <c:v>0.58823529411764708</c:v>
                </c:pt>
                <c:pt idx="9">
                  <c:v>0.66176470588235292</c:v>
                </c:pt>
                <c:pt idx="10">
                  <c:v>0.73529411764705888</c:v>
                </c:pt>
              </c:numCache>
            </c:numRef>
          </c:xVal>
          <c:yVal>
            <c:numRef>
              <c:f>npt!$J$11:$J$21</c:f>
              <c:numCache>
                <c:formatCode>General</c:formatCode>
                <c:ptCount val="11"/>
                <c:pt idx="0">
                  <c:v>0.99987581485993182</c:v>
                </c:pt>
                <c:pt idx="1">
                  <c:v>0.99980149967021081</c:v>
                </c:pt>
                <c:pt idx="2">
                  <c:v>0.99987606834455278</c:v>
                </c:pt>
                <c:pt idx="3">
                  <c:v>0.99993326400973415</c:v>
                </c:pt>
                <c:pt idx="4">
                  <c:v>1.0000663902615654</c:v>
                </c:pt>
                <c:pt idx="5">
                  <c:v>1.0002110326947042</c:v>
                </c:pt>
                <c:pt idx="6">
                  <c:v>1.0002962965658642</c:v>
                </c:pt>
                <c:pt idx="7">
                  <c:v>1.0004494584550061</c:v>
                </c:pt>
                <c:pt idx="8">
                  <c:v>1.0006804028417893</c:v>
                </c:pt>
                <c:pt idx="9">
                  <c:v>1.0007716537682514</c:v>
                </c:pt>
                <c:pt idx="10">
                  <c:v>1.001034439758397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D-444F-AC70-9762DC881923}"/>
            </c:ext>
          </c:extLst>
        </c:ser>
        <c:ser>
          <c:idx val="1"/>
          <c:order val="1"/>
          <c:tx>
            <c:strRef>
              <c:f>npt!$R$3</c:f>
              <c:strCache>
                <c:ptCount val="1"/>
                <c:pt idx="0">
                  <c:v>3.1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npt!$I$37:$I$66</c:f>
              <c:numCache>
                <c:formatCode>General</c:formatCode>
                <c:ptCount val="30"/>
                <c:pt idx="0">
                  <c:v>0</c:v>
                </c:pt>
                <c:pt idx="1">
                  <c:v>2.7548209366391185E-2</c:v>
                </c:pt>
                <c:pt idx="2">
                  <c:v>5.5096418732782371E-2</c:v>
                </c:pt>
                <c:pt idx="3">
                  <c:v>8.2644628099173556E-2</c:v>
                </c:pt>
                <c:pt idx="4">
                  <c:v>0.11019283746556474</c:v>
                </c:pt>
                <c:pt idx="5">
                  <c:v>0.13774104683195593</c:v>
                </c:pt>
                <c:pt idx="6">
                  <c:v>0.16528925619834711</c:v>
                </c:pt>
                <c:pt idx="7">
                  <c:v>0.1928374655647383</c:v>
                </c:pt>
                <c:pt idx="8">
                  <c:v>0.22038567493112948</c:v>
                </c:pt>
                <c:pt idx="9">
                  <c:v>0.24793388429752067</c:v>
                </c:pt>
                <c:pt idx="10">
                  <c:v>0.27548209366391185</c:v>
                </c:pt>
                <c:pt idx="11">
                  <c:v>0.30303030303030304</c:v>
                </c:pt>
                <c:pt idx="12">
                  <c:v>0.33057851239669422</c:v>
                </c:pt>
                <c:pt idx="13">
                  <c:v>0.35812672176308541</c:v>
                </c:pt>
                <c:pt idx="14">
                  <c:v>0.38567493112947659</c:v>
                </c:pt>
                <c:pt idx="15">
                  <c:v>0.41322314049586778</c:v>
                </c:pt>
                <c:pt idx="16">
                  <c:v>0.44077134986225897</c:v>
                </c:pt>
                <c:pt idx="17">
                  <c:v>0.46831955922865015</c:v>
                </c:pt>
                <c:pt idx="18">
                  <c:v>0.49586776859504134</c:v>
                </c:pt>
                <c:pt idx="19">
                  <c:v>0.52341597796143247</c:v>
                </c:pt>
                <c:pt idx="20">
                  <c:v>0.55096418732782371</c:v>
                </c:pt>
                <c:pt idx="21">
                  <c:v>0.57851239669421484</c:v>
                </c:pt>
                <c:pt idx="22">
                  <c:v>0.60606060606060608</c:v>
                </c:pt>
                <c:pt idx="23">
                  <c:v>0.63360881542699721</c:v>
                </c:pt>
                <c:pt idx="24">
                  <c:v>0.66115702479338845</c:v>
                </c:pt>
                <c:pt idx="25">
                  <c:v>0.68870523415977958</c:v>
                </c:pt>
                <c:pt idx="26">
                  <c:v>0.71625344352617082</c:v>
                </c:pt>
                <c:pt idx="27">
                  <c:v>0.74380165289256195</c:v>
                </c:pt>
                <c:pt idx="28">
                  <c:v>0.77134986225895319</c:v>
                </c:pt>
                <c:pt idx="29">
                  <c:v>0.79889807162534432</c:v>
                </c:pt>
              </c:numCache>
            </c:numRef>
          </c:xVal>
          <c:yVal>
            <c:numRef>
              <c:f>npt!$J$37:$J$66</c:f>
              <c:numCache>
                <c:formatCode>General</c:formatCode>
                <c:ptCount val="30"/>
                <c:pt idx="0">
                  <c:v>0.99984558536024482</c:v>
                </c:pt>
                <c:pt idx="1">
                  <c:v>0.99976858889356235</c:v>
                </c:pt>
                <c:pt idx="2">
                  <c:v>0.99981931960690429</c:v>
                </c:pt>
                <c:pt idx="3">
                  <c:v>0.99981362905703419</c:v>
                </c:pt>
                <c:pt idx="4">
                  <c:v>0.99979231426084003</c:v>
                </c:pt>
                <c:pt idx="5">
                  <c:v>0.99983396040666761</c:v>
                </c:pt>
                <c:pt idx="6">
                  <c:v>0.9999250625139755</c:v>
                </c:pt>
                <c:pt idx="7">
                  <c:v>0.99995910778553987</c:v>
                </c:pt>
                <c:pt idx="8">
                  <c:v>1.0000027312736028</c:v>
                </c:pt>
                <c:pt idx="9">
                  <c:v>1.0001582968936042</c:v>
                </c:pt>
                <c:pt idx="10">
                  <c:v>1.0002167759898741</c:v>
                </c:pt>
                <c:pt idx="11">
                  <c:v>1.0004361722812458</c:v>
                </c:pt>
                <c:pt idx="12">
                  <c:v>1.000606122121523</c:v>
                </c:pt>
                <c:pt idx="13">
                  <c:v>1.0008832578056519</c:v>
                </c:pt>
                <c:pt idx="14">
                  <c:v>1.0010883482812418</c:v>
                </c:pt>
                <c:pt idx="15">
                  <c:v>1.0012777102314105</c:v>
                </c:pt>
                <c:pt idx="16">
                  <c:v>1.0015991575802818</c:v>
                </c:pt>
                <c:pt idx="17">
                  <c:v>1.0019328144577533</c:v>
                </c:pt>
                <c:pt idx="18">
                  <c:v>1.0022004907412743</c:v>
                </c:pt>
                <c:pt idx="19">
                  <c:v>1.0025166187637906</c:v>
                </c:pt>
                <c:pt idx="20">
                  <c:v>1.002876683881228</c:v>
                </c:pt>
                <c:pt idx="21">
                  <c:v>1.0031756938152576</c:v>
                </c:pt>
                <c:pt idx="22">
                  <c:v>1.0034794887432521</c:v>
                </c:pt>
                <c:pt idx="23">
                  <c:v>1.0038285050506526</c:v>
                </c:pt>
                <c:pt idx="24">
                  <c:v>1.004172854006965</c:v>
                </c:pt>
                <c:pt idx="25">
                  <c:v>1.0045582268864548</c:v>
                </c:pt>
                <c:pt idx="26">
                  <c:v>1.0048620707812221</c:v>
                </c:pt>
                <c:pt idx="27">
                  <c:v>1.0052335607441889</c:v>
                </c:pt>
                <c:pt idx="28">
                  <c:v>1.0056734774882874</c:v>
                </c:pt>
                <c:pt idx="29">
                  <c:v>1.0061575534839629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8D-444F-AC70-9762DC881923}"/>
            </c:ext>
          </c:extLst>
        </c:ser>
        <c:ser>
          <c:idx val="2"/>
          <c:order val="2"/>
          <c:tx>
            <c:strRef>
              <c:f>npt!$R$4</c:f>
              <c:strCache>
                <c:ptCount val="1"/>
                <c:pt idx="0">
                  <c:v>4.4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npt!$S$37:$S$66</c:f>
              <c:numCache>
                <c:formatCode>General</c:formatCode>
                <c:ptCount val="30"/>
                <c:pt idx="0">
                  <c:v>0</c:v>
                </c:pt>
                <c:pt idx="1">
                  <c:v>1.784121320249777E-2</c:v>
                </c:pt>
                <c:pt idx="2">
                  <c:v>3.568242640499554E-2</c:v>
                </c:pt>
                <c:pt idx="3">
                  <c:v>5.352363960749331E-2</c:v>
                </c:pt>
                <c:pt idx="4">
                  <c:v>7.1364852809991081E-2</c:v>
                </c:pt>
                <c:pt idx="5">
                  <c:v>8.9206066012488844E-2</c:v>
                </c:pt>
                <c:pt idx="6">
                  <c:v>0.10704727921498662</c:v>
                </c:pt>
                <c:pt idx="7">
                  <c:v>0.12488849241748438</c:v>
                </c:pt>
                <c:pt idx="8">
                  <c:v>0.14272970561998216</c:v>
                </c:pt>
                <c:pt idx="9">
                  <c:v>0.16057091882247992</c:v>
                </c:pt>
                <c:pt idx="10">
                  <c:v>0.17841213202497769</c:v>
                </c:pt>
                <c:pt idx="11">
                  <c:v>0.19625334522747548</c:v>
                </c:pt>
                <c:pt idx="12">
                  <c:v>0.21409455842997324</c:v>
                </c:pt>
                <c:pt idx="13">
                  <c:v>0.23193577163247101</c:v>
                </c:pt>
                <c:pt idx="14">
                  <c:v>0.24977698483496877</c:v>
                </c:pt>
                <c:pt idx="15">
                  <c:v>0.26761819803746656</c:v>
                </c:pt>
                <c:pt idx="16">
                  <c:v>0.28545941123996432</c:v>
                </c:pt>
                <c:pt idx="17">
                  <c:v>0.30330062444246209</c:v>
                </c:pt>
                <c:pt idx="18">
                  <c:v>0.32114183764495985</c:v>
                </c:pt>
                <c:pt idx="19">
                  <c:v>0.33898305084745761</c:v>
                </c:pt>
                <c:pt idx="20">
                  <c:v>0.35682426404995538</c:v>
                </c:pt>
                <c:pt idx="21">
                  <c:v>0.37466547725245319</c:v>
                </c:pt>
                <c:pt idx="22">
                  <c:v>0.39250669045495096</c:v>
                </c:pt>
                <c:pt idx="23">
                  <c:v>0.41034790365744872</c:v>
                </c:pt>
                <c:pt idx="24">
                  <c:v>0.42818911685994648</c:v>
                </c:pt>
                <c:pt idx="25">
                  <c:v>0.44603033006244425</c:v>
                </c:pt>
                <c:pt idx="26">
                  <c:v>0.46387154326494201</c:v>
                </c:pt>
                <c:pt idx="27">
                  <c:v>0.48171275646743977</c:v>
                </c:pt>
                <c:pt idx="28">
                  <c:v>0.49955396966993754</c:v>
                </c:pt>
                <c:pt idx="29">
                  <c:v>0.51739518287243536</c:v>
                </c:pt>
              </c:numCache>
            </c:numRef>
          </c:xVal>
          <c:yVal>
            <c:numRef>
              <c:f>npt!$T$37:$T$66</c:f>
              <c:numCache>
                <c:formatCode>General</c:formatCode>
                <c:ptCount val="30"/>
                <c:pt idx="0">
                  <c:v>0.99962536607502983</c:v>
                </c:pt>
                <c:pt idx="1">
                  <c:v>0.99960469285462439</c:v>
                </c:pt>
                <c:pt idx="2">
                  <c:v>0.99943210561242168</c:v>
                </c:pt>
                <c:pt idx="3">
                  <c:v>0.99935150086406677</c:v>
                </c:pt>
                <c:pt idx="4">
                  <c:v>0.99942407830238622</c:v>
                </c:pt>
                <c:pt idx="5">
                  <c:v>0.99943933764652404</c:v>
                </c:pt>
                <c:pt idx="6">
                  <c:v>0.99947393716113597</c:v>
                </c:pt>
                <c:pt idx="7">
                  <c:v>0.9995023328092566</c:v>
                </c:pt>
                <c:pt idx="8">
                  <c:v>0.99954061602270217</c:v>
                </c:pt>
                <c:pt idx="9">
                  <c:v>0.99962719961943769</c:v>
                </c:pt>
                <c:pt idx="10">
                  <c:v>0.99973773729333837</c:v>
                </c:pt>
                <c:pt idx="11">
                  <c:v>0.99978975346298748</c:v>
                </c:pt>
                <c:pt idx="12">
                  <c:v>0.99992475949481729</c:v>
                </c:pt>
                <c:pt idx="13">
                  <c:v>1.0000678489296928</c:v>
                </c:pt>
                <c:pt idx="14">
                  <c:v>1.0003239560917561</c:v>
                </c:pt>
                <c:pt idx="15">
                  <c:v>1.0005841530064175</c:v>
                </c:pt>
                <c:pt idx="16">
                  <c:v>1.0007613820622379</c:v>
                </c:pt>
                <c:pt idx="17">
                  <c:v>1.0010523674789895</c:v>
                </c:pt>
                <c:pt idx="18">
                  <c:v>1.0014202491833155</c:v>
                </c:pt>
                <c:pt idx="19">
                  <c:v>1.0017351845200619</c:v>
                </c:pt>
                <c:pt idx="20">
                  <c:v>1.0021299733021569</c:v>
                </c:pt>
                <c:pt idx="21">
                  <c:v>1.0024516822577174</c:v>
                </c:pt>
                <c:pt idx="22">
                  <c:v>1.0030149592203577</c:v>
                </c:pt>
                <c:pt idx="23">
                  <c:v>1.0035327691533047</c:v>
                </c:pt>
                <c:pt idx="24">
                  <c:v>1.0040264867066337</c:v>
                </c:pt>
                <c:pt idx="25">
                  <c:v>1.0046548897826582</c:v>
                </c:pt>
                <c:pt idx="26">
                  <c:v>1.0051187507095467</c:v>
                </c:pt>
                <c:pt idx="27">
                  <c:v>1.0057038581699447</c:v>
                </c:pt>
                <c:pt idx="28">
                  <c:v>1.0063400966046512</c:v>
                </c:pt>
                <c:pt idx="29">
                  <c:v>1.0069724430277338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8D-444F-AC70-9762DC881923}"/>
            </c:ext>
          </c:extLst>
        </c:ser>
        <c:ser>
          <c:idx val="3"/>
          <c:order val="3"/>
          <c:tx>
            <c:strRef>
              <c:f>npt!$R$5</c:f>
              <c:strCache>
                <c:ptCount val="1"/>
                <c:pt idx="0">
                  <c:v>5.8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npt!$I$71:$I$101</c:f>
              <c:numCache>
                <c:formatCode>General</c:formatCode>
                <c:ptCount val="31"/>
                <c:pt idx="0">
                  <c:v>0</c:v>
                </c:pt>
                <c:pt idx="1">
                  <c:v>1.5844721727074667E-2</c:v>
                </c:pt>
                <c:pt idx="2">
                  <c:v>3.1689443454149334E-2</c:v>
                </c:pt>
                <c:pt idx="3">
                  <c:v>4.7534165181224004E-2</c:v>
                </c:pt>
                <c:pt idx="4">
                  <c:v>6.3378886908298668E-2</c:v>
                </c:pt>
                <c:pt idx="5">
                  <c:v>7.9223608635373338E-2</c:v>
                </c:pt>
                <c:pt idx="6">
                  <c:v>9.5068330362448009E-2</c:v>
                </c:pt>
                <c:pt idx="7">
                  <c:v>0.11091305208952268</c:v>
                </c:pt>
                <c:pt idx="8">
                  <c:v>0.12675777381659734</c:v>
                </c:pt>
                <c:pt idx="9">
                  <c:v>0.14260249554367202</c:v>
                </c:pt>
                <c:pt idx="10">
                  <c:v>0.15844721727074668</c:v>
                </c:pt>
                <c:pt idx="11">
                  <c:v>0.17429193899782136</c:v>
                </c:pt>
                <c:pt idx="12">
                  <c:v>0.19013666072489602</c:v>
                </c:pt>
                <c:pt idx="13">
                  <c:v>0.20598138245197067</c:v>
                </c:pt>
                <c:pt idx="14">
                  <c:v>0.22182610417904536</c:v>
                </c:pt>
                <c:pt idx="15">
                  <c:v>0.23767082590612001</c:v>
                </c:pt>
                <c:pt idx="16">
                  <c:v>0.25351554763319467</c:v>
                </c:pt>
                <c:pt idx="17">
                  <c:v>0.26936026936026936</c:v>
                </c:pt>
                <c:pt idx="18">
                  <c:v>0.28520499108734404</c:v>
                </c:pt>
                <c:pt idx="19">
                  <c:v>0.30104971281441872</c:v>
                </c:pt>
                <c:pt idx="20">
                  <c:v>0.31689443454149335</c:v>
                </c:pt>
                <c:pt idx="21">
                  <c:v>0.33273915626856804</c:v>
                </c:pt>
                <c:pt idx="22">
                  <c:v>0.34858387799564272</c:v>
                </c:pt>
                <c:pt idx="23">
                  <c:v>0.36442859972271735</c:v>
                </c:pt>
                <c:pt idx="24">
                  <c:v>0.38027332144979203</c:v>
                </c:pt>
                <c:pt idx="25">
                  <c:v>0.39611804317686672</c:v>
                </c:pt>
                <c:pt idx="26">
                  <c:v>0.41196276490394135</c:v>
                </c:pt>
                <c:pt idx="27">
                  <c:v>0.42780748663101603</c:v>
                </c:pt>
                <c:pt idx="28">
                  <c:v>0.44365220835809072</c:v>
                </c:pt>
                <c:pt idx="29">
                  <c:v>0.4594969300851654</c:v>
                </c:pt>
                <c:pt idx="30">
                  <c:v>0.47534165181224003</c:v>
                </c:pt>
              </c:numCache>
            </c:numRef>
          </c:xVal>
          <c:yVal>
            <c:numRef>
              <c:f>npt!$J$71:$J$101</c:f>
              <c:numCache>
                <c:formatCode>General</c:formatCode>
                <c:ptCount val="31"/>
                <c:pt idx="0">
                  <c:v>0.99935937846776801</c:v>
                </c:pt>
                <c:pt idx="1">
                  <c:v>0.99915214414720099</c:v>
                </c:pt>
                <c:pt idx="2">
                  <c:v>0.99917091576424233</c:v>
                </c:pt>
                <c:pt idx="3">
                  <c:v>0.99911585599865516</c:v>
                </c:pt>
                <c:pt idx="4">
                  <c:v>0.99908683190030334</c:v>
                </c:pt>
                <c:pt idx="5">
                  <c:v>0.99894283107047321</c:v>
                </c:pt>
                <c:pt idx="6">
                  <c:v>0.99911863148639779</c:v>
                </c:pt>
                <c:pt idx="7">
                  <c:v>0.99915729643934614</c:v>
                </c:pt>
                <c:pt idx="8">
                  <c:v>0.99911307394475091</c:v>
                </c:pt>
                <c:pt idx="9">
                  <c:v>0.99932616862760149</c:v>
                </c:pt>
                <c:pt idx="10">
                  <c:v>0.99935403534888512</c:v>
                </c:pt>
                <c:pt idx="11">
                  <c:v>0.99959137767150108</c:v>
                </c:pt>
                <c:pt idx="12">
                  <c:v>0.99992448554210567</c:v>
                </c:pt>
                <c:pt idx="13">
                  <c:v>1.0001028316856906</c:v>
                </c:pt>
                <c:pt idx="14">
                  <c:v>1.0002641335668159</c:v>
                </c:pt>
                <c:pt idx="15">
                  <c:v>1.0005402792104807</c:v>
                </c:pt>
                <c:pt idx="16">
                  <c:v>1.0008258613717955</c:v>
                </c:pt>
                <c:pt idx="17">
                  <c:v>1.0012219417641388</c:v>
                </c:pt>
                <c:pt idx="18">
                  <c:v>1.0016155161485021</c:v>
                </c:pt>
                <c:pt idx="19">
                  <c:v>1.002085239915796</c:v>
                </c:pt>
                <c:pt idx="20">
                  <c:v>1.0025864705069765</c:v>
                </c:pt>
                <c:pt idx="21">
                  <c:v>1.0032199958139427</c:v>
                </c:pt>
                <c:pt idx="22">
                  <c:v>1.0039412097198075</c:v>
                </c:pt>
                <c:pt idx="23">
                  <c:v>1.0047720715538655</c:v>
                </c:pt>
                <c:pt idx="24">
                  <c:v>1.0055659405968056</c:v>
                </c:pt>
                <c:pt idx="25">
                  <c:v>1.0065558267736434</c:v>
                </c:pt>
                <c:pt idx="26">
                  <c:v>1.0076131300514712</c:v>
                </c:pt>
                <c:pt idx="27">
                  <c:v>1.0086412452531499</c:v>
                </c:pt>
                <c:pt idx="28">
                  <c:v>1.009772363638719</c:v>
                </c:pt>
                <c:pt idx="29">
                  <c:v>1.0107575552942669</c:v>
                </c:pt>
                <c:pt idx="30">
                  <c:v>1.0118154775227264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8D-444F-AC70-9762DC881923}"/>
            </c:ext>
          </c:extLst>
        </c:ser>
        <c:ser>
          <c:idx val="4"/>
          <c:order val="4"/>
          <c:tx>
            <c:strRef>
              <c:f>npt!$R$6</c:f>
              <c:strCache>
                <c:ptCount val="1"/>
                <c:pt idx="0">
                  <c:v>7.1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npt!$S$71:$S$101</c:f>
              <c:numCache>
                <c:formatCode>General</c:formatCode>
                <c:ptCount val="31"/>
                <c:pt idx="0">
                  <c:v>0</c:v>
                </c:pt>
                <c:pt idx="1">
                  <c:v>1.0355182768975872E-2</c:v>
                </c:pt>
                <c:pt idx="2">
                  <c:v>2.0710365537951744E-2</c:v>
                </c:pt>
                <c:pt idx="3">
                  <c:v>3.1065548306927617E-2</c:v>
                </c:pt>
                <c:pt idx="4">
                  <c:v>4.1420731075903487E-2</c:v>
                </c:pt>
                <c:pt idx="5">
                  <c:v>5.1775913844879361E-2</c:v>
                </c:pt>
                <c:pt idx="6">
                  <c:v>6.2131096613855234E-2</c:v>
                </c:pt>
                <c:pt idx="7">
                  <c:v>7.2486279382831101E-2</c:v>
                </c:pt>
                <c:pt idx="8">
                  <c:v>8.2841462151806974E-2</c:v>
                </c:pt>
                <c:pt idx="9">
                  <c:v>9.3196644920782848E-2</c:v>
                </c:pt>
                <c:pt idx="10">
                  <c:v>0.10355182768975872</c:v>
                </c:pt>
                <c:pt idx="11">
                  <c:v>0.11390701045873459</c:v>
                </c:pt>
                <c:pt idx="12">
                  <c:v>0.12426219322771047</c:v>
                </c:pt>
                <c:pt idx="13">
                  <c:v>0.13461737599668633</c:v>
                </c:pt>
                <c:pt idx="14">
                  <c:v>0.1449725587656622</c:v>
                </c:pt>
                <c:pt idx="15">
                  <c:v>0.15532774153463808</c:v>
                </c:pt>
                <c:pt idx="16">
                  <c:v>0.16568292430361395</c:v>
                </c:pt>
                <c:pt idx="17">
                  <c:v>0.17603810707258982</c:v>
                </c:pt>
                <c:pt idx="18">
                  <c:v>0.1863932898415657</c:v>
                </c:pt>
                <c:pt idx="19">
                  <c:v>0.19674847261054157</c:v>
                </c:pt>
                <c:pt idx="20">
                  <c:v>0.20710365537951744</c:v>
                </c:pt>
                <c:pt idx="21">
                  <c:v>0.21745883814849332</c:v>
                </c:pt>
                <c:pt idx="22">
                  <c:v>0.22781402091746919</c:v>
                </c:pt>
                <c:pt idx="23">
                  <c:v>0.23816920368644506</c:v>
                </c:pt>
                <c:pt idx="24">
                  <c:v>0.24852438645542094</c:v>
                </c:pt>
                <c:pt idx="25">
                  <c:v>0.25887956922439681</c:v>
                </c:pt>
                <c:pt idx="26">
                  <c:v>0.26923475199337266</c:v>
                </c:pt>
                <c:pt idx="27">
                  <c:v>0.27958993476234856</c:v>
                </c:pt>
                <c:pt idx="28">
                  <c:v>0.2899451175313244</c:v>
                </c:pt>
                <c:pt idx="29">
                  <c:v>0.3003003003003003</c:v>
                </c:pt>
                <c:pt idx="30">
                  <c:v>0.31065548306927615</c:v>
                </c:pt>
              </c:numCache>
            </c:numRef>
          </c:xVal>
          <c:yVal>
            <c:numRef>
              <c:f>npt!$T$71:$T$101</c:f>
              <c:numCache>
                <c:formatCode>General</c:formatCode>
                <c:ptCount val="31"/>
                <c:pt idx="0">
                  <c:v>0.99908489870675865</c:v>
                </c:pt>
                <c:pt idx="1">
                  <c:v>0.99902052743621894</c:v>
                </c:pt>
                <c:pt idx="2">
                  <c:v>0.99883893157179326</c:v>
                </c:pt>
                <c:pt idx="3">
                  <c:v>0.99875366931327381</c:v>
                </c:pt>
                <c:pt idx="4">
                  <c:v>0.99874682840102513</c:v>
                </c:pt>
                <c:pt idx="5">
                  <c:v>0.99865889363815163</c:v>
                </c:pt>
                <c:pt idx="6">
                  <c:v>0.99876899894303983</c:v>
                </c:pt>
                <c:pt idx="7">
                  <c:v>0.99866230705972658</c:v>
                </c:pt>
                <c:pt idx="8">
                  <c:v>0.99876755771662784</c:v>
                </c:pt>
                <c:pt idx="9">
                  <c:v>0.99883801703989483</c:v>
                </c:pt>
                <c:pt idx="10">
                  <c:v>0.99894881930936819</c:v>
                </c:pt>
                <c:pt idx="11">
                  <c:v>0.99892502156519258</c:v>
                </c:pt>
                <c:pt idx="12">
                  <c:v>0.9990938587061341</c:v>
                </c:pt>
                <c:pt idx="13">
                  <c:v>0.99920082014859801</c:v>
                </c:pt>
                <c:pt idx="14">
                  <c:v>0.99920946531874755</c:v>
                </c:pt>
                <c:pt idx="15">
                  <c:v>0.99945787939283393</c:v>
                </c:pt>
                <c:pt idx="16">
                  <c:v>0.99974220398615654</c:v>
                </c:pt>
                <c:pt idx="17">
                  <c:v>0.99986189449601348</c:v>
                </c:pt>
                <c:pt idx="18">
                  <c:v>0.99997247743378048</c:v>
                </c:pt>
                <c:pt idx="19">
                  <c:v>1.0003555578472101</c:v>
                </c:pt>
                <c:pt idx="20">
                  <c:v>1.0005508439123352</c:v>
                </c:pt>
                <c:pt idx="21">
                  <c:v>1.0008009655309793</c:v>
                </c:pt>
                <c:pt idx="22">
                  <c:v>1.0012466306545638</c:v>
                </c:pt>
                <c:pt idx="23">
                  <c:v>1.0015274988485574</c:v>
                </c:pt>
                <c:pt idx="24">
                  <c:v>1.0018783225095746</c:v>
                </c:pt>
                <c:pt idx="25">
                  <c:v>1.0022531884731249</c:v>
                </c:pt>
                <c:pt idx="26">
                  <c:v>1.0027356137249319</c:v>
                </c:pt>
                <c:pt idx="27">
                  <c:v>1.0030190459605479</c:v>
                </c:pt>
                <c:pt idx="28">
                  <c:v>1.0036946802936511</c:v>
                </c:pt>
                <c:pt idx="29">
                  <c:v>1.0042399165512137</c:v>
                </c:pt>
                <c:pt idx="30">
                  <c:v>1.0047796939921583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8D-444F-AC70-9762DC881923}"/>
            </c:ext>
          </c:extLst>
        </c:ser>
        <c:ser>
          <c:idx val="5"/>
          <c:order val="5"/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npt!$T$9:$T$19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npt!$U$9:$U$19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8D-444F-AC70-9762DC88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53423"/>
        <c:axId val="1711495520"/>
      </c:scatterChart>
      <c:valAx>
        <c:axId val="295953423"/>
        <c:scaling>
          <c:orientation val="minMax"/>
          <c:max val="0.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Xe/V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11495520"/>
        <c:crosses val="autoZero"/>
        <c:crossBetween val="midCat"/>
      </c:valAx>
      <c:valAx>
        <c:axId val="1711495520"/>
        <c:scaling>
          <c:orientation val="minMax"/>
          <c:max val="1.002"/>
          <c:min val="0.99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V/V0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95953423"/>
        <c:crosses val="autoZero"/>
        <c:crossBetween val="midCat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5513779527559055"/>
          <c:y val="0.48459508967629045"/>
          <c:w val="0.18626399825021872"/>
          <c:h val="0.34479166666666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npt!$P$2:$P$7</c:f>
              <c:numCache>
                <c:formatCode>General</c:formatCode>
                <c:ptCount val="6"/>
                <c:pt idx="0">
                  <c:v>8.5050000000000008</c:v>
                </c:pt>
                <c:pt idx="1">
                  <c:v>15.309000000000001</c:v>
                </c:pt>
                <c:pt idx="2">
                  <c:v>22.113</c:v>
                </c:pt>
                <c:pt idx="3">
                  <c:v>28.917000000000002</c:v>
                </c:pt>
                <c:pt idx="4">
                  <c:v>35.721000000000004</c:v>
                </c:pt>
                <c:pt idx="5">
                  <c:v>52.731000000000002</c:v>
                </c:pt>
              </c:numCache>
            </c:numRef>
          </c:xVal>
          <c:yVal>
            <c:numRef>
              <c:f>npt!$Q$2:$Q$7</c:f>
              <c:numCache>
                <c:formatCode>0.00</c:formatCode>
                <c:ptCount val="6"/>
                <c:pt idx="0">
                  <c:v>0.25744841906916371</c:v>
                </c:pt>
                <c:pt idx="1">
                  <c:v>0.21866087711259333</c:v>
                </c:pt>
                <c:pt idx="2">
                  <c:v>0.22347597709024108</c:v>
                </c:pt>
                <c:pt idx="3">
                  <c:v>0.19684555584118929</c:v>
                </c:pt>
                <c:pt idx="4">
                  <c:v>0.18713726210817891</c:v>
                </c:pt>
                <c:pt idx="5">
                  <c:v>0.15876935432669531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5-F744-A2FE-06EDD447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22432"/>
        <c:axId val="2090566736"/>
      </c:scatterChart>
      <c:valAx>
        <c:axId val="20646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66736"/>
        <c:crosses val="autoZero"/>
        <c:crossBetween val="midCat"/>
      </c:valAx>
      <c:valAx>
        <c:axId val="209056673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npt!$S$106:$S$137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1.0351966873706004E-2</c:v>
                </c:pt>
                <c:pt idx="3">
                  <c:v>2.0703933747412008E-2</c:v>
                </c:pt>
                <c:pt idx="4">
                  <c:v>3.1055900621118012E-2</c:v>
                </c:pt>
                <c:pt idx="5">
                  <c:v>4.1407867494824016E-2</c:v>
                </c:pt>
                <c:pt idx="6">
                  <c:v>5.1759834368530024E-2</c:v>
                </c:pt>
                <c:pt idx="7">
                  <c:v>6.2111801242236024E-2</c:v>
                </c:pt>
                <c:pt idx="8">
                  <c:v>7.2463768115942032E-2</c:v>
                </c:pt>
                <c:pt idx="9">
                  <c:v>8.2815734989648032E-2</c:v>
                </c:pt>
                <c:pt idx="10">
                  <c:v>9.3167701863354033E-2</c:v>
                </c:pt>
                <c:pt idx="11">
                  <c:v>0.10351966873706005</c:v>
                </c:pt>
                <c:pt idx="12">
                  <c:v>0.11387163561076605</c:v>
                </c:pt>
                <c:pt idx="13">
                  <c:v>0.12422360248447205</c:v>
                </c:pt>
                <c:pt idx="14">
                  <c:v>0.13457556935817805</c:v>
                </c:pt>
                <c:pt idx="15">
                  <c:v>0.14492753623188406</c:v>
                </c:pt>
                <c:pt idx="16">
                  <c:v>0.15527950310559005</c:v>
                </c:pt>
                <c:pt idx="17">
                  <c:v>0.16563146997929606</c:v>
                </c:pt>
                <c:pt idx="18">
                  <c:v>0.17598343685300208</c:v>
                </c:pt>
                <c:pt idx="19">
                  <c:v>0.18633540372670807</c:v>
                </c:pt>
                <c:pt idx="20">
                  <c:v>0.19668737060041408</c:v>
                </c:pt>
                <c:pt idx="21">
                  <c:v>0.20703933747412009</c:v>
                </c:pt>
                <c:pt idx="22">
                  <c:v>0.21739130434782608</c:v>
                </c:pt>
                <c:pt idx="23">
                  <c:v>0.2277432712215321</c:v>
                </c:pt>
                <c:pt idx="24">
                  <c:v>0.23809523809523808</c:v>
                </c:pt>
                <c:pt idx="25">
                  <c:v>0.2484472049689441</c:v>
                </c:pt>
                <c:pt idx="26">
                  <c:v>0.25879917184265011</c:v>
                </c:pt>
                <c:pt idx="27">
                  <c:v>0.2691511387163561</c:v>
                </c:pt>
                <c:pt idx="28">
                  <c:v>0.27950310559006208</c:v>
                </c:pt>
                <c:pt idx="29">
                  <c:v>0.28985507246376813</c:v>
                </c:pt>
                <c:pt idx="30">
                  <c:v>0.30020703933747411</c:v>
                </c:pt>
                <c:pt idx="31">
                  <c:v>0.3105590062111801</c:v>
                </c:pt>
              </c:numCache>
            </c:numRef>
          </c:xVal>
          <c:yVal>
            <c:numRef>
              <c:f>npt!$T$106:$T$137</c:f>
              <c:numCache>
                <c:formatCode>General</c:formatCode>
                <c:ptCount val="32"/>
                <c:pt idx="0">
                  <c:v>0.99924997715964414</c:v>
                </c:pt>
                <c:pt idx="1">
                  <c:v>0.99892558576859514</c:v>
                </c:pt>
                <c:pt idx="2">
                  <c:v>0.99868501809844168</c:v>
                </c:pt>
                <c:pt idx="3">
                  <c:v>0.99858941327772943</c:v>
                </c:pt>
                <c:pt idx="4">
                  <c:v>0.99847056544419777</c:v>
                </c:pt>
                <c:pt idx="5">
                  <c:v>0.99846036787246029</c:v>
                </c:pt>
                <c:pt idx="6">
                  <c:v>0.99855743559382137</c:v>
                </c:pt>
                <c:pt idx="7">
                  <c:v>0.99864989057753417</c:v>
                </c:pt>
                <c:pt idx="8">
                  <c:v>0.99877661246411298</c:v>
                </c:pt>
                <c:pt idx="9">
                  <c:v>0.99881090370959558</c:v>
                </c:pt>
                <c:pt idx="10">
                  <c:v>0.99887626471203705</c:v>
                </c:pt>
                <c:pt idx="11">
                  <c:v>0.99873128568262992</c:v>
                </c:pt>
                <c:pt idx="12">
                  <c:v>0.99890173226485168</c:v>
                </c:pt>
                <c:pt idx="13">
                  <c:v>0.99889823467890781</c:v>
                </c:pt>
                <c:pt idx="14">
                  <c:v>0.99905257134938297</c:v>
                </c:pt>
                <c:pt idx="15">
                  <c:v>0.99916046025059024</c:v>
                </c:pt>
                <c:pt idx="16">
                  <c:v>0.99946198417310794</c:v>
                </c:pt>
                <c:pt idx="17">
                  <c:v>0.99979563812241312</c:v>
                </c:pt>
                <c:pt idx="18">
                  <c:v>1.0000120809704216</c:v>
                </c:pt>
                <c:pt idx="19">
                  <c:v>1.0001866189523847</c:v>
                </c:pt>
                <c:pt idx="20">
                  <c:v>1.0002370249668597</c:v>
                </c:pt>
                <c:pt idx="21">
                  <c:v>1.0004327788040459</c:v>
                </c:pt>
                <c:pt idx="22">
                  <c:v>1.0009180183694151</c:v>
                </c:pt>
                <c:pt idx="23">
                  <c:v>1.0011275805331088</c:v>
                </c:pt>
                <c:pt idx="24">
                  <c:v>1.0014010146503944</c:v>
                </c:pt>
                <c:pt idx="25">
                  <c:v>1.0018609089919244</c:v>
                </c:pt>
                <c:pt idx="26">
                  <c:v>1.0021718085752096</c:v>
                </c:pt>
                <c:pt idx="27">
                  <c:v>1.0026519969753365</c:v>
                </c:pt>
                <c:pt idx="28">
                  <c:v>1.0031542366352852</c:v>
                </c:pt>
                <c:pt idx="29">
                  <c:v>1.0037129905759756</c:v>
                </c:pt>
                <c:pt idx="30">
                  <c:v>1.0042011336815893</c:v>
                </c:pt>
                <c:pt idx="31">
                  <c:v>1.0048826263325423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4-0245-85D2-CF569DC2DA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npt!$S$71:$S$101</c:f>
              <c:numCache>
                <c:formatCode>General</c:formatCode>
                <c:ptCount val="31"/>
                <c:pt idx="0">
                  <c:v>0</c:v>
                </c:pt>
                <c:pt idx="1">
                  <c:v>1.0355182768975872E-2</c:v>
                </c:pt>
                <c:pt idx="2">
                  <c:v>2.0710365537951744E-2</c:v>
                </c:pt>
                <c:pt idx="3">
                  <c:v>3.1065548306927617E-2</c:v>
                </c:pt>
                <c:pt idx="4">
                  <c:v>4.1420731075903487E-2</c:v>
                </c:pt>
                <c:pt idx="5">
                  <c:v>5.1775913844879361E-2</c:v>
                </c:pt>
                <c:pt idx="6">
                  <c:v>6.2131096613855234E-2</c:v>
                </c:pt>
                <c:pt idx="7">
                  <c:v>7.2486279382831101E-2</c:v>
                </c:pt>
                <c:pt idx="8">
                  <c:v>8.2841462151806974E-2</c:v>
                </c:pt>
                <c:pt idx="9">
                  <c:v>9.3196644920782848E-2</c:v>
                </c:pt>
                <c:pt idx="10">
                  <c:v>0.10355182768975872</c:v>
                </c:pt>
                <c:pt idx="11">
                  <c:v>0.11390701045873459</c:v>
                </c:pt>
                <c:pt idx="12">
                  <c:v>0.12426219322771047</c:v>
                </c:pt>
                <c:pt idx="13">
                  <c:v>0.13461737599668633</c:v>
                </c:pt>
                <c:pt idx="14">
                  <c:v>0.1449725587656622</c:v>
                </c:pt>
                <c:pt idx="15">
                  <c:v>0.15532774153463808</c:v>
                </c:pt>
                <c:pt idx="16">
                  <c:v>0.16568292430361395</c:v>
                </c:pt>
                <c:pt idx="17">
                  <c:v>0.17603810707258982</c:v>
                </c:pt>
                <c:pt idx="18">
                  <c:v>0.1863932898415657</c:v>
                </c:pt>
                <c:pt idx="19">
                  <c:v>0.19674847261054157</c:v>
                </c:pt>
                <c:pt idx="20">
                  <c:v>0.20710365537951744</c:v>
                </c:pt>
                <c:pt idx="21">
                  <c:v>0.21745883814849332</c:v>
                </c:pt>
                <c:pt idx="22">
                  <c:v>0.22781402091746919</c:v>
                </c:pt>
                <c:pt idx="23">
                  <c:v>0.23816920368644506</c:v>
                </c:pt>
                <c:pt idx="24">
                  <c:v>0.24852438645542094</c:v>
                </c:pt>
                <c:pt idx="25">
                  <c:v>0.25887956922439681</c:v>
                </c:pt>
                <c:pt idx="26">
                  <c:v>0.26923475199337266</c:v>
                </c:pt>
                <c:pt idx="27">
                  <c:v>0.27958993476234856</c:v>
                </c:pt>
                <c:pt idx="28">
                  <c:v>0.2899451175313244</c:v>
                </c:pt>
                <c:pt idx="29">
                  <c:v>0.3003003003003003</c:v>
                </c:pt>
                <c:pt idx="30">
                  <c:v>0.31065548306927615</c:v>
                </c:pt>
              </c:numCache>
            </c:numRef>
          </c:xVal>
          <c:yVal>
            <c:numRef>
              <c:f>npt!$T$71:$T$101</c:f>
              <c:numCache>
                <c:formatCode>General</c:formatCode>
                <c:ptCount val="31"/>
                <c:pt idx="0">
                  <c:v>0.99908489870675865</c:v>
                </c:pt>
                <c:pt idx="1">
                  <c:v>0.99902052743621894</c:v>
                </c:pt>
                <c:pt idx="2">
                  <c:v>0.99883893157179326</c:v>
                </c:pt>
                <c:pt idx="3">
                  <c:v>0.99875366931327381</c:v>
                </c:pt>
                <c:pt idx="4">
                  <c:v>0.99874682840102513</c:v>
                </c:pt>
                <c:pt idx="5">
                  <c:v>0.99865889363815163</c:v>
                </c:pt>
                <c:pt idx="6">
                  <c:v>0.99876899894303983</c:v>
                </c:pt>
                <c:pt idx="7">
                  <c:v>0.99866230705972658</c:v>
                </c:pt>
                <c:pt idx="8">
                  <c:v>0.99876755771662784</c:v>
                </c:pt>
                <c:pt idx="9">
                  <c:v>0.99883801703989483</c:v>
                </c:pt>
                <c:pt idx="10">
                  <c:v>0.99894881930936819</c:v>
                </c:pt>
                <c:pt idx="11">
                  <c:v>0.99892502156519258</c:v>
                </c:pt>
                <c:pt idx="12">
                  <c:v>0.9990938587061341</c:v>
                </c:pt>
                <c:pt idx="13">
                  <c:v>0.99920082014859801</c:v>
                </c:pt>
                <c:pt idx="14">
                  <c:v>0.99920946531874755</c:v>
                </c:pt>
                <c:pt idx="15">
                  <c:v>0.99945787939283393</c:v>
                </c:pt>
                <c:pt idx="16">
                  <c:v>0.99974220398615654</c:v>
                </c:pt>
                <c:pt idx="17">
                  <c:v>0.99986189449601348</c:v>
                </c:pt>
                <c:pt idx="18">
                  <c:v>0.99997247743378048</c:v>
                </c:pt>
                <c:pt idx="19">
                  <c:v>1.0003555578472101</c:v>
                </c:pt>
                <c:pt idx="20">
                  <c:v>1.0005508439123352</c:v>
                </c:pt>
                <c:pt idx="21">
                  <c:v>1.0008009655309793</c:v>
                </c:pt>
                <c:pt idx="22">
                  <c:v>1.0012466306545638</c:v>
                </c:pt>
                <c:pt idx="23">
                  <c:v>1.0015274988485574</c:v>
                </c:pt>
                <c:pt idx="24">
                  <c:v>1.0018783225095746</c:v>
                </c:pt>
                <c:pt idx="25">
                  <c:v>1.0022531884731249</c:v>
                </c:pt>
                <c:pt idx="26">
                  <c:v>1.0027356137249319</c:v>
                </c:pt>
                <c:pt idx="27">
                  <c:v>1.0030190459605479</c:v>
                </c:pt>
                <c:pt idx="28">
                  <c:v>1.0036946802936511</c:v>
                </c:pt>
                <c:pt idx="29">
                  <c:v>1.0042399165512137</c:v>
                </c:pt>
                <c:pt idx="30">
                  <c:v>1.0047796939921583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B-AB45-BAF8-C917E6D39B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npt!$AC$71:$AC$102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1.0358400662937643E-2</c:v>
                </c:pt>
                <c:pt idx="3">
                  <c:v>2.0716801325875285E-2</c:v>
                </c:pt>
                <c:pt idx="4">
                  <c:v>3.1075201988812928E-2</c:v>
                </c:pt>
                <c:pt idx="5">
                  <c:v>4.143360265175057E-2</c:v>
                </c:pt>
                <c:pt idx="6">
                  <c:v>5.1792003314688209E-2</c:v>
                </c:pt>
                <c:pt idx="7">
                  <c:v>6.2150403977625855E-2</c:v>
                </c:pt>
                <c:pt idx="8">
                  <c:v>7.2508804640563501E-2</c:v>
                </c:pt>
                <c:pt idx="9">
                  <c:v>8.286720530350114E-2</c:v>
                </c:pt>
                <c:pt idx="10">
                  <c:v>9.3225605966438779E-2</c:v>
                </c:pt>
                <c:pt idx="11">
                  <c:v>0.10358400662937642</c:v>
                </c:pt>
                <c:pt idx="12">
                  <c:v>0.11394240729231407</c:v>
                </c:pt>
                <c:pt idx="13">
                  <c:v>0.12430080795525171</c:v>
                </c:pt>
                <c:pt idx="14">
                  <c:v>0.13465920861818936</c:v>
                </c:pt>
                <c:pt idx="15">
                  <c:v>0.145017609281127</c:v>
                </c:pt>
                <c:pt idx="16">
                  <c:v>0.15537600994406464</c:v>
                </c:pt>
                <c:pt idx="17">
                  <c:v>0.16573441060700228</c:v>
                </c:pt>
                <c:pt idx="18">
                  <c:v>0.17609281126993992</c:v>
                </c:pt>
                <c:pt idx="19">
                  <c:v>0.18645121193287756</c:v>
                </c:pt>
                <c:pt idx="20">
                  <c:v>0.1968096125958152</c:v>
                </c:pt>
                <c:pt idx="21">
                  <c:v>0.20716801325875284</c:v>
                </c:pt>
                <c:pt idx="22">
                  <c:v>0.2175264139216905</c:v>
                </c:pt>
                <c:pt idx="23">
                  <c:v>0.22788481458462814</c:v>
                </c:pt>
                <c:pt idx="24">
                  <c:v>0.23824321524756578</c:v>
                </c:pt>
                <c:pt idx="25">
                  <c:v>0.24860161591050342</c:v>
                </c:pt>
                <c:pt idx="26">
                  <c:v>0.25896001657344109</c:v>
                </c:pt>
                <c:pt idx="27">
                  <c:v>0.26931841723637873</c:v>
                </c:pt>
                <c:pt idx="28">
                  <c:v>0.27967681789931637</c:v>
                </c:pt>
                <c:pt idx="29">
                  <c:v>0.290035218562254</c:v>
                </c:pt>
                <c:pt idx="30">
                  <c:v>0.30039361922519164</c:v>
                </c:pt>
                <c:pt idx="31">
                  <c:v>0.31075201988812928</c:v>
                </c:pt>
              </c:numCache>
            </c:numRef>
          </c:xVal>
          <c:yVal>
            <c:numRef>
              <c:f>npt!$AD$71:$AD$102</c:f>
              <c:numCache>
                <c:formatCode>General</c:formatCode>
                <c:ptCount val="32"/>
                <c:pt idx="0">
                  <c:v>0.99874744145806071</c:v>
                </c:pt>
                <c:pt idx="1">
                  <c:v>0.99852742771290925</c:v>
                </c:pt>
                <c:pt idx="2">
                  <c:v>0.99839528476555472</c:v>
                </c:pt>
                <c:pt idx="3">
                  <c:v>0.99843092351497331</c:v>
                </c:pt>
                <c:pt idx="4">
                  <c:v>0.99842298898010662</c:v>
                </c:pt>
                <c:pt idx="5">
                  <c:v>0.99848915433671837</c:v>
                </c:pt>
                <c:pt idx="6">
                  <c:v>0.99853797323507032</c:v>
                </c:pt>
                <c:pt idx="7">
                  <c:v>0.99863766511894669</c:v>
                </c:pt>
                <c:pt idx="8">
                  <c:v>0.99862885130837886</c:v>
                </c:pt>
                <c:pt idx="9">
                  <c:v>0.99864363636223652</c:v>
                </c:pt>
                <c:pt idx="10">
                  <c:v>0.99867610778066263</c:v>
                </c:pt>
                <c:pt idx="11">
                  <c:v>0.99881291202150224</c:v>
                </c:pt>
                <c:pt idx="12">
                  <c:v>0.99891335086299393</c:v>
                </c:pt>
                <c:pt idx="13">
                  <c:v>0.99905453436028946</c:v>
                </c:pt>
                <c:pt idx="14">
                  <c:v>0.99888890982137024</c:v>
                </c:pt>
                <c:pt idx="15">
                  <c:v>0.99906363848911084</c:v>
                </c:pt>
                <c:pt idx="16">
                  <c:v>0.99930606431159119</c:v>
                </c:pt>
                <c:pt idx="17">
                  <c:v>0.99964358141637277</c:v>
                </c:pt>
                <c:pt idx="18">
                  <c:v>0.99992126255658498</c:v>
                </c:pt>
                <c:pt idx="19">
                  <c:v>1.0001180281456317</c:v>
                </c:pt>
                <c:pt idx="20">
                  <c:v>1.0002692798764812</c:v>
                </c:pt>
                <c:pt idx="21">
                  <c:v>1.0005216395936696</c:v>
                </c:pt>
                <c:pt idx="22">
                  <c:v>1.0009188412438266</c:v>
                </c:pt>
                <c:pt idx="23">
                  <c:v>1.0011774079008724</c:v>
                </c:pt>
                <c:pt idx="24">
                  <c:v>1.0015825160458631</c:v>
                </c:pt>
                <c:pt idx="25">
                  <c:v>1.0019137737619745</c:v>
                </c:pt>
                <c:pt idx="26">
                  <c:v>1.002333029054751</c:v>
                </c:pt>
                <c:pt idx="27">
                  <c:v>1.0027387848859279</c:v>
                </c:pt>
                <c:pt idx="28">
                  <c:v>1.0031874416446938</c:v>
                </c:pt>
                <c:pt idx="29">
                  <c:v>1.0037240033599668</c:v>
                </c:pt>
                <c:pt idx="30">
                  <c:v>1.0043504473995384</c:v>
                </c:pt>
                <c:pt idx="31">
                  <c:v>1.0049053871580063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B-AB45-BAF8-C917E6D39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43552"/>
        <c:axId val="1979145232"/>
      </c:scatterChart>
      <c:valAx>
        <c:axId val="19791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45232"/>
        <c:crosses val="autoZero"/>
        <c:crossBetween val="midCat"/>
      </c:valAx>
      <c:valAx>
        <c:axId val="197914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npt!$I$106:$I$140</c:f>
              <c:numCache>
                <c:formatCode>General</c:formatCode>
                <c:ptCount val="35"/>
                <c:pt idx="0">
                  <c:v>0</c:v>
                </c:pt>
                <c:pt idx="1">
                  <c:v>6.4000000000000003E-3</c:v>
                </c:pt>
                <c:pt idx="2">
                  <c:v>1.2800000000000001E-2</c:v>
                </c:pt>
                <c:pt idx="3">
                  <c:v>1.9199999999999998E-2</c:v>
                </c:pt>
                <c:pt idx="4">
                  <c:v>2.5600000000000001E-2</c:v>
                </c:pt>
                <c:pt idx="5">
                  <c:v>3.2000000000000001E-2</c:v>
                </c:pt>
                <c:pt idx="6">
                  <c:v>3.8399999999999997E-2</c:v>
                </c:pt>
                <c:pt idx="7">
                  <c:v>4.48E-2</c:v>
                </c:pt>
                <c:pt idx="8">
                  <c:v>5.1200000000000002E-2</c:v>
                </c:pt>
                <c:pt idx="9">
                  <c:v>5.7599999999999998E-2</c:v>
                </c:pt>
                <c:pt idx="10">
                  <c:v>6.4000000000000001E-2</c:v>
                </c:pt>
                <c:pt idx="11">
                  <c:v>7.0400000000000004E-2</c:v>
                </c:pt>
                <c:pt idx="12">
                  <c:v>7.6799999999999993E-2</c:v>
                </c:pt>
                <c:pt idx="13">
                  <c:v>8.3199999999999996E-2</c:v>
                </c:pt>
                <c:pt idx="14">
                  <c:v>8.9599999999999999E-2</c:v>
                </c:pt>
                <c:pt idx="15">
                  <c:v>9.6000000000000002E-2</c:v>
                </c:pt>
                <c:pt idx="16">
                  <c:v>0.1024</c:v>
                </c:pt>
                <c:pt idx="17">
                  <c:v>0.10879999999999999</c:v>
                </c:pt>
                <c:pt idx="18">
                  <c:v>0.1152</c:v>
                </c:pt>
                <c:pt idx="19">
                  <c:v>0.1216</c:v>
                </c:pt>
                <c:pt idx="20">
                  <c:v>0.128</c:v>
                </c:pt>
                <c:pt idx="21">
                  <c:v>0.13439999999999999</c:v>
                </c:pt>
                <c:pt idx="22">
                  <c:v>0.14080000000000001</c:v>
                </c:pt>
                <c:pt idx="23">
                  <c:v>0.1472</c:v>
                </c:pt>
                <c:pt idx="24">
                  <c:v>0.15359999999999999</c:v>
                </c:pt>
                <c:pt idx="25">
                  <c:v>0.16</c:v>
                </c:pt>
                <c:pt idx="26">
                  <c:v>0.16639999999999999</c:v>
                </c:pt>
                <c:pt idx="27">
                  <c:v>0.17280000000000001</c:v>
                </c:pt>
                <c:pt idx="28">
                  <c:v>0.1792</c:v>
                </c:pt>
                <c:pt idx="29">
                  <c:v>0.18559999999999999</c:v>
                </c:pt>
                <c:pt idx="30">
                  <c:v>0.192</c:v>
                </c:pt>
                <c:pt idx="31">
                  <c:v>0.19839999999999999</c:v>
                </c:pt>
                <c:pt idx="32">
                  <c:v>0.20480000000000001</c:v>
                </c:pt>
                <c:pt idx="33">
                  <c:v>0.2112</c:v>
                </c:pt>
                <c:pt idx="34">
                  <c:v>0.21759999999999999</c:v>
                </c:pt>
              </c:numCache>
            </c:numRef>
          </c:xVal>
          <c:yVal>
            <c:numRef>
              <c:f>npt!$J$106:$J$140</c:f>
              <c:numCache>
                <c:formatCode>General</c:formatCode>
                <c:ptCount val="35"/>
                <c:pt idx="0">
                  <c:v>0.99960297592798386</c:v>
                </c:pt>
                <c:pt idx="1">
                  <c:v>0.99952846412196883</c:v>
                </c:pt>
                <c:pt idx="2">
                  <c:v>0.99945940798492316</c:v>
                </c:pt>
                <c:pt idx="3">
                  <c:v>0.99928054774101704</c:v>
                </c:pt>
                <c:pt idx="4">
                  <c:v>0.99927692241924504</c:v>
                </c:pt>
                <c:pt idx="5">
                  <c:v>0.99925864573528556</c:v>
                </c:pt>
                <c:pt idx="6">
                  <c:v>0.99925447953061441</c:v>
                </c:pt>
                <c:pt idx="7">
                  <c:v>0.99925022355092763</c:v>
                </c:pt>
                <c:pt idx="8">
                  <c:v>0.99930385270796906</c:v>
                </c:pt>
                <c:pt idx="9">
                  <c:v>0.99922766382545858</c:v>
                </c:pt>
                <c:pt idx="10">
                  <c:v>0.99925654803756325</c:v>
                </c:pt>
                <c:pt idx="11">
                  <c:v>0.99928848878094789</c:v>
                </c:pt>
                <c:pt idx="12">
                  <c:v>0.99927138251540149</c:v>
                </c:pt>
                <c:pt idx="13">
                  <c:v>0.99923551651728015</c:v>
                </c:pt>
                <c:pt idx="14">
                  <c:v>0.99926342474684016</c:v>
                </c:pt>
                <c:pt idx="15">
                  <c:v>0.99933164050496193</c:v>
                </c:pt>
                <c:pt idx="16">
                  <c:v>0.99938076050417568</c:v>
                </c:pt>
                <c:pt idx="17">
                  <c:v>0.99944640958790065</c:v>
                </c:pt>
                <c:pt idx="18">
                  <c:v>0.99947543514747683</c:v>
                </c:pt>
                <c:pt idx="19">
                  <c:v>0.99954010405908944</c:v>
                </c:pt>
                <c:pt idx="20">
                  <c:v>0.99963783962718245</c:v>
                </c:pt>
                <c:pt idx="21">
                  <c:v>0.99969559169019095</c:v>
                </c:pt>
                <c:pt idx="22">
                  <c:v>0.99980397339605453</c:v>
                </c:pt>
                <c:pt idx="23">
                  <c:v>0.99978274420348823</c:v>
                </c:pt>
                <c:pt idx="24">
                  <c:v>0.99986833841730727</c:v>
                </c:pt>
                <c:pt idx="25">
                  <c:v>1.0000313440996382</c:v>
                </c:pt>
                <c:pt idx="26">
                  <c:v>1.0001144069201788</c:v>
                </c:pt>
                <c:pt idx="27">
                  <c:v>1.0002619469890039</c:v>
                </c:pt>
                <c:pt idx="28">
                  <c:v>1.0002987793651035</c:v>
                </c:pt>
                <c:pt idx="29">
                  <c:v>1.000431438961648</c:v>
                </c:pt>
                <c:pt idx="30">
                  <c:v>1.0005046255920105</c:v>
                </c:pt>
                <c:pt idx="31">
                  <c:v>1.0006999162053707</c:v>
                </c:pt>
                <c:pt idx="32">
                  <c:v>1.0007693537207782</c:v>
                </c:pt>
                <c:pt idx="33">
                  <c:v>1.0009849507238262</c:v>
                </c:pt>
                <c:pt idx="34">
                  <c:v>1.0010444111421239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14A-A507-1C4DD2A8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43552"/>
        <c:axId val="1979145232"/>
      </c:scatterChart>
      <c:valAx>
        <c:axId val="19791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45232"/>
        <c:crosses val="autoZero"/>
        <c:crossBetween val="midCat"/>
      </c:valAx>
      <c:valAx>
        <c:axId val="197914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data'!$E$13:$E$44</c:f>
              <c:numCache>
                <c:formatCode>General</c:formatCode>
                <c:ptCount val="32"/>
                <c:pt idx="0">
                  <c:v>3.6764705882352942E-2</c:v>
                </c:pt>
                <c:pt idx="1">
                  <c:v>7.3529411764705885E-2</c:v>
                </c:pt>
                <c:pt idx="2">
                  <c:v>0.11029411764705882</c:v>
                </c:pt>
                <c:pt idx="3">
                  <c:v>0.14705882352941177</c:v>
                </c:pt>
                <c:pt idx="4">
                  <c:v>0.18382352941176472</c:v>
                </c:pt>
                <c:pt idx="5">
                  <c:v>0.22058823529411764</c:v>
                </c:pt>
                <c:pt idx="6">
                  <c:v>0.25735294117647056</c:v>
                </c:pt>
                <c:pt idx="7">
                  <c:v>0.29411764705882354</c:v>
                </c:pt>
                <c:pt idx="8">
                  <c:v>0.33088235294117646</c:v>
                </c:pt>
                <c:pt idx="9">
                  <c:v>0.36764705882352944</c:v>
                </c:pt>
                <c:pt idx="10">
                  <c:v>0.40441176470588236</c:v>
                </c:pt>
                <c:pt idx="11">
                  <c:v>0.44117647058823528</c:v>
                </c:pt>
                <c:pt idx="12">
                  <c:v>0.47794117647058826</c:v>
                </c:pt>
                <c:pt idx="13">
                  <c:v>0.51470588235294112</c:v>
                </c:pt>
                <c:pt idx="14">
                  <c:v>0.55147058823529416</c:v>
                </c:pt>
                <c:pt idx="15">
                  <c:v>0.58823529411764708</c:v>
                </c:pt>
                <c:pt idx="16">
                  <c:v>0.625</c:v>
                </c:pt>
                <c:pt idx="17">
                  <c:v>0.66176470588235292</c:v>
                </c:pt>
                <c:pt idx="18">
                  <c:v>0.69852941176470584</c:v>
                </c:pt>
                <c:pt idx="19">
                  <c:v>0.73529411764705888</c:v>
                </c:pt>
                <c:pt idx="20">
                  <c:v>0.7720588235294118</c:v>
                </c:pt>
                <c:pt idx="21">
                  <c:v>0.80882352941176472</c:v>
                </c:pt>
                <c:pt idx="22">
                  <c:v>0.84558823529411764</c:v>
                </c:pt>
                <c:pt idx="23">
                  <c:v>0.88235294117647056</c:v>
                </c:pt>
                <c:pt idx="24">
                  <c:v>0.91911764705882348</c:v>
                </c:pt>
                <c:pt idx="25">
                  <c:v>0.95588235294117652</c:v>
                </c:pt>
                <c:pt idx="26">
                  <c:v>0.99264705882352944</c:v>
                </c:pt>
                <c:pt idx="27">
                  <c:v>1.0294117647058822</c:v>
                </c:pt>
                <c:pt idx="28">
                  <c:v>1.0661764705882353</c:v>
                </c:pt>
                <c:pt idx="29">
                  <c:v>1.1029411764705883</c:v>
                </c:pt>
                <c:pt idx="30">
                  <c:v>1.1397058823529411</c:v>
                </c:pt>
                <c:pt idx="31">
                  <c:v>1.1764705882352942</c:v>
                </c:pt>
              </c:numCache>
            </c:numRef>
          </c:xVal>
          <c:yVal>
            <c:numRef>
              <c:f>'summary data'!$F$13:$F$44</c:f>
              <c:numCache>
                <c:formatCode>General</c:formatCode>
                <c:ptCount val="32"/>
                <c:pt idx="0">
                  <c:v>1.2574710000772029</c:v>
                </c:pt>
                <c:pt idx="1">
                  <c:v>2.7281979999970645</c:v>
                </c:pt>
                <c:pt idx="2">
                  <c:v>8.0872570000356063</c:v>
                </c:pt>
                <c:pt idx="3">
                  <c:v>6.3683890000684187</c:v>
                </c:pt>
                <c:pt idx="4">
                  <c:v>8.2104720000643283</c:v>
                </c:pt>
                <c:pt idx="5">
                  <c:v>5.2437490000156686</c:v>
                </c:pt>
                <c:pt idx="6">
                  <c:v>8.5413770000450313</c:v>
                </c:pt>
                <c:pt idx="7">
                  <c:v>17.035944000002928</c:v>
                </c:pt>
                <c:pt idx="8">
                  <c:v>41.209625000017695</c:v>
                </c:pt>
                <c:pt idx="9">
                  <c:v>37.038639000034891</c:v>
                </c:pt>
                <c:pt idx="10">
                  <c:v>40.218782000010833</c:v>
                </c:pt>
                <c:pt idx="11">
                  <c:v>62.754856000072323</c:v>
                </c:pt>
                <c:pt idx="12">
                  <c:v>62.734073000028729</c:v>
                </c:pt>
                <c:pt idx="13">
                  <c:v>71.741145000094548</c:v>
                </c:pt>
                <c:pt idx="14">
                  <c:v>76.431674000108615</c:v>
                </c:pt>
                <c:pt idx="15">
                  <c:v>83.139147000038065</c:v>
                </c:pt>
                <c:pt idx="16">
                  <c:v>87.193449000013061</c:v>
                </c:pt>
                <c:pt idx="17">
                  <c:v>106.83480900002178</c:v>
                </c:pt>
                <c:pt idx="18">
                  <c:v>105.48550400009844</c:v>
                </c:pt>
                <c:pt idx="19">
                  <c:v>113.87171200010926</c:v>
                </c:pt>
                <c:pt idx="20">
                  <c:v>123.4196060000686</c:v>
                </c:pt>
                <c:pt idx="21">
                  <c:v>137.22001200006343</c:v>
                </c:pt>
                <c:pt idx="22">
                  <c:v>145.30386100010946</c:v>
                </c:pt>
                <c:pt idx="23">
                  <c:v>157.43187800003216</c:v>
                </c:pt>
                <c:pt idx="24">
                  <c:v>154.16875000006985</c:v>
                </c:pt>
                <c:pt idx="25">
                  <c:v>174.68499600002542</c:v>
                </c:pt>
                <c:pt idx="26">
                  <c:v>176.1466360000195</c:v>
                </c:pt>
                <c:pt idx="27">
                  <c:v>185.47245900006965</c:v>
                </c:pt>
                <c:pt idx="28">
                  <c:v>200.99840500007849</c:v>
                </c:pt>
                <c:pt idx="29">
                  <c:v>201.63933600008022</c:v>
                </c:pt>
                <c:pt idx="30">
                  <c:v>215.39698300010059</c:v>
                </c:pt>
                <c:pt idx="31">
                  <c:v>223.09290100005455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6-8348-A3B5-10941826C9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data'!$K$13:$K$41</c:f>
              <c:numCache>
                <c:formatCode>General</c:formatCode>
                <c:ptCount val="29"/>
                <c:pt idx="0">
                  <c:v>2.7548209366391185E-2</c:v>
                </c:pt>
                <c:pt idx="1">
                  <c:v>5.5096418732782371E-2</c:v>
                </c:pt>
                <c:pt idx="2">
                  <c:v>8.2644628099173556E-2</c:v>
                </c:pt>
                <c:pt idx="3">
                  <c:v>0.11019283746556474</c:v>
                </c:pt>
                <c:pt idx="4">
                  <c:v>0.13774104683195593</c:v>
                </c:pt>
                <c:pt idx="5">
                  <c:v>0.16528925619834711</c:v>
                </c:pt>
                <c:pt idx="6">
                  <c:v>0.1928374655647383</c:v>
                </c:pt>
                <c:pt idx="7">
                  <c:v>0.22038567493112948</c:v>
                </c:pt>
                <c:pt idx="8">
                  <c:v>0.24793388429752067</c:v>
                </c:pt>
                <c:pt idx="9">
                  <c:v>0.27548209366391185</c:v>
                </c:pt>
                <c:pt idx="10">
                  <c:v>0.30303030303030304</c:v>
                </c:pt>
                <c:pt idx="11">
                  <c:v>0.33057851239669422</c:v>
                </c:pt>
                <c:pt idx="12">
                  <c:v>0.35812672176308541</c:v>
                </c:pt>
                <c:pt idx="13">
                  <c:v>0.38567493112947659</c:v>
                </c:pt>
                <c:pt idx="14">
                  <c:v>0.41322314049586778</c:v>
                </c:pt>
                <c:pt idx="15">
                  <c:v>0.44077134986225897</c:v>
                </c:pt>
                <c:pt idx="16">
                  <c:v>0.46831955922865015</c:v>
                </c:pt>
                <c:pt idx="17">
                  <c:v>0.49586776859504134</c:v>
                </c:pt>
                <c:pt idx="18">
                  <c:v>0.52341597796143247</c:v>
                </c:pt>
                <c:pt idx="19">
                  <c:v>0.55096418732782371</c:v>
                </c:pt>
                <c:pt idx="20">
                  <c:v>0.57851239669421484</c:v>
                </c:pt>
                <c:pt idx="21">
                  <c:v>0.60606060606060608</c:v>
                </c:pt>
                <c:pt idx="22">
                  <c:v>0.63360881542699721</c:v>
                </c:pt>
                <c:pt idx="23">
                  <c:v>0.66115702479338845</c:v>
                </c:pt>
                <c:pt idx="24">
                  <c:v>0.68870523415977958</c:v>
                </c:pt>
                <c:pt idx="25">
                  <c:v>0.71625344352617082</c:v>
                </c:pt>
                <c:pt idx="26">
                  <c:v>0.74380165289256195</c:v>
                </c:pt>
                <c:pt idx="27">
                  <c:v>0.77134986225895319</c:v>
                </c:pt>
                <c:pt idx="28">
                  <c:v>0.79889807162534432</c:v>
                </c:pt>
              </c:numCache>
            </c:numRef>
          </c:xVal>
          <c:yVal>
            <c:numRef>
              <c:f>'summary data'!$L$13:$L$41</c:f>
              <c:numCache>
                <c:formatCode>General</c:formatCode>
                <c:ptCount val="29"/>
                <c:pt idx="0">
                  <c:v>-9.3216460000257939</c:v>
                </c:pt>
                <c:pt idx="1">
                  <c:v>-9.685209000017494</c:v>
                </c:pt>
                <c:pt idx="2">
                  <c:v>-0.87485100002959371</c:v>
                </c:pt>
                <c:pt idx="3">
                  <c:v>-2.800052999984473</c:v>
                </c:pt>
                <c:pt idx="4">
                  <c:v>-6.1964480000315234</c:v>
                </c:pt>
                <c:pt idx="5">
                  <c:v>1.0874280000571162</c:v>
                </c:pt>
                <c:pt idx="6">
                  <c:v>2.3949760000687093</c:v>
                </c:pt>
                <c:pt idx="7">
                  <c:v>18.063116000033915</c:v>
                </c:pt>
                <c:pt idx="8">
                  <c:v>18.837015000055544</c:v>
                </c:pt>
                <c:pt idx="9">
                  <c:v>39.528969999984838</c:v>
                </c:pt>
                <c:pt idx="10">
                  <c:v>47.891514000017196</c:v>
                </c:pt>
                <c:pt idx="11">
                  <c:v>60.023325000074692</c:v>
                </c:pt>
                <c:pt idx="12">
                  <c:v>82.560899000032805</c:v>
                </c:pt>
                <c:pt idx="13">
                  <c:v>102.15262700000312</c:v>
                </c:pt>
                <c:pt idx="14">
                  <c:v>132.67525299999397</c:v>
                </c:pt>
                <c:pt idx="15">
                  <c:v>140.44049599999562</c:v>
                </c:pt>
                <c:pt idx="16">
                  <c:v>165.60373800003435</c:v>
                </c:pt>
                <c:pt idx="17">
                  <c:v>203.53029200003948</c:v>
                </c:pt>
                <c:pt idx="18">
                  <c:v>231.79062500002328</c:v>
                </c:pt>
                <c:pt idx="19">
                  <c:v>238.4799570000032</c:v>
                </c:pt>
                <c:pt idx="20">
                  <c:v>277.81438300001901</c:v>
                </c:pt>
                <c:pt idx="21">
                  <c:v>306.21683599997777</c:v>
                </c:pt>
                <c:pt idx="22">
                  <c:v>338.11401799996383</c:v>
                </c:pt>
                <c:pt idx="23">
                  <c:v>365.74074899998959</c:v>
                </c:pt>
                <c:pt idx="24">
                  <c:v>376.18704800005071</c:v>
                </c:pt>
                <c:pt idx="25">
                  <c:v>410.6182770000305</c:v>
                </c:pt>
                <c:pt idx="26">
                  <c:v>437.68224100000225</c:v>
                </c:pt>
                <c:pt idx="27">
                  <c:v>468.5857669999823</c:v>
                </c:pt>
                <c:pt idx="28">
                  <c:v>492.12543400004506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6-8348-A3B5-10941826C9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data'!$Q$13:$Q$67</c:f>
              <c:numCache>
                <c:formatCode>General</c:formatCode>
                <c:ptCount val="55"/>
                <c:pt idx="0">
                  <c:v>8.9206066012488851E-3</c:v>
                </c:pt>
                <c:pt idx="1">
                  <c:v>1.784121320249777E-2</c:v>
                </c:pt>
                <c:pt idx="2">
                  <c:v>2.6761819803746655E-2</c:v>
                </c:pt>
                <c:pt idx="3">
                  <c:v>3.568242640499554E-2</c:v>
                </c:pt>
                <c:pt idx="4">
                  <c:v>4.4603033006244422E-2</c:v>
                </c:pt>
                <c:pt idx="5">
                  <c:v>5.352363960749331E-2</c:v>
                </c:pt>
                <c:pt idx="6">
                  <c:v>6.2444246208742192E-2</c:v>
                </c:pt>
                <c:pt idx="7">
                  <c:v>7.1364852809991081E-2</c:v>
                </c:pt>
                <c:pt idx="8">
                  <c:v>8.0285459411239962E-2</c:v>
                </c:pt>
                <c:pt idx="9">
                  <c:v>8.9206066012488844E-2</c:v>
                </c:pt>
                <c:pt idx="10">
                  <c:v>9.8126672613737739E-2</c:v>
                </c:pt>
                <c:pt idx="11">
                  <c:v>0.10704727921498662</c:v>
                </c:pt>
                <c:pt idx="12">
                  <c:v>0.1159678858162355</c:v>
                </c:pt>
                <c:pt idx="13">
                  <c:v>0.12488849241748438</c:v>
                </c:pt>
                <c:pt idx="14">
                  <c:v>0.13380909901873328</c:v>
                </c:pt>
                <c:pt idx="15">
                  <c:v>0.14272970561998216</c:v>
                </c:pt>
                <c:pt idx="16">
                  <c:v>0.15165031222123104</c:v>
                </c:pt>
                <c:pt idx="17">
                  <c:v>0.16057091882247992</c:v>
                </c:pt>
                <c:pt idx="18">
                  <c:v>0.16949152542372881</c:v>
                </c:pt>
                <c:pt idx="19">
                  <c:v>0.17841213202497769</c:v>
                </c:pt>
                <c:pt idx="20">
                  <c:v>0.1873327386262266</c:v>
                </c:pt>
                <c:pt idx="21">
                  <c:v>0.19625334522747548</c:v>
                </c:pt>
                <c:pt idx="22">
                  <c:v>0.20517395182872436</c:v>
                </c:pt>
                <c:pt idx="23">
                  <c:v>0.21409455842997324</c:v>
                </c:pt>
                <c:pt idx="24">
                  <c:v>0.22301516503122212</c:v>
                </c:pt>
                <c:pt idx="25">
                  <c:v>0.23193577163247101</c:v>
                </c:pt>
                <c:pt idx="26">
                  <c:v>0.24085637823371989</c:v>
                </c:pt>
                <c:pt idx="27">
                  <c:v>0.24977698483496877</c:v>
                </c:pt>
                <c:pt idx="28">
                  <c:v>0.25869759143621768</c:v>
                </c:pt>
                <c:pt idx="29">
                  <c:v>0.26761819803746656</c:v>
                </c:pt>
                <c:pt idx="30">
                  <c:v>0.27653880463871544</c:v>
                </c:pt>
                <c:pt idx="31">
                  <c:v>0.28545941123996432</c:v>
                </c:pt>
                <c:pt idx="32">
                  <c:v>0.2943800178412132</c:v>
                </c:pt>
                <c:pt idx="33">
                  <c:v>0.30330062444246209</c:v>
                </c:pt>
                <c:pt idx="34">
                  <c:v>0.31222123104371097</c:v>
                </c:pt>
                <c:pt idx="35">
                  <c:v>0.32114183764495985</c:v>
                </c:pt>
                <c:pt idx="36">
                  <c:v>0.33006244424620873</c:v>
                </c:pt>
                <c:pt idx="37">
                  <c:v>0.33898305084745761</c:v>
                </c:pt>
                <c:pt idx="38">
                  <c:v>0.34790365744870649</c:v>
                </c:pt>
                <c:pt idx="39">
                  <c:v>0.35682426404995538</c:v>
                </c:pt>
                <c:pt idx="40">
                  <c:v>0.36574487065120426</c:v>
                </c:pt>
                <c:pt idx="41">
                  <c:v>0.37466547725245319</c:v>
                </c:pt>
                <c:pt idx="42">
                  <c:v>0.38358608385370208</c:v>
                </c:pt>
                <c:pt idx="43">
                  <c:v>0.39250669045495096</c:v>
                </c:pt>
                <c:pt idx="44">
                  <c:v>0.40142729705619984</c:v>
                </c:pt>
                <c:pt idx="45">
                  <c:v>0.41034790365744872</c:v>
                </c:pt>
                <c:pt idx="46">
                  <c:v>0.4192685102586976</c:v>
                </c:pt>
                <c:pt idx="47">
                  <c:v>0.42818911685994648</c:v>
                </c:pt>
                <c:pt idx="48">
                  <c:v>0.43710972346119537</c:v>
                </c:pt>
                <c:pt idx="49">
                  <c:v>0.44603033006244425</c:v>
                </c:pt>
                <c:pt idx="50">
                  <c:v>0.45495093666369313</c:v>
                </c:pt>
                <c:pt idx="51">
                  <c:v>0.46387154326494201</c:v>
                </c:pt>
                <c:pt idx="52">
                  <c:v>0.47279214986619089</c:v>
                </c:pt>
                <c:pt idx="53">
                  <c:v>0.48171275646743977</c:v>
                </c:pt>
                <c:pt idx="54">
                  <c:v>0.49063336306868865</c:v>
                </c:pt>
              </c:numCache>
            </c:numRef>
          </c:xVal>
          <c:yVal>
            <c:numRef>
              <c:f>'summary data'!$R$13:$R$67</c:f>
              <c:numCache>
                <c:formatCode>General</c:formatCode>
                <c:ptCount val="55"/>
                <c:pt idx="0">
                  <c:v>-3.1851199999218807</c:v>
                </c:pt>
                <c:pt idx="1">
                  <c:v>-5.2574920000042766</c:v>
                </c:pt>
                <c:pt idx="2">
                  <c:v>-12.060066999983974</c:v>
                </c:pt>
                <c:pt idx="3">
                  <c:v>-8.432027000002563</c:v>
                </c:pt>
                <c:pt idx="4">
                  <c:v>-9.3460049999412149</c:v>
                </c:pt>
                <c:pt idx="5">
                  <c:v>-7.5985419999342412</c:v>
                </c:pt>
                <c:pt idx="6">
                  <c:v>-12.33671899989713</c:v>
                </c:pt>
                <c:pt idx="7">
                  <c:v>-7.016698999912478</c:v>
                </c:pt>
                <c:pt idx="8">
                  <c:v>-11.451104999985546</c:v>
                </c:pt>
                <c:pt idx="9">
                  <c:v>-6.5921919998945668</c:v>
                </c:pt>
                <c:pt idx="10">
                  <c:v>-15.039792999974452</c:v>
                </c:pt>
                <c:pt idx="11">
                  <c:v>-16.421098999911919</c:v>
                </c:pt>
                <c:pt idx="12">
                  <c:v>-2.6830099999206141</c:v>
                </c:pt>
                <c:pt idx="13">
                  <c:v>-14.776931999949738</c:v>
                </c:pt>
                <c:pt idx="14">
                  <c:v>-7.1608929999638349</c:v>
                </c:pt>
                <c:pt idx="15">
                  <c:v>-8.7840059999143705</c:v>
                </c:pt>
                <c:pt idx="16">
                  <c:v>-17.76498099998571</c:v>
                </c:pt>
                <c:pt idx="17">
                  <c:v>0.97156299999915063</c:v>
                </c:pt>
                <c:pt idx="18">
                  <c:v>-2.4377179999137297</c:v>
                </c:pt>
                <c:pt idx="19">
                  <c:v>10.395009000087157</c:v>
                </c:pt>
                <c:pt idx="20">
                  <c:v>10.939690000028349</c:v>
                </c:pt>
                <c:pt idx="21">
                  <c:v>12.643386000068858</c:v>
                </c:pt>
                <c:pt idx="22">
                  <c:v>19.310920000076294</c:v>
                </c:pt>
                <c:pt idx="23">
                  <c:v>29.616375999990851</c:v>
                </c:pt>
                <c:pt idx="24">
                  <c:v>30.821036000037566</c:v>
                </c:pt>
                <c:pt idx="25">
                  <c:v>33.752856000093743</c:v>
                </c:pt>
                <c:pt idx="26">
                  <c:v>32.8640660000965</c:v>
                </c:pt>
                <c:pt idx="27">
                  <c:v>35.607827000087127</c:v>
                </c:pt>
                <c:pt idx="28">
                  <c:v>60.192588000092655</c:v>
                </c:pt>
                <c:pt idx="29">
                  <c:v>55.984434000100009</c:v>
                </c:pt>
                <c:pt idx="30">
                  <c:v>71.252951000002213</c:v>
                </c:pt>
                <c:pt idx="31">
                  <c:v>88.293699000030756</c:v>
                </c:pt>
                <c:pt idx="32">
                  <c:v>91.369213000056334</c:v>
                </c:pt>
                <c:pt idx="33">
                  <c:v>101.81477699999232</c:v>
                </c:pt>
                <c:pt idx="34">
                  <c:v>116.4330740000587</c:v>
                </c:pt>
                <c:pt idx="35">
                  <c:v>130.05047800007742</c:v>
                </c:pt>
                <c:pt idx="36">
                  <c:v>132.71956100000534</c:v>
                </c:pt>
                <c:pt idx="37">
                  <c:v>161.07680000003893</c:v>
                </c:pt>
                <c:pt idx="38">
                  <c:v>166.6511500000488</c:v>
                </c:pt>
                <c:pt idx="39">
                  <c:v>176.78164300008211</c:v>
                </c:pt>
                <c:pt idx="40">
                  <c:v>188.05958400003146</c:v>
                </c:pt>
                <c:pt idx="41">
                  <c:v>205.29131800006144</c:v>
                </c:pt>
                <c:pt idx="42">
                  <c:v>235.09797000000253</c:v>
                </c:pt>
                <c:pt idx="43">
                  <c:v>255.09403900010511</c:v>
                </c:pt>
                <c:pt idx="44">
                  <c:v>266.12459700007457</c:v>
                </c:pt>
                <c:pt idx="45">
                  <c:v>282.10568100004457</c:v>
                </c:pt>
                <c:pt idx="46">
                  <c:v>292.46951700001955</c:v>
                </c:pt>
                <c:pt idx="47">
                  <c:v>319.22598300001118</c:v>
                </c:pt>
                <c:pt idx="48">
                  <c:v>337.680369000067</c:v>
                </c:pt>
                <c:pt idx="49">
                  <c:v>355.5583420000039</c:v>
                </c:pt>
                <c:pt idx="50">
                  <c:v>375.39764700003434</c:v>
                </c:pt>
                <c:pt idx="51">
                  <c:v>385.87632100004703</c:v>
                </c:pt>
                <c:pt idx="52">
                  <c:v>422.51799000008032</c:v>
                </c:pt>
                <c:pt idx="53">
                  <c:v>447.07609600003343</c:v>
                </c:pt>
                <c:pt idx="54">
                  <c:v>469.76008600008208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6-8348-A3B5-10941826C99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data'!$W$13:$W$36</c:f>
              <c:numCache>
                <c:formatCode>General</c:formatCode>
                <c:ptCount val="24"/>
                <c:pt idx="0">
                  <c:v>1.5844721727074667E-2</c:v>
                </c:pt>
                <c:pt idx="1">
                  <c:v>3.1689443454149334E-2</c:v>
                </c:pt>
                <c:pt idx="2">
                  <c:v>4.7534165181224004E-2</c:v>
                </c:pt>
                <c:pt idx="3">
                  <c:v>6.3378886908298668E-2</c:v>
                </c:pt>
                <c:pt idx="4">
                  <c:v>7.9223608635373338E-2</c:v>
                </c:pt>
                <c:pt idx="5">
                  <c:v>9.5068330362448009E-2</c:v>
                </c:pt>
                <c:pt idx="6">
                  <c:v>0.11091305208952268</c:v>
                </c:pt>
                <c:pt idx="7">
                  <c:v>0.12675777381659734</c:v>
                </c:pt>
                <c:pt idx="8">
                  <c:v>0.14260249554367202</c:v>
                </c:pt>
                <c:pt idx="9">
                  <c:v>0.15844721727074668</c:v>
                </c:pt>
                <c:pt idx="10">
                  <c:v>0.17429193899782136</c:v>
                </c:pt>
                <c:pt idx="11">
                  <c:v>0.19013666072489602</c:v>
                </c:pt>
                <c:pt idx="12">
                  <c:v>0.20598138245197067</c:v>
                </c:pt>
                <c:pt idx="13">
                  <c:v>0.22182610417904536</c:v>
                </c:pt>
                <c:pt idx="14">
                  <c:v>0.23767082590612001</c:v>
                </c:pt>
                <c:pt idx="15">
                  <c:v>0.25351554763319467</c:v>
                </c:pt>
                <c:pt idx="16">
                  <c:v>0.26936026936026936</c:v>
                </c:pt>
                <c:pt idx="17">
                  <c:v>0.28520499108734404</c:v>
                </c:pt>
                <c:pt idx="18">
                  <c:v>0.30104971281441872</c:v>
                </c:pt>
                <c:pt idx="19">
                  <c:v>0.31689443454149335</c:v>
                </c:pt>
                <c:pt idx="20">
                  <c:v>0.33273915626856804</c:v>
                </c:pt>
                <c:pt idx="21">
                  <c:v>0.34858387799564272</c:v>
                </c:pt>
                <c:pt idx="22">
                  <c:v>0.36442859972271735</c:v>
                </c:pt>
                <c:pt idx="23">
                  <c:v>0.38027332144979203</c:v>
                </c:pt>
              </c:numCache>
            </c:numRef>
          </c:xVal>
          <c:yVal>
            <c:numRef>
              <c:f>'summary data'!$X$13:$X$36</c:f>
              <c:numCache>
                <c:formatCode>General</c:formatCode>
                <c:ptCount val="24"/>
                <c:pt idx="0">
                  <c:v>-3.0580659999977797</c:v>
                </c:pt>
                <c:pt idx="1">
                  <c:v>-3.9532040000194684</c:v>
                </c:pt>
                <c:pt idx="2">
                  <c:v>-24.965828000102192</c:v>
                </c:pt>
                <c:pt idx="3">
                  <c:v>-19.279808000079356</c:v>
                </c:pt>
                <c:pt idx="4">
                  <c:v>-26.597690000082366</c:v>
                </c:pt>
                <c:pt idx="5">
                  <c:v>-12.192330000107177</c:v>
                </c:pt>
                <c:pt idx="6">
                  <c:v>-9.4417740000644699</c:v>
                </c:pt>
                <c:pt idx="7">
                  <c:v>-3.020198000012897</c:v>
                </c:pt>
                <c:pt idx="8">
                  <c:v>-10.395738000050187</c:v>
                </c:pt>
                <c:pt idx="9">
                  <c:v>10.896549999946728</c:v>
                </c:pt>
                <c:pt idx="10">
                  <c:v>21.262824999983422</c:v>
                </c:pt>
                <c:pt idx="11">
                  <c:v>24.929914999986067</c:v>
                </c:pt>
                <c:pt idx="12">
                  <c:v>42.223735999898054</c:v>
                </c:pt>
                <c:pt idx="13">
                  <c:v>67.874416999984533</c:v>
                </c:pt>
                <c:pt idx="14">
                  <c:v>82.167367999907583</c:v>
                </c:pt>
                <c:pt idx="15">
                  <c:v>111.88679899997078</c:v>
                </c:pt>
                <c:pt idx="16">
                  <c:v>139.97057799994946</c:v>
                </c:pt>
                <c:pt idx="17">
                  <c:v>163.64108299999498</c:v>
                </c:pt>
                <c:pt idx="18">
                  <c:v>192.31900099990889</c:v>
                </c:pt>
                <c:pt idx="19">
                  <c:v>231.22247499995865</c:v>
                </c:pt>
                <c:pt idx="20">
                  <c:v>281.51775699993595</c:v>
                </c:pt>
                <c:pt idx="21">
                  <c:v>325.73726999992505</c:v>
                </c:pt>
                <c:pt idx="22">
                  <c:v>391.74000999995042</c:v>
                </c:pt>
                <c:pt idx="23">
                  <c:v>438.14659199991729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6-8348-A3B5-10941826C99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data'!$AC$13:$AC$42</c:f>
              <c:numCache>
                <c:formatCode>General</c:formatCode>
                <c:ptCount val="30"/>
                <c:pt idx="0">
                  <c:v>1.0355182768975872E-2</c:v>
                </c:pt>
                <c:pt idx="1">
                  <c:v>2.0710365537951744E-2</c:v>
                </c:pt>
                <c:pt idx="2">
                  <c:v>3.1065548306927617E-2</c:v>
                </c:pt>
                <c:pt idx="3">
                  <c:v>4.1420731075903487E-2</c:v>
                </c:pt>
                <c:pt idx="4">
                  <c:v>5.1775913844879361E-2</c:v>
                </c:pt>
                <c:pt idx="5">
                  <c:v>6.2131096613855234E-2</c:v>
                </c:pt>
                <c:pt idx="6">
                  <c:v>7.2486279382831101E-2</c:v>
                </c:pt>
                <c:pt idx="7">
                  <c:v>8.2841462151806974E-2</c:v>
                </c:pt>
                <c:pt idx="8">
                  <c:v>9.3196644920782848E-2</c:v>
                </c:pt>
                <c:pt idx="9">
                  <c:v>0.10355182768975872</c:v>
                </c:pt>
                <c:pt idx="10">
                  <c:v>0.11390701045873459</c:v>
                </c:pt>
                <c:pt idx="11">
                  <c:v>0.12426219322771047</c:v>
                </c:pt>
                <c:pt idx="12">
                  <c:v>0.13461737599668633</c:v>
                </c:pt>
                <c:pt idx="13">
                  <c:v>0.1449725587656622</c:v>
                </c:pt>
                <c:pt idx="14">
                  <c:v>0.15532774153463808</c:v>
                </c:pt>
                <c:pt idx="15">
                  <c:v>0.16568292430361395</c:v>
                </c:pt>
                <c:pt idx="16">
                  <c:v>0.17603810707258982</c:v>
                </c:pt>
                <c:pt idx="17">
                  <c:v>0.1863932898415657</c:v>
                </c:pt>
                <c:pt idx="18">
                  <c:v>0.19674847261054157</c:v>
                </c:pt>
                <c:pt idx="19">
                  <c:v>0.20710365537951744</c:v>
                </c:pt>
                <c:pt idx="20">
                  <c:v>0.21745883814849332</c:v>
                </c:pt>
                <c:pt idx="21">
                  <c:v>0.22781402091746919</c:v>
                </c:pt>
                <c:pt idx="22">
                  <c:v>0.23816920368644506</c:v>
                </c:pt>
                <c:pt idx="23">
                  <c:v>0.24852438645542094</c:v>
                </c:pt>
                <c:pt idx="24">
                  <c:v>0.25887956922439681</c:v>
                </c:pt>
                <c:pt idx="25">
                  <c:v>0.26923475199337266</c:v>
                </c:pt>
                <c:pt idx="26">
                  <c:v>0.27958993476234856</c:v>
                </c:pt>
                <c:pt idx="27">
                  <c:v>0.2899451175313244</c:v>
                </c:pt>
                <c:pt idx="28">
                  <c:v>0.3003003003003003</c:v>
                </c:pt>
                <c:pt idx="29">
                  <c:v>0.31065548306927615</c:v>
                </c:pt>
              </c:numCache>
            </c:numRef>
          </c:xVal>
          <c:yVal>
            <c:numRef>
              <c:f>'summary data'!$AD$13:$AD$42</c:f>
              <c:numCache>
                <c:formatCode>General</c:formatCode>
                <c:ptCount val="30"/>
                <c:pt idx="0">
                  <c:v>-2.6137319999979809</c:v>
                </c:pt>
                <c:pt idx="1">
                  <c:v>-4.568576000048779</c:v>
                </c:pt>
                <c:pt idx="2">
                  <c:v>-13.70000800001435</c:v>
                </c:pt>
                <c:pt idx="3">
                  <c:v>-11.938914000056684</c:v>
                </c:pt>
                <c:pt idx="4">
                  <c:v>-18.304157000035048</c:v>
                </c:pt>
                <c:pt idx="5">
                  <c:v>-22.875278000021353</c:v>
                </c:pt>
                <c:pt idx="6">
                  <c:v>-12.212023000000045</c:v>
                </c:pt>
                <c:pt idx="7">
                  <c:v>-19.782042000093497</c:v>
                </c:pt>
                <c:pt idx="8">
                  <c:v>-20.248842000029981</c:v>
                </c:pt>
                <c:pt idx="9">
                  <c:v>-13.121281000087038</c:v>
                </c:pt>
                <c:pt idx="10">
                  <c:v>-6.0454509999835864</c:v>
                </c:pt>
                <c:pt idx="11">
                  <c:v>-6.1352150000166148</c:v>
                </c:pt>
                <c:pt idx="12">
                  <c:v>-7.2064240000909194</c:v>
                </c:pt>
                <c:pt idx="13">
                  <c:v>-3.2621320000616834</c:v>
                </c:pt>
                <c:pt idx="14">
                  <c:v>2.4411410000175238</c:v>
                </c:pt>
                <c:pt idx="15">
                  <c:v>26.466995999915525</c:v>
                </c:pt>
                <c:pt idx="16">
                  <c:v>34.395819999976084</c:v>
                </c:pt>
                <c:pt idx="17">
                  <c:v>50.975115999928676</c:v>
                </c:pt>
                <c:pt idx="18">
                  <c:v>69.46234500000719</c:v>
                </c:pt>
                <c:pt idx="19">
                  <c:v>88.750039999955334</c:v>
                </c:pt>
                <c:pt idx="20">
                  <c:v>98.083040999947116</c:v>
                </c:pt>
                <c:pt idx="21">
                  <c:v>126.2715479999315</c:v>
                </c:pt>
                <c:pt idx="22">
                  <c:v>142.15454399993178</c:v>
                </c:pt>
                <c:pt idx="23">
                  <c:v>167.22718499996699</c:v>
                </c:pt>
                <c:pt idx="24">
                  <c:v>205.02331399999093</c:v>
                </c:pt>
                <c:pt idx="25">
                  <c:v>228.38345199998002</c:v>
                </c:pt>
                <c:pt idx="26">
                  <c:v>254.52450399997178</c:v>
                </c:pt>
                <c:pt idx="27">
                  <c:v>297.599872999941</c:v>
                </c:pt>
                <c:pt idx="28">
                  <c:v>344.55675899994094</c:v>
                </c:pt>
                <c:pt idx="29">
                  <c:v>389.43683899997268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B6-8348-A3B5-10941826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'summary data'!$E$2</c:f>
              <c:strCache>
                <c:ptCount val="1"/>
                <c:pt idx="0">
                  <c:v>1.7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data'!$E$13:$E$25</c:f>
              <c:numCache>
                <c:formatCode>General</c:formatCode>
                <c:ptCount val="13"/>
                <c:pt idx="0">
                  <c:v>3.6764705882352942E-2</c:v>
                </c:pt>
                <c:pt idx="1">
                  <c:v>7.3529411764705885E-2</c:v>
                </c:pt>
                <c:pt idx="2">
                  <c:v>0.11029411764705882</c:v>
                </c:pt>
                <c:pt idx="3">
                  <c:v>0.14705882352941177</c:v>
                </c:pt>
                <c:pt idx="4">
                  <c:v>0.18382352941176472</c:v>
                </c:pt>
                <c:pt idx="5">
                  <c:v>0.22058823529411764</c:v>
                </c:pt>
                <c:pt idx="6">
                  <c:v>0.25735294117647056</c:v>
                </c:pt>
                <c:pt idx="7">
                  <c:v>0.29411764705882354</c:v>
                </c:pt>
                <c:pt idx="8">
                  <c:v>0.33088235294117646</c:v>
                </c:pt>
                <c:pt idx="9">
                  <c:v>0.36764705882352944</c:v>
                </c:pt>
                <c:pt idx="10">
                  <c:v>0.40441176470588236</c:v>
                </c:pt>
                <c:pt idx="11">
                  <c:v>0.44117647058823528</c:v>
                </c:pt>
                <c:pt idx="12">
                  <c:v>0.47794117647058826</c:v>
                </c:pt>
              </c:numCache>
            </c:numRef>
          </c:xVal>
          <c:yVal>
            <c:numRef>
              <c:f>'summary data'!$H$13:$H$25</c:f>
              <c:numCache>
                <c:formatCode>General</c:formatCode>
                <c:ptCount val="13"/>
                <c:pt idx="0">
                  <c:v>0</c:v>
                </c:pt>
                <c:pt idx="1">
                  <c:v>0.10907890602224682</c:v>
                </c:pt>
                <c:pt idx="2">
                  <c:v>0.45340751894179865</c:v>
                </c:pt>
                <c:pt idx="3">
                  <c:v>0.76319490561191083</c:v>
                </c:pt>
                <c:pt idx="4">
                  <c:v>1.1687600227191501</c:v>
                </c:pt>
                <c:pt idx="5">
                  <c:v>1.955763131845182</c:v>
                </c:pt>
                <c:pt idx="6">
                  <c:v>2.3626869806265818</c:v>
                </c:pt>
                <c:pt idx="7">
                  <c:v>2.9750801621698937</c:v>
                </c:pt>
                <c:pt idx="8">
                  <c:v>3.6404668549382775</c:v>
                </c:pt>
                <c:pt idx="9">
                  <c:v>4.8465838835649127</c:v>
                </c:pt>
                <c:pt idx="10">
                  <c:v>5.7774455007303622</c:v>
                </c:pt>
                <c:pt idx="11">
                  <c:v>6.9813374563352779</c:v>
                </c:pt>
                <c:pt idx="12">
                  <c:v>7.0880914541283371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1-2A48-A7BB-221617F1ACFE}"/>
            </c:ext>
          </c:extLst>
        </c:ser>
        <c:ser>
          <c:idx val="1"/>
          <c:order val="1"/>
          <c:tx>
            <c:strRef>
              <c:f>'summary data'!$E$3</c:f>
              <c:strCache>
                <c:ptCount val="1"/>
                <c:pt idx="0">
                  <c:v>3.1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data'!$K$13:$K$34</c:f>
              <c:numCache>
                <c:formatCode>General</c:formatCode>
                <c:ptCount val="22"/>
                <c:pt idx="0">
                  <c:v>2.7548209366391185E-2</c:v>
                </c:pt>
                <c:pt idx="1">
                  <c:v>5.5096418732782371E-2</c:v>
                </c:pt>
                <c:pt idx="2">
                  <c:v>8.2644628099173556E-2</c:v>
                </c:pt>
                <c:pt idx="3">
                  <c:v>0.11019283746556474</c:v>
                </c:pt>
                <c:pt idx="4">
                  <c:v>0.13774104683195593</c:v>
                </c:pt>
                <c:pt idx="5">
                  <c:v>0.16528925619834711</c:v>
                </c:pt>
                <c:pt idx="6">
                  <c:v>0.1928374655647383</c:v>
                </c:pt>
                <c:pt idx="7">
                  <c:v>0.22038567493112948</c:v>
                </c:pt>
                <c:pt idx="8">
                  <c:v>0.24793388429752067</c:v>
                </c:pt>
                <c:pt idx="9">
                  <c:v>0.27548209366391185</c:v>
                </c:pt>
                <c:pt idx="10">
                  <c:v>0.30303030303030304</c:v>
                </c:pt>
                <c:pt idx="11">
                  <c:v>0.33057851239669422</c:v>
                </c:pt>
                <c:pt idx="12">
                  <c:v>0.35812672176308541</c:v>
                </c:pt>
                <c:pt idx="13">
                  <c:v>0.38567493112947659</c:v>
                </c:pt>
                <c:pt idx="14">
                  <c:v>0.41322314049586778</c:v>
                </c:pt>
                <c:pt idx="15">
                  <c:v>0.44077134986225897</c:v>
                </c:pt>
                <c:pt idx="16">
                  <c:v>0.46831955922865015</c:v>
                </c:pt>
                <c:pt idx="17">
                  <c:v>0.49586776859504134</c:v>
                </c:pt>
                <c:pt idx="18">
                  <c:v>0.52341597796143247</c:v>
                </c:pt>
                <c:pt idx="19">
                  <c:v>0.55096418732782371</c:v>
                </c:pt>
                <c:pt idx="20">
                  <c:v>0.57851239669421484</c:v>
                </c:pt>
                <c:pt idx="21">
                  <c:v>0.60606060606060608</c:v>
                </c:pt>
              </c:numCache>
            </c:numRef>
          </c:xVal>
          <c:yVal>
            <c:numRef>
              <c:f>'summary data'!$N$13:$N$34</c:f>
              <c:numCache>
                <c:formatCode>General</c:formatCode>
                <c:ptCount val="22"/>
                <c:pt idx="0">
                  <c:v>0</c:v>
                </c:pt>
                <c:pt idx="1">
                  <c:v>2.9920293486057428E-2</c:v>
                </c:pt>
                <c:pt idx="2">
                  <c:v>7.7605515804925085E-2</c:v>
                </c:pt>
                <c:pt idx="3">
                  <c:v>0.15944333873960428</c:v>
                </c:pt>
                <c:pt idx="4">
                  <c:v>0.30048314573795976</c:v>
                </c:pt>
                <c:pt idx="5">
                  <c:v>0.41649156622461608</c:v>
                </c:pt>
                <c:pt idx="6">
                  <c:v>0.60925265758954195</c:v>
                </c:pt>
                <c:pt idx="7">
                  <c:v>0.81553081670263516</c:v>
                </c:pt>
                <c:pt idx="8">
                  <c:v>1.1018748654708634</c:v>
                </c:pt>
                <c:pt idx="9">
                  <c:v>1.5228756851286351</c:v>
                </c:pt>
                <c:pt idx="10">
                  <c:v>1.8992440245289808</c:v>
                </c:pt>
                <c:pt idx="11">
                  <c:v>2.2770740017325228</c:v>
                </c:pt>
                <c:pt idx="12">
                  <c:v>2.8013557993584275</c:v>
                </c:pt>
                <c:pt idx="13">
                  <c:v>3.2991936239083017</c:v>
                </c:pt>
                <c:pt idx="14">
                  <c:v>3.5123182052615984</c:v>
                </c:pt>
                <c:pt idx="15">
                  <c:v>4.0833211375704561</c:v>
                </c:pt>
                <c:pt idx="16">
                  <c:v>4.2428601078380117</c:v>
                </c:pt>
                <c:pt idx="17">
                  <c:v>4.9031557759079325</c:v>
                </c:pt>
                <c:pt idx="18">
                  <c:v>4.9612238511060252</c:v>
                </c:pt>
                <c:pt idx="19">
                  <c:v>5.2391074744493222</c:v>
                </c:pt>
                <c:pt idx="20">
                  <c:v>5.5891025791246562</c:v>
                </c:pt>
                <c:pt idx="21">
                  <c:v>6.359849650816578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1-2A48-A7BB-221617F1ACFE}"/>
            </c:ext>
          </c:extLst>
        </c:ser>
        <c:ser>
          <c:idx val="2"/>
          <c:order val="2"/>
          <c:tx>
            <c:strRef>
              <c:f>'summary data'!$E$4</c:f>
              <c:strCache>
                <c:ptCount val="1"/>
                <c:pt idx="0">
                  <c:v>4.4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data'!$Q$13:$Q$67</c:f>
              <c:numCache>
                <c:formatCode>General</c:formatCode>
                <c:ptCount val="55"/>
                <c:pt idx="0">
                  <c:v>8.9206066012488851E-3</c:v>
                </c:pt>
                <c:pt idx="1">
                  <c:v>1.784121320249777E-2</c:v>
                </c:pt>
                <c:pt idx="2">
                  <c:v>2.6761819803746655E-2</c:v>
                </c:pt>
                <c:pt idx="3">
                  <c:v>3.568242640499554E-2</c:v>
                </c:pt>
                <c:pt idx="4">
                  <c:v>4.4603033006244422E-2</c:v>
                </c:pt>
                <c:pt idx="5">
                  <c:v>5.352363960749331E-2</c:v>
                </c:pt>
                <c:pt idx="6">
                  <c:v>6.2444246208742192E-2</c:v>
                </c:pt>
                <c:pt idx="7">
                  <c:v>7.1364852809991081E-2</c:v>
                </c:pt>
                <c:pt idx="8">
                  <c:v>8.0285459411239962E-2</c:v>
                </c:pt>
                <c:pt idx="9">
                  <c:v>8.9206066012488844E-2</c:v>
                </c:pt>
                <c:pt idx="10">
                  <c:v>9.8126672613737739E-2</c:v>
                </c:pt>
                <c:pt idx="11">
                  <c:v>0.10704727921498662</c:v>
                </c:pt>
                <c:pt idx="12">
                  <c:v>0.1159678858162355</c:v>
                </c:pt>
                <c:pt idx="13">
                  <c:v>0.12488849241748438</c:v>
                </c:pt>
                <c:pt idx="14">
                  <c:v>0.13380909901873328</c:v>
                </c:pt>
                <c:pt idx="15">
                  <c:v>0.14272970561998216</c:v>
                </c:pt>
                <c:pt idx="16">
                  <c:v>0.15165031222123104</c:v>
                </c:pt>
                <c:pt idx="17">
                  <c:v>0.16057091882247992</c:v>
                </c:pt>
                <c:pt idx="18">
                  <c:v>0.16949152542372881</c:v>
                </c:pt>
                <c:pt idx="19">
                  <c:v>0.17841213202497769</c:v>
                </c:pt>
                <c:pt idx="20">
                  <c:v>0.1873327386262266</c:v>
                </c:pt>
                <c:pt idx="21">
                  <c:v>0.19625334522747548</c:v>
                </c:pt>
                <c:pt idx="22">
                  <c:v>0.20517395182872436</c:v>
                </c:pt>
                <c:pt idx="23">
                  <c:v>0.21409455842997324</c:v>
                </c:pt>
                <c:pt idx="24">
                  <c:v>0.22301516503122212</c:v>
                </c:pt>
                <c:pt idx="25">
                  <c:v>0.23193577163247101</c:v>
                </c:pt>
                <c:pt idx="26">
                  <c:v>0.24085637823371989</c:v>
                </c:pt>
                <c:pt idx="27">
                  <c:v>0.24977698483496877</c:v>
                </c:pt>
                <c:pt idx="28">
                  <c:v>0.25869759143621768</c:v>
                </c:pt>
                <c:pt idx="29">
                  <c:v>0.26761819803746656</c:v>
                </c:pt>
                <c:pt idx="30">
                  <c:v>0.27653880463871544</c:v>
                </c:pt>
                <c:pt idx="31">
                  <c:v>0.28545941123996432</c:v>
                </c:pt>
                <c:pt idx="32">
                  <c:v>0.2943800178412132</c:v>
                </c:pt>
                <c:pt idx="33">
                  <c:v>0.30330062444246209</c:v>
                </c:pt>
                <c:pt idx="34">
                  <c:v>0.31222123104371097</c:v>
                </c:pt>
                <c:pt idx="35">
                  <c:v>0.32114183764495985</c:v>
                </c:pt>
                <c:pt idx="36">
                  <c:v>0.33006244424620873</c:v>
                </c:pt>
                <c:pt idx="37">
                  <c:v>0.33898305084745761</c:v>
                </c:pt>
                <c:pt idx="38">
                  <c:v>0.34790365744870649</c:v>
                </c:pt>
                <c:pt idx="39">
                  <c:v>0.35682426404995538</c:v>
                </c:pt>
                <c:pt idx="40">
                  <c:v>0.36574487065120426</c:v>
                </c:pt>
                <c:pt idx="41">
                  <c:v>0.37466547725245319</c:v>
                </c:pt>
                <c:pt idx="42">
                  <c:v>0.38358608385370208</c:v>
                </c:pt>
                <c:pt idx="43">
                  <c:v>0.39250669045495096</c:v>
                </c:pt>
                <c:pt idx="44">
                  <c:v>0.40142729705619984</c:v>
                </c:pt>
                <c:pt idx="45">
                  <c:v>0.41034790365744872</c:v>
                </c:pt>
                <c:pt idx="46">
                  <c:v>0.4192685102586976</c:v>
                </c:pt>
                <c:pt idx="47">
                  <c:v>0.42818911685994648</c:v>
                </c:pt>
                <c:pt idx="48">
                  <c:v>0.43710972346119537</c:v>
                </c:pt>
                <c:pt idx="49">
                  <c:v>0.44603033006244425</c:v>
                </c:pt>
                <c:pt idx="50">
                  <c:v>0.45495093666369313</c:v>
                </c:pt>
                <c:pt idx="51">
                  <c:v>0.46387154326494201</c:v>
                </c:pt>
                <c:pt idx="52">
                  <c:v>0.47279214986619089</c:v>
                </c:pt>
                <c:pt idx="53">
                  <c:v>0.48171275646743977</c:v>
                </c:pt>
                <c:pt idx="54">
                  <c:v>0.49063336306868865</c:v>
                </c:pt>
              </c:numCache>
            </c:numRef>
          </c:xVal>
          <c:yVal>
            <c:numRef>
              <c:f>'summary data'!$T$13:$T$67</c:f>
              <c:numCache>
                <c:formatCode>General</c:formatCode>
                <c:ptCount val="55"/>
                <c:pt idx="0">
                  <c:v>0</c:v>
                </c:pt>
                <c:pt idx="1">
                  <c:v>3.6297729538449473E-3</c:v>
                </c:pt>
                <c:pt idx="2">
                  <c:v>6.7290737754335077E-3</c:v>
                </c:pt>
                <c:pt idx="3">
                  <c:v>1.4557014223437146E-2</c:v>
                </c:pt>
                <c:pt idx="4">
                  <c:v>2.1702626610359273E-2</c:v>
                </c:pt>
                <c:pt idx="5">
                  <c:v>2.4619590148148209E-2</c:v>
                </c:pt>
                <c:pt idx="6">
                  <c:v>3.3744369659639034E-2</c:v>
                </c:pt>
                <c:pt idx="7">
                  <c:v>4.4939794507664291E-2</c:v>
                </c:pt>
                <c:pt idx="8">
                  <c:v>5.7667173317939038E-2</c:v>
                </c:pt>
                <c:pt idx="9">
                  <c:v>7.8760825956051231E-2</c:v>
                </c:pt>
                <c:pt idx="10">
                  <c:v>9.8500820163236455E-2</c:v>
                </c:pt>
                <c:pt idx="11">
                  <c:v>0.11047409263545577</c:v>
                </c:pt>
                <c:pt idx="12">
                  <c:v>0.14336499058131133</c:v>
                </c:pt>
                <c:pt idx="13">
                  <c:v>0.16994748570078419</c:v>
                </c:pt>
                <c:pt idx="14">
                  <c:v>0.19559381225281763</c:v>
                </c:pt>
                <c:pt idx="15">
                  <c:v>0.2302877076834792</c:v>
                </c:pt>
                <c:pt idx="16">
                  <c:v>0.26943970551865276</c:v>
                </c:pt>
                <c:pt idx="17">
                  <c:v>0.295538743777844</c:v>
                </c:pt>
                <c:pt idx="18">
                  <c:v>0.33729267048055983</c:v>
                </c:pt>
                <c:pt idx="19">
                  <c:v>0.38503165538731876</c:v>
                </c:pt>
                <c:pt idx="20">
                  <c:v>0.4386211624397286</c:v>
                </c:pt>
                <c:pt idx="21">
                  <c:v>0.475491815420511</c:v>
                </c:pt>
                <c:pt idx="22">
                  <c:v>0.53945965076781111</c:v>
                </c:pt>
                <c:pt idx="23">
                  <c:v>0.5721819304162421</c:v>
                </c:pt>
                <c:pt idx="24">
                  <c:v>0.65184383273166457</c:v>
                </c:pt>
                <c:pt idx="25">
                  <c:v>0.70724377751967615</c:v>
                </c:pt>
                <c:pt idx="26">
                  <c:v>0.730896504253432</c:v>
                </c:pt>
                <c:pt idx="27">
                  <c:v>0.78227099871586203</c:v>
                </c:pt>
                <c:pt idx="28">
                  <c:v>0.8838947977967625</c:v>
                </c:pt>
                <c:pt idx="29">
                  <c:v>0.93596565156568956</c:v>
                </c:pt>
                <c:pt idx="30">
                  <c:v>1.0245244430292528</c:v>
                </c:pt>
                <c:pt idx="31">
                  <c:v>1.1551713479487973</c:v>
                </c:pt>
                <c:pt idx="32">
                  <c:v>1.2223590713609962</c:v>
                </c:pt>
                <c:pt idx="33">
                  <c:v>1.2691193297830092</c:v>
                </c:pt>
                <c:pt idx="34">
                  <c:v>1.476686953876436</c:v>
                </c:pt>
                <c:pt idx="35">
                  <c:v>1.4782708803781099</c:v>
                </c:pt>
                <c:pt idx="36">
                  <c:v>1.647731939677229</c:v>
                </c:pt>
                <c:pt idx="37">
                  <c:v>1.7085948779894551</c:v>
                </c:pt>
                <c:pt idx="38">
                  <c:v>1.8913995478298173</c:v>
                </c:pt>
                <c:pt idx="39">
                  <c:v>1.9872142419597982</c:v>
                </c:pt>
                <c:pt idx="40">
                  <c:v>2.1454642831705559</c:v>
                </c:pt>
                <c:pt idx="41">
                  <c:v>2.219911540286291</c:v>
                </c:pt>
                <c:pt idx="42">
                  <c:v>2.2957771778778366</c:v>
                </c:pt>
                <c:pt idx="43">
                  <c:v>2.4463598749533011</c:v>
                </c:pt>
                <c:pt idx="44">
                  <c:v>2.5428542350172862</c:v>
                </c:pt>
                <c:pt idx="45">
                  <c:v>2.6455005640751406</c:v>
                </c:pt>
                <c:pt idx="46">
                  <c:v>2.8175702686384829</c:v>
                </c:pt>
                <c:pt idx="47">
                  <c:v>2.908706141597607</c:v>
                </c:pt>
                <c:pt idx="48">
                  <c:v>3.0241512016386136</c:v>
                </c:pt>
                <c:pt idx="49">
                  <c:v>3.0103075451902557</c:v>
                </c:pt>
                <c:pt idx="50">
                  <c:v>3.1127356137912554</c:v>
                </c:pt>
                <c:pt idx="51">
                  <c:v>3.1727986037712825</c:v>
                </c:pt>
                <c:pt idx="52">
                  <c:v>3.4085709163847833</c:v>
                </c:pt>
                <c:pt idx="53">
                  <c:v>3.5526966140576941</c:v>
                </c:pt>
                <c:pt idx="54">
                  <c:v>3.5932438059529406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81-2A48-A7BB-221617F1ACFE}"/>
            </c:ext>
          </c:extLst>
        </c:ser>
        <c:ser>
          <c:idx val="3"/>
          <c:order val="3"/>
          <c:tx>
            <c:strRef>
              <c:f>'summary data'!$E$5</c:f>
              <c:strCache>
                <c:ptCount val="1"/>
                <c:pt idx="0">
                  <c:v>5.8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data'!$W$13:$W$42</c:f>
              <c:numCache>
                <c:formatCode>General</c:formatCode>
                <c:ptCount val="30"/>
                <c:pt idx="0">
                  <c:v>1.5844721727074667E-2</c:v>
                </c:pt>
                <c:pt idx="1">
                  <c:v>3.1689443454149334E-2</c:v>
                </c:pt>
                <c:pt idx="2">
                  <c:v>4.7534165181224004E-2</c:v>
                </c:pt>
                <c:pt idx="3">
                  <c:v>6.3378886908298668E-2</c:v>
                </c:pt>
                <c:pt idx="4">
                  <c:v>7.9223608635373338E-2</c:v>
                </c:pt>
                <c:pt idx="5">
                  <c:v>9.5068330362448009E-2</c:v>
                </c:pt>
                <c:pt idx="6">
                  <c:v>0.11091305208952268</c:v>
                </c:pt>
                <c:pt idx="7">
                  <c:v>0.12675777381659734</c:v>
                </c:pt>
                <c:pt idx="8">
                  <c:v>0.14260249554367202</c:v>
                </c:pt>
                <c:pt idx="9">
                  <c:v>0.15844721727074668</c:v>
                </c:pt>
                <c:pt idx="10">
                  <c:v>0.17429193899782136</c:v>
                </c:pt>
                <c:pt idx="11">
                  <c:v>0.19013666072489602</c:v>
                </c:pt>
                <c:pt idx="12">
                  <c:v>0.20598138245197067</c:v>
                </c:pt>
                <c:pt idx="13">
                  <c:v>0.22182610417904536</c:v>
                </c:pt>
                <c:pt idx="14">
                  <c:v>0.23767082590612001</c:v>
                </c:pt>
                <c:pt idx="15">
                  <c:v>0.25351554763319467</c:v>
                </c:pt>
                <c:pt idx="16">
                  <c:v>0.26936026936026936</c:v>
                </c:pt>
                <c:pt idx="17">
                  <c:v>0.28520499108734404</c:v>
                </c:pt>
                <c:pt idx="18">
                  <c:v>0.30104971281441872</c:v>
                </c:pt>
                <c:pt idx="19">
                  <c:v>0.31689443454149335</c:v>
                </c:pt>
                <c:pt idx="20">
                  <c:v>0.33273915626856804</c:v>
                </c:pt>
                <c:pt idx="21">
                  <c:v>0.34858387799564272</c:v>
                </c:pt>
                <c:pt idx="22">
                  <c:v>0.36442859972271735</c:v>
                </c:pt>
                <c:pt idx="23">
                  <c:v>0.38027332144979203</c:v>
                </c:pt>
                <c:pt idx="24">
                  <c:v>0.39611804317686672</c:v>
                </c:pt>
                <c:pt idx="25">
                  <c:v>0.41196276490394135</c:v>
                </c:pt>
                <c:pt idx="26">
                  <c:v>0.42780748663101603</c:v>
                </c:pt>
                <c:pt idx="27">
                  <c:v>0.44365220835809072</c:v>
                </c:pt>
                <c:pt idx="28">
                  <c:v>0.4594969300851654</c:v>
                </c:pt>
                <c:pt idx="29">
                  <c:v>0.47534165181224003</c:v>
                </c:pt>
              </c:numCache>
            </c:numRef>
          </c:xVal>
          <c:yVal>
            <c:numRef>
              <c:f>'summary data'!$Z$13:$Z$42</c:f>
              <c:numCache>
                <c:formatCode>General</c:formatCode>
                <c:ptCount val="30"/>
                <c:pt idx="0">
                  <c:v>0</c:v>
                </c:pt>
                <c:pt idx="1">
                  <c:v>7.6033865024075446E-3</c:v>
                </c:pt>
                <c:pt idx="2">
                  <c:v>1.9399498376885631E-2</c:v>
                </c:pt>
                <c:pt idx="3">
                  <c:v>3.4182871879687493E-2</c:v>
                </c:pt>
                <c:pt idx="4">
                  <c:v>5.4068587086490219E-2</c:v>
                </c:pt>
                <c:pt idx="5">
                  <c:v>8.2080770871116288E-2</c:v>
                </c:pt>
                <c:pt idx="6">
                  <c:v>0.11736453179024366</c:v>
                </c:pt>
                <c:pt idx="7">
                  <c:v>0.1541074839902985</c:v>
                </c:pt>
                <c:pt idx="8">
                  <c:v>0.20941800680134012</c:v>
                </c:pt>
                <c:pt idx="9">
                  <c:v>0.27171879721564207</c:v>
                </c:pt>
                <c:pt idx="10">
                  <c:v>0.34005236627830476</c:v>
                </c:pt>
                <c:pt idx="11">
                  <c:v>0.41791467385583309</c:v>
                </c:pt>
                <c:pt idx="12">
                  <c:v>0.50029528812171042</c:v>
                </c:pt>
                <c:pt idx="13">
                  <c:v>0.60654662637043544</c:v>
                </c:pt>
                <c:pt idx="14">
                  <c:v>0.71625718606302424</c:v>
                </c:pt>
                <c:pt idx="15">
                  <c:v>0.84769498799460041</c:v>
                </c:pt>
                <c:pt idx="16">
                  <c:v>0.96230240345927542</c:v>
                </c:pt>
                <c:pt idx="17">
                  <c:v>1.1415676665190897</c:v>
                </c:pt>
                <c:pt idx="18">
                  <c:v>1.3469335134420137</c:v>
                </c:pt>
                <c:pt idx="19">
                  <c:v>1.5341801434092792</c:v>
                </c:pt>
                <c:pt idx="20">
                  <c:v>1.7524738872741981</c:v>
                </c:pt>
                <c:pt idx="21">
                  <c:v>1.974314286718367</c:v>
                </c:pt>
                <c:pt idx="22">
                  <c:v>2.312566757235154</c:v>
                </c:pt>
                <c:pt idx="23">
                  <c:v>2.5379352156693202</c:v>
                </c:pt>
                <c:pt idx="24">
                  <c:v>2.8062496230803613</c:v>
                </c:pt>
                <c:pt idx="25">
                  <c:v>3.197863819962266</c:v>
                </c:pt>
                <c:pt idx="26">
                  <c:v>3.4118524765735967</c:v>
                </c:pt>
                <c:pt idx="27">
                  <c:v>3.6280683305327557</c:v>
                </c:pt>
                <c:pt idx="28">
                  <c:v>4.0415622138648395</c:v>
                </c:pt>
                <c:pt idx="29">
                  <c:v>4.2874867451025676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1-2A48-A7BB-221617F1ACFE}"/>
            </c:ext>
          </c:extLst>
        </c:ser>
        <c:ser>
          <c:idx val="4"/>
          <c:order val="4"/>
          <c:tx>
            <c:strRef>
              <c:f>'summary data'!$E$6</c:f>
              <c:strCache>
                <c:ptCount val="1"/>
                <c:pt idx="0">
                  <c:v>7.1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data'!$AC$13:$AC$42</c:f>
              <c:numCache>
                <c:formatCode>General</c:formatCode>
                <c:ptCount val="30"/>
                <c:pt idx="0">
                  <c:v>1.0355182768975872E-2</c:v>
                </c:pt>
                <c:pt idx="1">
                  <c:v>2.0710365537951744E-2</c:v>
                </c:pt>
                <c:pt idx="2">
                  <c:v>3.1065548306927617E-2</c:v>
                </c:pt>
                <c:pt idx="3">
                  <c:v>4.1420731075903487E-2</c:v>
                </c:pt>
                <c:pt idx="4">
                  <c:v>5.1775913844879361E-2</c:v>
                </c:pt>
                <c:pt idx="5">
                  <c:v>6.2131096613855234E-2</c:v>
                </c:pt>
                <c:pt idx="6">
                  <c:v>7.2486279382831101E-2</c:v>
                </c:pt>
                <c:pt idx="7">
                  <c:v>8.2841462151806974E-2</c:v>
                </c:pt>
                <c:pt idx="8">
                  <c:v>9.3196644920782848E-2</c:v>
                </c:pt>
                <c:pt idx="9">
                  <c:v>0.10355182768975872</c:v>
                </c:pt>
                <c:pt idx="10">
                  <c:v>0.11390701045873459</c:v>
                </c:pt>
                <c:pt idx="11">
                  <c:v>0.12426219322771047</c:v>
                </c:pt>
                <c:pt idx="12">
                  <c:v>0.13461737599668633</c:v>
                </c:pt>
                <c:pt idx="13">
                  <c:v>0.1449725587656622</c:v>
                </c:pt>
                <c:pt idx="14">
                  <c:v>0.15532774153463808</c:v>
                </c:pt>
                <c:pt idx="15">
                  <c:v>0.16568292430361395</c:v>
                </c:pt>
                <c:pt idx="16">
                  <c:v>0.17603810707258982</c:v>
                </c:pt>
                <c:pt idx="17">
                  <c:v>0.1863932898415657</c:v>
                </c:pt>
                <c:pt idx="18">
                  <c:v>0.19674847261054157</c:v>
                </c:pt>
                <c:pt idx="19">
                  <c:v>0.20710365537951744</c:v>
                </c:pt>
                <c:pt idx="20">
                  <c:v>0.21745883814849332</c:v>
                </c:pt>
                <c:pt idx="21">
                  <c:v>0.22781402091746919</c:v>
                </c:pt>
                <c:pt idx="22">
                  <c:v>0.23816920368644506</c:v>
                </c:pt>
                <c:pt idx="23">
                  <c:v>0.24852438645542094</c:v>
                </c:pt>
                <c:pt idx="24">
                  <c:v>0.25887956922439681</c:v>
                </c:pt>
                <c:pt idx="25">
                  <c:v>0.26923475199337266</c:v>
                </c:pt>
                <c:pt idx="26">
                  <c:v>0.27958993476234856</c:v>
                </c:pt>
                <c:pt idx="27">
                  <c:v>0.2899451175313244</c:v>
                </c:pt>
                <c:pt idx="28">
                  <c:v>0.3003003003003003</c:v>
                </c:pt>
                <c:pt idx="29">
                  <c:v>0.31065548306927615</c:v>
                </c:pt>
              </c:numCache>
            </c:numRef>
          </c:xVal>
          <c:yVal>
            <c:numRef>
              <c:f>'summary data'!$AF$13:$AF$42</c:f>
              <c:numCache>
                <c:formatCode>General</c:formatCode>
                <c:ptCount val="30"/>
                <c:pt idx="0">
                  <c:v>0</c:v>
                </c:pt>
                <c:pt idx="1">
                  <c:v>4.1259072092846155E-3</c:v>
                </c:pt>
                <c:pt idx="2">
                  <c:v>9.1302777841059564E-3</c:v>
                </c:pt>
                <c:pt idx="3">
                  <c:v>1.5401641639210893E-2</c:v>
                </c:pt>
                <c:pt idx="4">
                  <c:v>2.1832082595724011E-2</c:v>
                </c:pt>
                <c:pt idx="5">
                  <c:v>3.0964087863044026E-2</c:v>
                </c:pt>
                <c:pt idx="6">
                  <c:v>4.0941543596726526E-2</c:v>
                </c:pt>
                <c:pt idx="7">
                  <c:v>5.4535502459350876E-2</c:v>
                </c:pt>
                <c:pt idx="8">
                  <c:v>6.7768421790605562E-2</c:v>
                </c:pt>
                <c:pt idx="9">
                  <c:v>8.910117928037746E-2</c:v>
                </c:pt>
                <c:pt idx="10">
                  <c:v>0.10516399870377814</c:v>
                </c:pt>
                <c:pt idx="11">
                  <c:v>0.13123684839500424</c:v>
                </c:pt>
                <c:pt idx="12">
                  <c:v>0.15869257484230867</c:v>
                </c:pt>
                <c:pt idx="13">
                  <c:v>0.19120189543419394</c:v>
                </c:pt>
                <c:pt idx="14">
                  <c:v>0.22713853395561018</c:v>
                </c:pt>
                <c:pt idx="15">
                  <c:v>0.27119264379394498</c:v>
                </c:pt>
                <c:pt idx="16">
                  <c:v>0.30964790740664222</c:v>
                </c:pt>
                <c:pt idx="17">
                  <c:v>0.35604051343125975</c:v>
                </c:pt>
                <c:pt idx="18">
                  <c:v>0.40543792460332878</c:v>
                </c:pt>
                <c:pt idx="19">
                  <c:v>0.4787319070233903</c:v>
                </c:pt>
                <c:pt idx="20">
                  <c:v>0.52491180467501686</c:v>
                </c:pt>
                <c:pt idx="21">
                  <c:v>0.58215971683415346</c:v>
                </c:pt>
                <c:pt idx="22">
                  <c:v>0.65595182649812389</c:v>
                </c:pt>
                <c:pt idx="23">
                  <c:v>0.73123447066485991</c:v>
                </c:pt>
                <c:pt idx="24">
                  <c:v>0.8166850396666997</c:v>
                </c:pt>
                <c:pt idx="25">
                  <c:v>0.93076590986101482</c:v>
                </c:pt>
                <c:pt idx="26">
                  <c:v>1.0092862315869358</c:v>
                </c:pt>
                <c:pt idx="27">
                  <c:v>1.1109461985323474</c:v>
                </c:pt>
                <c:pt idx="28">
                  <c:v>1.2275365405910712</c:v>
                </c:pt>
                <c:pt idx="29">
                  <c:v>1.3514301302537832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1-2A48-A7BB-221617F1A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66348448687356"/>
          <c:y val="0.16391033782067563"/>
          <c:w val="0.10966587112171838"/>
          <c:h val="0.272179324358648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('summary data'!$I$14:$I$24,'summary data'!$O$14:$O$39,'summary data'!$U$14:$U$70,'summary data'!$AA$14:$AA$42,'summary data'!$AG$14:$AG$42)</c:f>
              <c:numCache>
                <c:formatCode>General</c:formatCode>
                <c:ptCount val="152"/>
                <c:pt idx="0">
                  <c:v>103.04609619150041</c:v>
                </c:pt>
                <c:pt idx="1">
                  <c:v>71.352443452846046</c:v>
                </c:pt>
                <c:pt idx="2">
                  <c:v>54.526768364965221</c:v>
                </c:pt>
                <c:pt idx="3">
                  <c:v>48.237080885477148</c:v>
                </c:pt>
                <c:pt idx="4">
                  <c:v>37.001755351880817</c:v>
                </c:pt>
                <c:pt idx="5">
                  <c:v>36.445013981823379</c:v>
                </c:pt>
                <c:pt idx="6">
                  <c:v>32.266051024614683</c:v>
                </c:pt>
                <c:pt idx="7">
                  <c:v>29.494669813376348</c:v>
                </c:pt>
                <c:pt idx="8">
                  <c:v>25.836080654226272</c:v>
                </c:pt>
                <c:pt idx="9">
                  <c:v>24.229414508087714</c:v>
                </c:pt>
                <c:pt idx="10">
                  <c:v>21.438582080137401</c:v>
                </c:pt>
                <c:pt idx="11">
                  <c:v>207.81109792100685</c:v>
                </c:pt>
                <c:pt idx="12">
                  <c:v>137.05072539606655</c:v>
                </c:pt>
                <c:pt idx="13">
                  <c:v>106.76400349330038</c:v>
                </c:pt>
                <c:pt idx="14">
                  <c:v>81.942992017711646</c:v>
                </c:pt>
                <c:pt idx="15">
                  <c:v>74.287677563507387</c:v>
                </c:pt>
                <c:pt idx="16">
                  <c:v>61.012267309973844</c:v>
                </c:pt>
                <c:pt idx="17">
                  <c:v>56.258409957177271</c:v>
                </c:pt>
                <c:pt idx="18">
                  <c:v>47.727971686375831</c:v>
                </c:pt>
                <c:pt idx="19">
                  <c:v>42.212744762918881</c:v>
                </c:pt>
                <c:pt idx="20">
                  <c:v>39.601584953104684</c:v>
                </c:pt>
                <c:pt idx="21">
                  <c:v>37.102527774704491</c:v>
                </c:pt>
                <c:pt idx="22">
                  <c:v>35.008666251036502</c:v>
                </c:pt>
                <c:pt idx="23">
                  <c:v>32.286369067453933</c:v>
                </c:pt>
                <c:pt idx="24">
                  <c:v>32.046850117900043</c:v>
                </c:pt>
                <c:pt idx="25">
                  <c:v>30.231520114183105</c:v>
                </c:pt>
                <c:pt idx="26">
                  <c:v>31.013175185571804</c:v>
                </c:pt>
                <c:pt idx="27">
                  <c:v>27.670680096299577</c:v>
                </c:pt>
                <c:pt idx="28">
                  <c:v>28.80043807736433</c:v>
                </c:pt>
                <c:pt idx="29">
                  <c:v>27.954384855613583</c:v>
                </c:pt>
                <c:pt idx="30">
                  <c:v>27.95468776706603</c:v>
                </c:pt>
                <c:pt idx="31">
                  <c:v>24.759834801446893</c:v>
                </c:pt>
                <c:pt idx="32">
                  <c:v>24.513575096559372</c:v>
                </c:pt>
                <c:pt idx="33">
                  <c:v>26.054856908131761</c:v>
                </c:pt>
                <c:pt idx="34">
                  <c:v>26.728815459376353</c:v>
                </c:pt>
                <c:pt idx="35">
                  <c:v>27.402576313119074</c:v>
                </c:pt>
                <c:pt idx="36">
                  <c:v>27.372961275050695</c:v>
                </c:pt>
                <c:pt idx="37">
                  <c:v>789.35151843522681</c:v>
                </c:pt>
                <c:pt idx="38">
                  <c:v>493.03183091833534</c:v>
                </c:pt>
                <c:pt idx="39">
                  <c:v>389.10892791586559</c:v>
                </c:pt>
                <c:pt idx="40">
                  <c:v>296.39748705489012</c:v>
                </c:pt>
                <c:pt idx="41">
                  <c:v>262.14114225064947</c:v>
                </c:pt>
                <c:pt idx="42">
                  <c:v>223.57099321285077</c:v>
                </c:pt>
                <c:pt idx="43">
                  <c:v>193.29831858752962</c:v>
                </c:pt>
                <c:pt idx="44">
                  <c:v>173.01363248934592</c:v>
                </c:pt>
                <c:pt idx="45">
                  <c:v>155.04130969086745</c:v>
                </c:pt>
                <c:pt idx="46">
                  <c:v>137.64523247824496</c:v>
                </c:pt>
                <c:pt idx="47">
                  <c:v>132.82796052372851</c:v>
                </c:pt>
                <c:pt idx="48">
                  <c:v>118.79350759896047</c:v>
                </c:pt>
                <c:pt idx="49">
                  <c:v>110.39656530588719</c:v>
                </c:pt>
                <c:pt idx="50">
                  <c:v>104.49068913147828</c:v>
                </c:pt>
                <c:pt idx="51">
                  <c:v>97.33722001410861</c:v>
                </c:pt>
                <c:pt idx="52">
                  <c:v>90.094053494708248</c:v>
                </c:pt>
                <c:pt idx="53">
                  <c:v>85.168800738480101</c:v>
                </c:pt>
                <c:pt idx="54">
                  <c:v>82.981803646286409</c:v>
                </c:pt>
                <c:pt idx="55">
                  <c:v>76.483050147756757</c:v>
                </c:pt>
                <c:pt idx="56">
                  <c:v>72.910917450823277</c:v>
                </c:pt>
                <c:pt idx="57">
                  <c:v>70.502636024707115</c:v>
                </c:pt>
                <c:pt idx="58">
                  <c:v>67.241631955862786</c:v>
                </c:pt>
                <c:pt idx="59">
                  <c:v>65.029262454079671</c:v>
                </c:pt>
                <c:pt idx="60">
                  <c:v>62.970447701606545</c:v>
                </c:pt>
                <c:pt idx="61">
                  <c:v>60.560252183531667</c:v>
                </c:pt>
                <c:pt idx="62">
                  <c:v>60.961066915495451</c:v>
                </c:pt>
                <c:pt idx="63">
                  <c:v>58.887297111442926</c:v>
                </c:pt>
                <c:pt idx="64">
                  <c:v>55.271397286954659</c:v>
                </c:pt>
                <c:pt idx="65">
                  <c:v>55.344810645038038</c:v>
                </c:pt>
                <c:pt idx="66">
                  <c:v>53.66025349495812</c:v>
                </c:pt>
                <c:pt idx="67">
                  <c:v>50.611711875090442</c:v>
                </c:pt>
                <c:pt idx="68">
                  <c:v>49.824195729416878</c:v>
                </c:pt>
                <c:pt idx="69">
                  <c:v>50.210223475613319</c:v>
                </c:pt>
                <c:pt idx="70">
                  <c:v>45.851949030931102</c:v>
                </c:pt>
                <c:pt idx="71">
                  <c:v>48.010787587089318</c:v>
                </c:pt>
                <c:pt idx="72">
                  <c:v>45.355577412613549</c:v>
                </c:pt>
                <c:pt idx="73">
                  <c:v>45.877841317662124</c:v>
                </c:pt>
                <c:pt idx="74">
                  <c:v>44.001773510818445</c:v>
                </c:pt>
                <c:pt idx="75">
                  <c:v>43.39330119070712</c:v>
                </c:pt>
                <c:pt idx="76">
                  <c:v>42.303937002498898</c:v>
                </c:pt>
                <c:pt idx="77">
                  <c:v>42.438566227956088</c:v>
                </c:pt>
                <c:pt idx="78">
                  <c:v>41.669537110564498</c:v>
                </c:pt>
                <c:pt idx="79">
                  <c:v>40.787091263779814</c:v>
                </c:pt>
                <c:pt idx="80">
                  <c:v>40.181107814965692</c:v>
                </c:pt>
                <c:pt idx="81">
                  <c:v>39.526169651105214</c:v>
                </c:pt>
                <c:pt idx="82">
                  <c:v>38.884103161067642</c:v>
                </c:pt>
                <c:pt idx="83">
                  <c:v>38.53257439015556</c:v>
                </c:pt>
                <c:pt idx="84">
                  <c:v>38.189195672416425</c:v>
                </c:pt>
                <c:pt idx="85">
                  <c:v>38.591536378253586</c:v>
                </c:pt>
                <c:pt idx="86">
                  <c:v>38.500419427084367</c:v>
                </c:pt>
                <c:pt idx="87">
                  <c:v>38.87625913839284</c:v>
                </c:pt>
                <c:pt idx="88">
                  <c:v>36.482162963766761</c:v>
                </c:pt>
                <c:pt idx="89">
                  <c:v>35.527356475442453</c:v>
                </c:pt>
                <c:pt idx="90">
                  <c:v>35.730631613012662</c:v>
                </c:pt>
                <c:pt idx="91">
                  <c:v>35.377821229522979</c:v>
                </c:pt>
                <c:pt idx="92">
                  <c:v>36.433543237048404</c:v>
                </c:pt>
                <c:pt idx="93">
                  <c:v>35.813611324326963</c:v>
                </c:pt>
                <c:pt idx="94">
                  <c:v>387.03704605658351</c:v>
                </c:pt>
                <c:pt idx="95">
                  <c:v>262.73721095958871</c:v>
                </c:pt>
                <c:pt idx="96">
                  <c:v>195.42911151608152</c:v>
                </c:pt>
                <c:pt idx="97">
                  <c:v>156.88187052870677</c:v>
                </c:pt>
                <c:pt idx="98">
                  <c:v>129.89044066819758</c:v>
                </c:pt>
                <c:pt idx="99">
                  <c:v>111.79731517567348</c:v>
                </c:pt>
                <c:pt idx="100">
                  <c:v>99.940600541006177</c:v>
                </c:pt>
                <c:pt idx="101">
                  <c:v>86.289033854199985</c:v>
                </c:pt>
                <c:pt idx="102">
                  <c:v>79.90677643528376</c:v>
                </c:pt>
                <c:pt idx="103">
                  <c:v>72.647345881661252</c:v>
                </c:pt>
                <c:pt idx="104">
                  <c:v>66.159135331122755</c:v>
                </c:pt>
                <c:pt idx="105">
                  <c:v>61.421569038609981</c:v>
                </c:pt>
                <c:pt idx="106">
                  <c:v>56.564607772169722</c:v>
                </c:pt>
                <c:pt idx="107">
                  <c:v>53.577219701347879</c:v>
                </c:pt>
                <c:pt idx="108">
                  <c:v>50.16595650085052</c:v>
                </c:pt>
                <c:pt idx="109">
                  <c:v>48.059371597034534</c:v>
                </c:pt>
                <c:pt idx="110">
                  <c:v>44.797793531961524</c:v>
                </c:pt>
                <c:pt idx="111">
                  <c:v>42.370920298913674</c:v>
                </c:pt>
                <c:pt idx="112">
                  <c:v>41.150576301917525</c:v>
                </c:pt>
                <c:pt idx="113">
                  <c:v>39.408791804431061</c:v>
                </c:pt>
                <c:pt idx="114">
                  <c:v>38.749455075155431</c:v>
                </c:pt>
                <c:pt idx="115">
                  <c:v>36.431037829410023</c:v>
                </c:pt>
                <c:pt idx="116">
                  <c:v>36.245475361765457</c:v>
                </c:pt>
                <c:pt idx="117">
                  <c:v>35.081742931352544</c:v>
                </c:pt>
                <c:pt idx="118">
                  <c:v>32.740019134497516</c:v>
                </c:pt>
                <c:pt idx="119">
                  <c:v>32.323375822896658</c:v>
                </c:pt>
                <c:pt idx="120">
                  <c:v>31.977747480824707</c:v>
                </c:pt>
                <c:pt idx="121">
                  <c:v>30.633766683846861</c:v>
                </c:pt>
                <c:pt idx="122">
                  <c:v>30.365622697017606</c:v>
                </c:pt>
                <c:pt idx="123">
                  <c:v>650.87815464680614</c:v>
                </c:pt>
                <c:pt idx="124">
                  <c:v>433.20076338659453</c:v>
                </c:pt>
                <c:pt idx="125">
                  <c:v>320.15853457434514</c:v>
                </c:pt>
                <c:pt idx="126">
                  <c:v>254.01534872421865</c:v>
                </c:pt>
                <c:pt idx="127">
                  <c:v>219.11118043580939</c:v>
                </c:pt>
                <c:pt idx="128">
                  <c:v>188.55255737229945</c:v>
                </c:pt>
                <c:pt idx="129">
                  <c:v>163.73369477852552</c:v>
                </c:pt>
                <c:pt idx="130">
                  <c:v>147.23020070084266</c:v>
                </c:pt>
                <c:pt idx="131">
                  <c:v>130.10694902435512</c:v>
                </c:pt>
                <c:pt idx="132">
                  <c:v>118.2151993181871</c:v>
                </c:pt>
                <c:pt idx="133">
                  <c:v>108.97072826045257</c:v>
                </c:pt>
                <c:pt idx="134">
                  <c:v>100.68630631927971</c:v>
                </c:pt>
                <c:pt idx="135">
                  <c:v>94.104004568407632</c:v>
                </c:pt>
                <c:pt idx="136">
                  <c:v>87.288485212484673</c:v>
                </c:pt>
                <c:pt idx="137">
                  <c:v>81.172119627161507</c:v>
                </c:pt>
                <c:pt idx="138">
                  <c:v>77.334910290902499</c:v>
                </c:pt>
                <c:pt idx="139">
                  <c:v>71.934187912453226</c:v>
                </c:pt>
                <c:pt idx="140">
                  <c:v>69.453640901581849</c:v>
                </c:pt>
                <c:pt idx="141">
                  <c:v>61.675481996778871</c:v>
                </c:pt>
                <c:pt idx="142">
                  <c:v>60.646294107392144</c:v>
                </c:pt>
                <c:pt idx="143">
                  <c:v>57.991181490307923</c:v>
                </c:pt>
                <c:pt idx="144">
                  <c:v>54.884770507098132</c:v>
                </c:pt>
                <c:pt idx="145">
                  <c:v>52.884837974086118</c:v>
                </c:pt>
                <c:pt idx="146">
                  <c:v>50.36996979924313</c:v>
                </c:pt>
                <c:pt idx="147">
                  <c:v>47.932342675899477</c:v>
                </c:pt>
                <c:pt idx="148">
                  <c:v>46.750649047448377</c:v>
                </c:pt>
                <c:pt idx="149">
                  <c:v>45.33980578361313</c:v>
                </c:pt>
                <c:pt idx="150">
                  <c:v>43.791836634252817</c:v>
                </c:pt>
                <c:pt idx="151">
                  <c:v>42.980321921429827</c:v>
                </c:pt>
              </c:numCache>
            </c:numRef>
          </c:xVal>
          <c:yVal>
            <c:numRef>
              <c:f>('summary data'!$H$14:$H$24,'summary data'!$N$14:$N$39,'summary data'!$T$14:$T$70,'summary data'!$Z$14:$Z$42,'summary data'!$AF$14:$AF$42)</c:f>
              <c:numCache>
                <c:formatCode>General</c:formatCode>
                <c:ptCount val="152"/>
                <c:pt idx="0">
                  <c:v>0.10907890602224682</c:v>
                </c:pt>
                <c:pt idx="1">
                  <c:v>0.45340751894179865</c:v>
                </c:pt>
                <c:pt idx="2">
                  <c:v>0.76319490561191083</c:v>
                </c:pt>
                <c:pt idx="3">
                  <c:v>1.1687600227191501</c:v>
                </c:pt>
                <c:pt idx="4">
                  <c:v>1.955763131845182</c:v>
                </c:pt>
                <c:pt idx="5">
                  <c:v>2.3626869806265818</c:v>
                </c:pt>
                <c:pt idx="6">
                  <c:v>2.9750801621698937</c:v>
                </c:pt>
                <c:pt idx="7">
                  <c:v>3.6404668549382775</c:v>
                </c:pt>
                <c:pt idx="8">
                  <c:v>4.8465838835649127</c:v>
                </c:pt>
                <c:pt idx="9">
                  <c:v>5.7774455007303622</c:v>
                </c:pt>
                <c:pt idx="10">
                  <c:v>6.9813374563352779</c:v>
                </c:pt>
                <c:pt idx="11">
                  <c:v>2.9920293486057428E-2</c:v>
                </c:pt>
                <c:pt idx="12">
                  <c:v>7.7605515804925085E-2</c:v>
                </c:pt>
                <c:pt idx="13">
                  <c:v>0.15944333873960428</c:v>
                </c:pt>
                <c:pt idx="14">
                  <c:v>0.30048314573795976</c:v>
                </c:pt>
                <c:pt idx="15">
                  <c:v>0.41649156622461608</c:v>
                </c:pt>
                <c:pt idx="16">
                  <c:v>0.60925265758954195</c:v>
                </c:pt>
                <c:pt idx="17">
                  <c:v>0.81553081670263516</c:v>
                </c:pt>
                <c:pt idx="18">
                  <c:v>1.1018748654708634</c:v>
                </c:pt>
                <c:pt idx="19">
                  <c:v>1.5228756851286351</c:v>
                </c:pt>
                <c:pt idx="20">
                  <c:v>1.8992440245289808</c:v>
                </c:pt>
                <c:pt idx="21">
                  <c:v>2.2770740017325228</c:v>
                </c:pt>
                <c:pt idx="22">
                  <c:v>2.8013557993584275</c:v>
                </c:pt>
                <c:pt idx="23">
                  <c:v>3.2991936239083017</c:v>
                </c:pt>
                <c:pt idx="24">
                  <c:v>3.5123182052615984</c:v>
                </c:pt>
                <c:pt idx="25">
                  <c:v>4.0833211375704561</c:v>
                </c:pt>
                <c:pt idx="26">
                  <c:v>4.2428601078380117</c:v>
                </c:pt>
                <c:pt idx="27">
                  <c:v>4.9031557759079325</c:v>
                </c:pt>
                <c:pt idx="28">
                  <c:v>4.9612238511060252</c:v>
                </c:pt>
                <c:pt idx="29">
                  <c:v>5.2391074744493222</c:v>
                </c:pt>
                <c:pt idx="30">
                  <c:v>5.5891025791246562</c:v>
                </c:pt>
                <c:pt idx="31">
                  <c:v>6.359849650816578</c:v>
                </c:pt>
                <c:pt idx="32">
                  <c:v>6.5838529084727675</c:v>
                </c:pt>
                <c:pt idx="33">
                  <c:v>6.3997318460523225</c:v>
                </c:pt>
                <c:pt idx="34">
                  <c:v>6.2047362957889467</c:v>
                </c:pt>
                <c:pt idx="35">
                  <c:v>6.1439712457932192</c:v>
                </c:pt>
                <c:pt idx="36">
                  <c:v>6.2405941039951074</c:v>
                </c:pt>
                <c:pt idx="37">
                  <c:v>3.6297729538449473E-3</c:v>
                </c:pt>
                <c:pt idx="38">
                  <c:v>6.7290737754335077E-3</c:v>
                </c:pt>
                <c:pt idx="39">
                  <c:v>1.4557014223437146E-2</c:v>
                </c:pt>
                <c:pt idx="40">
                  <c:v>2.1702626610359273E-2</c:v>
                </c:pt>
                <c:pt idx="41">
                  <c:v>2.4619590148148209E-2</c:v>
                </c:pt>
                <c:pt idx="42">
                  <c:v>3.3744369659639034E-2</c:v>
                </c:pt>
                <c:pt idx="43">
                  <c:v>4.4939794507664291E-2</c:v>
                </c:pt>
                <c:pt idx="44">
                  <c:v>5.7667173317939038E-2</c:v>
                </c:pt>
                <c:pt idx="45">
                  <c:v>7.8760825956051231E-2</c:v>
                </c:pt>
                <c:pt idx="46">
                  <c:v>9.8500820163236455E-2</c:v>
                </c:pt>
                <c:pt idx="47">
                  <c:v>0.11047409263545577</c:v>
                </c:pt>
                <c:pt idx="48">
                  <c:v>0.14336499058131133</c:v>
                </c:pt>
                <c:pt idx="49">
                  <c:v>0.16994748570078419</c:v>
                </c:pt>
                <c:pt idx="50">
                  <c:v>0.19559381225281763</c:v>
                </c:pt>
                <c:pt idx="51">
                  <c:v>0.2302877076834792</c:v>
                </c:pt>
                <c:pt idx="52">
                  <c:v>0.26943970551865276</c:v>
                </c:pt>
                <c:pt idx="53">
                  <c:v>0.295538743777844</c:v>
                </c:pt>
                <c:pt idx="54">
                  <c:v>0.33729267048055983</c:v>
                </c:pt>
                <c:pt idx="55">
                  <c:v>0.38503165538731876</c:v>
                </c:pt>
                <c:pt idx="56">
                  <c:v>0.4386211624397286</c:v>
                </c:pt>
                <c:pt idx="57">
                  <c:v>0.475491815420511</c:v>
                </c:pt>
                <c:pt idx="58">
                  <c:v>0.53945965076781111</c:v>
                </c:pt>
                <c:pt idx="59">
                  <c:v>0.5721819304162421</c:v>
                </c:pt>
                <c:pt idx="60">
                  <c:v>0.65184383273166457</c:v>
                </c:pt>
                <c:pt idx="61">
                  <c:v>0.70724377751967615</c:v>
                </c:pt>
                <c:pt idx="62">
                  <c:v>0.730896504253432</c:v>
                </c:pt>
                <c:pt idx="63">
                  <c:v>0.78227099871586203</c:v>
                </c:pt>
                <c:pt idx="64">
                  <c:v>0.8838947977967625</c:v>
                </c:pt>
                <c:pt idx="65">
                  <c:v>0.93596565156568956</c:v>
                </c:pt>
                <c:pt idx="66">
                  <c:v>1.0245244430292528</c:v>
                </c:pt>
                <c:pt idx="67">
                  <c:v>1.1551713479487973</c:v>
                </c:pt>
                <c:pt idx="68">
                  <c:v>1.2223590713609962</c:v>
                </c:pt>
                <c:pt idx="69">
                  <c:v>1.2691193297830092</c:v>
                </c:pt>
                <c:pt idx="70">
                  <c:v>1.476686953876436</c:v>
                </c:pt>
                <c:pt idx="71">
                  <c:v>1.4782708803781099</c:v>
                </c:pt>
                <c:pt idx="72">
                  <c:v>1.647731939677229</c:v>
                </c:pt>
                <c:pt idx="73">
                  <c:v>1.7085948779894551</c:v>
                </c:pt>
                <c:pt idx="74">
                  <c:v>1.8913995478298173</c:v>
                </c:pt>
                <c:pt idx="75">
                  <c:v>1.9872142419597982</c:v>
                </c:pt>
                <c:pt idx="76">
                  <c:v>2.1454642831705559</c:v>
                </c:pt>
                <c:pt idx="77">
                  <c:v>2.219911540286291</c:v>
                </c:pt>
                <c:pt idx="78">
                  <c:v>2.2957771778778366</c:v>
                </c:pt>
                <c:pt idx="79">
                  <c:v>2.4463598749533011</c:v>
                </c:pt>
                <c:pt idx="80">
                  <c:v>2.5428542350172862</c:v>
                </c:pt>
                <c:pt idx="81">
                  <c:v>2.6455005640751406</c:v>
                </c:pt>
                <c:pt idx="82">
                  <c:v>2.8175702686384829</c:v>
                </c:pt>
                <c:pt idx="83">
                  <c:v>2.908706141597607</c:v>
                </c:pt>
                <c:pt idx="84">
                  <c:v>3.0241512016386136</c:v>
                </c:pt>
                <c:pt idx="85">
                  <c:v>3.0103075451902557</c:v>
                </c:pt>
                <c:pt idx="86">
                  <c:v>3.1127356137912554</c:v>
                </c:pt>
                <c:pt idx="87">
                  <c:v>3.1727986037712825</c:v>
                </c:pt>
                <c:pt idx="88">
                  <c:v>3.4085709163847833</c:v>
                </c:pt>
                <c:pt idx="89">
                  <c:v>3.5526966140576941</c:v>
                </c:pt>
                <c:pt idx="90">
                  <c:v>3.5932438059529406</c:v>
                </c:pt>
                <c:pt idx="91">
                  <c:v>3.6986487283414506</c:v>
                </c:pt>
                <c:pt idx="92">
                  <c:v>3.6345301442896472</c:v>
                </c:pt>
                <c:pt idx="93">
                  <c:v>3.8191276835304744</c:v>
                </c:pt>
                <c:pt idx="94">
                  <c:v>7.6033865024075446E-3</c:v>
                </c:pt>
                <c:pt idx="95">
                  <c:v>1.9399498376885631E-2</c:v>
                </c:pt>
                <c:pt idx="96">
                  <c:v>3.4182871879687493E-2</c:v>
                </c:pt>
                <c:pt idx="97">
                  <c:v>5.4068587086490219E-2</c:v>
                </c:pt>
                <c:pt idx="98">
                  <c:v>8.2080770871116288E-2</c:v>
                </c:pt>
                <c:pt idx="99">
                  <c:v>0.11736453179024366</c:v>
                </c:pt>
                <c:pt idx="100">
                  <c:v>0.1541074839902985</c:v>
                </c:pt>
                <c:pt idx="101">
                  <c:v>0.20941800680134012</c:v>
                </c:pt>
                <c:pt idx="102">
                  <c:v>0.27171879721564207</c:v>
                </c:pt>
                <c:pt idx="103">
                  <c:v>0.34005236627830476</c:v>
                </c:pt>
                <c:pt idx="104">
                  <c:v>0.41791467385583309</c:v>
                </c:pt>
                <c:pt idx="105">
                  <c:v>0.50029528812171042</c:v>
                </c:pt>
                <c:pt idx="106">
                  <c:v>0.60654662637043544</c:v>
                </c:pt>
                <c:pt idx="107">
                  <c:v>0.71625718606302424</c:v>
                </c:pt>
                <c:pt idx="108">
                  <c:v>0.84769498799460041</c:v>
                </c:pt>
                <c:pt idx="109">
                  <c:v>0.96230240345927542</c:v>
                </c:pt>
                <c:pt idx="110">
                  <c:v>1.1415676665190897</c:v>
                </c:pt>
                <c:pt idx="111">
                  <c:v>1.3469335134420137</c:v>
                </c:pt>
                <c:pt idx="112">
                  <c:v>1.5341801434092792</c:v>
                </c:pt>
                <c:pt idx="113">
                  <c:v>1.7524738872741981</c:v>
                </c:pt>
                <c:pt idx="114">
                  <c:v>1.974314286718367</c:v>
                </c:pt>
                <c:pt idx="115">
                  <c:v>2.312566757235154</c:v>
                </c:pt>
                <c:pt idx="116">
                  <c:v>2.5379352156693202</c:v>
                </c:pt>
                <c:pt idx="117">
                  <c:v>2.8062496230803613</c:v>
                </c:pt>
                <c:pt idx="118">
                  <c:v>3.197863819962266</c:v>
                </c:pt>
                <c:pt idx="119">
                  <c:v>3.4118524765735967</c:v>
                </c:pt>
                <c:pt idx="120">
                  <c:v>3.6280683305327557</c:v>
                </c:pt>
                <c:pt idx="121">
                  <c:v>4.0415622138648395</c:v>
                </c:pt>
                <c:pt idx="122">
                  <c:v>4.2874867451025676</c:v>
                </c:pt>
                <c:pt idx="123">
                  <c:v>4.1259072092846155E-3</c:v>
                </c:pt>
                <c:pt idx="124">
                  <c:v>9.1302777841059564E-3</c:v>
                </c:pt>
                <c:pt idx="125">
                  <c:v>1.5401641639210893E-2</c:v>
                </c:pt>
                <c:pt idx="126">
                  <c:v>2.1832082595724011E-2</c:v>
                </c:pt>
                <c:pt idx="127">
                  <c:v>3.0964087863044026E-2</c:v>
                </c:pt>
                <c:pt idx="128">
                  <c:v>4.0941543596726526E-2</c:v>
                </c:pt>
                <c:pt idx="129">
                  <c:v>5.4535502459350876E-2</c:v>
                </c:pt>
                <c:pt idx="130">
                  <c:v>6.7768421790605562E-2</c:v>
                </c:pt>
                <c:pt idx="131">
                  <c:v>8.910117928037746E-2</c:v>
                </c:pt>
                <c:pt idx="132">
                  <c:v>0.10516399870377814</c:v>
                </c:pt>
                <c:pt idx="133">
                  <c:v>0.13123684839500424</c:v>
                </c:pt>
                <c:pt idx="134">
                  <c:v>0.15869257484230867</c:v>
                </c:pt>
                <c:pt idx="135">
                  <c:v>0.19120189543419394</c:v>
                </c:pt>
                <c:pt idx="136">
                  <c:v>0.22713853395561018</c:v>
                </c:pt>
                <c:pt idx="137">
                  <c:v>0.27119264379394498</c:v>
                </c:pt>
                <c:pt idx="138">
                  <c:v>0.30964790740664222</c:v>
                </c:pt>
                <c:pt idx="139">
                  <c:v>0.35604051343125975</c:v>
                </c:pt>
                <c:pt idx="140">
                  <c:v>0.40543792460332878</c:v>
                </c:pt>
                <c:pt idx="141">
                  <c:v>0.4787319070233903</c:v>
                </c:pt>
                <c:pt idx="142">
                  <c:v>0.52491180467501686</c:v>
                </c:pt>
                <c:pt idx="143">
                  <c:v>0.58215971683415346</c:v>
                </c:pt>
                <c:pt idx="144">
                  <c:v>0.65595182649812389</c:v>
                </c:pt>
                <c:pt idx="145">
                  <c:v>0.73123447066485991</c:v>
                </c:pt>
                <c:pt idx="146">
                  <c:v>0.8166850396666997</c:v>
                </c:pt>
                <c:pt idx="147">
                  <c:v>0.93076590986101482</c:v>
                </c:pt>
                <c:pt idx="148">
                  <c:v>1.0092862315869358</c:v>
                </c:pt>
                <c:pt idx="149">
                  <c:v>1.1109461985323474</c:v>
                </c:pt>
                <c:pt idx="150">
                  <c:v>1.2275365405910712</c:v>
                </c:pt>
                <c:pt idx="151">
                  <c:v>1.3514301302537832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1-D147-9C8C-B627D4685FE7}"/>
            </c:ext>
          </c:extLst>
        </c:ser>
        <c:ser>
          <c:idx val="1"/>
          <c:order val="1"/>
          <c:tx>
            <c:v>EOS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data'!$AO$14:$AO$32</c:f>
              <c:numCache>
                <c:formatCode>General</c:formatCode>
                <c:ptCount val="19"/>
                <c:pt idx="0">
                  <c:v>24.959406942728435</c:v>
                </c:pt>
                <c:pt idx="1">
                  <c:v>26.514203478203569</c:v>
                </c:pt>
                <c:pt idx="2">
                  <c:v>27.194285075932026</c:v>
                </c:pt>
                <c:pt idx="3">
                  <c:v>27.941194673874854</c:v>
                </c:pt>
                <c:pt idx="4">
                  <c:v>28.938755069284944</c:v>
                </c:pt>
                <c:pt idx="5">
                  <c:v>34.303539749537983</c:v>
                </c:pt>
                <c:pt idx="6">
                  <c:v>38.38870084554965</c:v>
                </c:pt>
                <c:pt idx="7">
                  <c:v>42.194522124992766</c:v>
                </c:pt>
                <c:pt idx="8">
                  <c:v>49.196925068414387</c:v>
                </c:pt>
                <c:pt idx="9">
                  <c:v>55.495407977522497</c:v>
                </c:pt>
                <c:pt idx="10">
                  <c:v>60.812217752424246</c:v>
                </c:pt>
                <c:pt idx="11">
                  <c:v>69.075670713145769</c:v>
                </c:pt>
                <c:pt idx="12">
                  <c:v>79.68069814966502</c:v>
                </c:pt>
                <c:pt idx="13">
                  <c:v>95.188956214283849</c:v>
                </c:pt>
                <c:pt idx="14">
                  <c:v>118.07704697950365</c:v>
                </c:pt>
                <c:pt idx="15">
                  <c:v>155.74167948270792</c:v>
                </c:pt>
                <c:pt idx="16">
                  <c:v>229.68391163453143</c:v>
                </c:pt>
                <c:pt idx="17">
                  <c:v>487.74133366601819</c:v>
                </c:pt>
                <c:pt idx="18">
                  <c:v>830.36763270638812</c:v>
                </c:pt>
              </c:numCache>
            </c:numRef>
          </c:xVal>
          <c:yVal>
            <c:numRef>
              <c:f>'summary data'!$AT$14:$AT$32</c:f>
              <c:numCache>
                <c:formatCode>General</c:formatCode>
                <c:ptCount val="19"/>
                <c:pt idx="0">
                  <c:v>8.4502275443563466</c:v>
                </c:pt>
                <c:pt idx="1">
                  <c:v>6.7478987157027719</c:v>
                </c:pt>
                <c:pt idx="2">
                  <c:v>6.1703133995798618</c:v>
                </c:pt>
                <c:pt idx="3">
                  <c:v>5.6221439416111867</c:v>
                </c:pt>
                <c:pt idx="4">
                  <c:v>5.0026859749089576</c:v>
                </c:pt>
                <c:pt idx="5">
                  <c:v>2.9754036765325269</c:v>
                </c:pt>
                <c:pt idx="6">
                  <c:v>2.1767728810818059</c:v>
                </c:pt>
                <c:pt idx="7">
                  <c:v>1.6976369694319293</c:v>
                </c:pt>
                <c:pt idx="8">
                  <c:v>1.1579223143116681</c:v>
                </c:pt>
                <c:pt idx="9">
                  <c:v>0.87039684104693682</c:v>
                </c:pt>
                <c:pt idx="10">
                  <c:v>0.70581201125392901</c:v>
                </c:pt>
                <c:pt idx="11">
                  <c:v>0.53183661508515401</c:v>
                </c:pt>
                <c:pt idx="12">
                  <c:v>0.3914348674855872</c:v>
                </c:pt>
                <c:pt idx="13">
                  <c:v>0.2709544111619554</c:v>
                </c:pt>
                <c:pt idx="14">
                  <c:v>0.17665884695303577</c:v>
                </c:pt>
                <c:pt idx="15">
                  <c:v>0.10462952044405696</c:v>
                </c:pt>
                <c:pt idx="16">
                  <c:v>5.2459164445691653E-2</c:v>
                </c:pt>
                <c:pt idx="17">
                  <c:v>1.5781919550824017E-2</c:v>
                </c:pt>
                <c:pt idx="18">
                  <c:v>7.4561562601062484E-3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B1-D147-9C8C-B627D4685FE7}"/>
            </c:ext>
          </c:extLst>
        </c:ser>
        <c:ser>
          <c:idx val="2"/>
          <c:order val="2"/>
          <c:tx>
            <c:v>Xe gas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'summary data'!$BK$13:$BK$23</c:f>
              <c:numCache>
                <c:formatCode>General</c:formatCode>
                <c:ptCount val="11"/>
                <c:pt idx="0">
                  <c:v>4091.4424515908149</c:v>
                </c:pt>
                <c:pt idx="1">
                  <c:v>2113.0649528308086</c:v>
                </c:pt>
                <c:pt idx="2">
                  <c:v>1401.8513640554368</c:v>
                </c:pt>
                <c:pt idx="3">
                  <c:v>450.62263360700234</c:v>
                </c:pt>
                <c:pt idx="4">
                  <c:v>139.98712478914078</c:v>
                </c:pt>
                <c:pt idx="5">
                  <c:v>99.424289984142376</c:v>
                </c:pt>
                <c:pt idx="6">
                  <c:v>52.474269428507988</c:v>
                </c:pt>
                <c:pt idx="7">
                  <c:v>40.367774776988803</c:v>
                </c:pt>
                <c:pt idx="8">
                  <c:v>32.315697070689595</c:v>
                </c:pt>
                <c:pt idx="9">
                  <c:v>26.790335546599199</c:v>
                </c:pt>
                <c:pt idx="10">
                  <c:v>22.510973543245598</c:v>
                </c:pt>
              </c:numCache>
            </c:numRef>
          </c:xVal>
          <c:yVal>
            <c:numRef>
              <c:f>'summary data'!$BL$13:$BL$23</c:f>
              <c:numCache>
                <c:formatCode>General</c:formatCode>
                <c:ptCount val="11"/>
                <c:pt idx="0">
                  <c:v>1.0033841000000002E-3</c:v>
                </c:pt>
                <c:pt idx="1">
                  <c:v>1.9931521000000002E-3</c:v>
                </c:pt>
                <c:pt idx="2">
                  <c:v>3.0043095999999999E-3</c:v>
                </c:pt>
                <c:pt idx="3">
                  <c:v>9.9629951000000019E-3</c:v>
                </c:pt>
                <c:pt idx="4">
                  <c:v>5.0054132199999997E-2</c:v>
                </c:pt>
                <c:pt idx="5">
                  <c:v>0.1002578237</c:v>
                </c:pt>
                <c:pt idx="6">
                  <c:v>0.4998204135</c:v>
                </c:pt>
                <c:pt idx="7">
                  <c:v>1.0000879377</c:v>
                </c:pt>
                <c:pt idx="8">
                  <c:v>2.0001107437000001</c:v>
                </c:pt>
                <c:pt idx="9">
                  <c:v>5.0001506489</c:v>
                </c:pt>
                <c:pt idx="10">
                  <c:v>10.0004197656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E-2F46-AB2A-C9930F18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Volume (cm</a:t>
                </a:r>
                <a:r>
                  <a:rPr lang="en-US" baseline="30000"/>
                  <a:t>3</a:t>
                </a:r>
                <a:r>
                  <a:rPr lang="en-US"/>
                  <a:t>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89767687227692"/>
          <c:y val="6.2178319099840632E-2"/>
          <c:w val="0.2151493718372052"/>
          <c:h val="0.207724861431595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data'!$B$105:$B$116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7.3529411764705885E-2</c:v>
                </c:pt>
                <c:pt idx="4">
                  <c:v>0.14705882352941177</c:v>
                </c:pt>
                <c:pt idx="5">
                  <c:v>0.22058823529411764</c:v>
                </c:pt>
                <c:pt idx="6">
                  <c:v>0.29411764705882354</c:v>
                </c:pt>
                <c:pt idx="7">
                  <c:v>0.36764705882352944</c:v>
                </c:pt>
                <c:pt idx="8">
                  <c:v>0.44117647058823528</c:v>
                </c:pt>
                <c:pt idx="9">
                  <c:v>0.51470588235294112</c:v>
                </c:pt>
                <c:pt idx="10">
                  <c:v>0.58823529411764708</c:v>
                </c:pt>
                <c:pt idx="11">
                  <c:v>0.66176470588235292</c:v>
                </c:pt>
              </c:numCache>
            </c:numRef>
          </c:xVal>
          <c:yVal>
            <c:numRef>
              <c:f>'summary data'!$C$105:$C$116</c:f>
              <c:numCache>
                <c:formatCode>General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3.1739380001090467</c:v>
                </c:pt>
                <c:pt idx="5">
                  <c:v>15.063077000086196</c:v>
                </c:pt>
                <c:pt idx="6">
                  <c:v>27.827357000089251</c:v>
                </c:pt>
                <c:pt idx="7">
                  <c:v>42.613575000083074</c:v>
                </c:pt>
                <c:pt idx="8">
                  <c:v>58.279026000062004</c:v>
                </c:pt>
                <c:pt idx="9">
                  <c:v>65.934122000006028</c:v>
                </c:pt>
                <c:pt idx="10">
                  <c:v>76.378594000008889</c:v>
                </c:pt>
                <c:pt idx="11">
                  <c:v>90.981732000014745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9-3D42-8483-625D7AE9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33537673208224"/>
                  <c:y val="2.7794959365019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data'!$K$103:$K$108</c:f>
              <c:numCache>
                <c:formatCode>General</c:formatCode>
                <c:ptCount val="6"/>
                <c:pt idx="0">
                  <c:v>1.5844721727074667E-2</c:v>
                </c:pt>
                <c:pt idx="1">
                  <c:v>9.5068330362448009E-2</c:v>
                </c:pt>
                <c:pt idx="2">
                  <c:v>0.20710365537951744</c:v>
                </c:pt>
                <c:pt idx="3">
                  <c:v>0.30104971281441872</c:v>
                </c:pt>
                <c:pt idx="4">
                  <c:v>0.34858387799564272</c:v>
                </c:pt>
                <c:pt idx="5">
                  <c:v>0.44365220835809072</c:v>
                </c:pt>
              </c:numCache>
            </c:numRef>
          </c:xVal>
          <c:yVal>
            <c:numRef>
              <c:f>'summary data'!$L$103:$L$108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73.686962999869138</c:v>
                </c:pt>
                <c:pt idx="3">
                  <c:v>164.49164399981964</c:v>
                </c:pt>
                <c:pt idx="4">
                  <c:v>283.12369499984197</c:v>
                </c:pt>
                <c:pt idx="5">
                  <c:v>684.01707399985753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B-EE41-A9D2-815123CE6A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data'!$K$103:$K$108</c:f>
              <c:numCache>
                <c:formatCode>General</c:formatCode>
                <c:ptCount val="6"/>
                <c:pt idx="0">
                  <c:v>1.5844721727074667E-2</c:v>
                </c:pt>
                <c:pt idx="1">
                  <c:v>9.5068330362448009E-2</c:v>
                </c:pt>
                <c:pt idx="2">
                  <c:v>0.20710365537951744</c:v>
                </c:pt>
                <c:pt idx="3">
                  <c:v>0.30104971281441872</c:v>
                </c:pt>
                <c:pt idx="4">
                  <c:v>0.34858387799564272</c:v>
                </c:pt>
                <c:pt idx="5">
                  <c:v>0.44365220835809072</c:v>
                </c:pt>
              </c:numCache>
            </c:numRef>
          </c:xVal>
          <c:yVal>
            <c:numRef>
              <c:f>'summary data'!$M$103:$M$108</c:f>
              <c:numCache>
                <c:formatCode>General</c:formatCode>
                <c:ptCount val="6"/>
                <c:pt idx="0">
                  <c:v>1.9635027708845467</c:v>
                </c:pt>
                <c:pt idx="1">
                  <c:v>6.7200094832412312</c:v>
                </c:pt>
                <c:pt idx="2">
                  <c:v>69.474523799037911</c:v>
                </c:pt>
                <c:pt idx="3">
                  <c:v>213.39141224792417</c:v>
                </c:pt>
                <c:pt idx="4">
                  <c:v>331.27157859978075</c:v>
                </c:pt>
                <c:pt idx="5">
                  <c:v>682.95207488940514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B-EE41-A9D2-815123CE6A0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data'!$K$103:$K$108</c:f>
              <c:numCache>
                <c:formatCode>General</c:formatCode>
                <c:ptCount val="6"/>
                <c:pt idx="0">
                  <c:v>1.5844721727074667E-2</c:v>
                </c:pt>
                <c:pt idx="1">
                  <c:v>9.5068330362448009E-2</c:v>
                </c:pt>
                <c:pt idx="2">
                  <c:v>0.20710365537951744</c:v>
                </c:pt>
                <c:pt idx="3">
                  <c:v>0.30104971281441872</c:v>
                </c:pt>
                <c:pt idx="4">
                  <c:v>0.34858387799564272</c:v>
                </c:pt>
                <c:pt idx="5">
                  <c:v>0.44365220835809072</c:v>
                </c:pt>
              </c:numCache>
            </c:numRef>
          </c:xVal>
          <c:yVal>
            <c:numRef>
              <c:f>'summary data'!$N$103:$N$108</c:f>
              <c:numCache>
                <c:formatCode>General</c:formatCode>
                <c:ptCount val="6"/>
                <c:pt idx="0">
                  <c:v>1.2605743353040495E-3</c:v>
                </c:pt>
                <c:pt idx="1">
                  <c:v>1.6337043385540493</c:v>
                </c:pt>
                <c:pt idx="2">
                  <c:v>36.794343011205804</c:v>
                </c:pt>
                <c:pt idx="3">
                  <c:v>164.27930795115918</c:v>
                </c:pt>
                <c:pt idx="4">
                  <c:v>295.29710149098565</c:v>
                </c:pt>
                <c:pt idx="5">
                  <c:v>774.81957864064634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B-EE41-A9D2-815123CE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old!$O$104:$O$114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old!$V$104:$V$114</c:f>
              <c:numCache>
                <c:formatCode>General</c:formatCode>
                <c:ptCount val="11"/>
                <c:pt idx="0">
                  <c:v>0</c:v>
                </c:pt>
                <c:pt idx="1">
                  <c:v>0.33775013669999998</c:v>
                </c:pt>
                <c:pt idx="2">
                  <c:v>0.95797223590000002</c:v>
                </c:pt>
                <c:pt idx="3">
                  <c:v>2.1890564534000001</c:v>
                </c:pt>
                <c:pt idx="4">
                  <c:v>3.5302223990999999</c:v>
                </c:pt>
                <c:pt idx="5">
                  <c:v>4.8710424028000006</c:v>
                </c:pt>
                <c:pt idx="6">
                  <c:v>6.2765005764000001</c:v>
                </c:pt>
                <c:pt idx="7">
                  <c:v>8.5185792304000003</c:v>
                </c:pt>
                <c:pt idx="8">
                  <c:v>10.1964855083</c:v>
                </c:pt>
                <c:pt idx="9">
                  <c:v>12.028146251899999</c:v>
                </c:pt>
                <c:pt idx="10">
                  <c:v>13.5760491595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F54F-9C51-9313465163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old!$AA$24:$AA$39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old!$AB$24:$AB$39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9-F54F-9C51-9313465163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old!$O$104:$O$134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</c:numCache>
            </c:numRef>
          </c:xVal>
          <c:yVal>
            <c:numRef>
              <c:f>old!$AD$104:$AD$134</c:f>
              <c:numCache>
                <c:formatCode>General</c:formatCode>
                <c:ptCount val="31"/>
                <c:pt idx="0">
                  <c:v>0</c:v>
                </c:pt>
                <c:pt idx="1">
                  <c:v>0.22393842494189506</c:v>
                </c:pt>
                <c:pt idx="2">
                  <c:v>0.62299530665950653</c:v>
                </c:pt>
                <c:pt idx="3">
                  <c:v>1.4764348416302835</c:v>
                </c:pt>
                <c:pt idx="4">
                  <c:v>2.2322055448316434</c:v>
                </c:pt>
                <c:pt idx="5">
                  <c:v>3.0927926167805784</c:v>
                </c:pt>
                <c:pt idx="6">
                  <c:v>3.2361125860869588</c:v>
                </c:pt>
                <c:pt idx="7">
                  <c:v>4.6063598989754864</c:v>
                </c:pt>
                <c:pt idx="8">
                  <c:v>4.4873625853604207</c:v>
                </c:pt>
                <c:pt idx="9">
                  <c:v>5.4015044959487728</c:v>
                </c:pt>
                <c:pt idx="10">
                  <c:v>5.3730556492907642</c:v>
                </c:pt>
                <c:pt idx="11">
                  <c:v>5.3792337085558328</c:v>
                </c:pt>
                <c:pt idx="12">
                  <c:v>4.8996891306215025</c:v>
                </c:pt>
                <c:pt idx="13">
                  <c:v>5.8810664817910645</c:v>
                </c:pt>
                <c:pt idx="14">
                  <c:v>6.6386197098437174</c:v>
                </c:pt>
                <c:pt idx="15">
                  <c:v>6.6672630058499545</c:v>
                </c:pt>
                <c:pt idx="16">
                  <c:v>6.4816483803307907</c:v>
                </c:pt>
                <c:pt idx="17">
                  <c:v>7.3090494680837805</c:v>
                </c:pt>
                <c:pt idx="18">
                  <c:v>7.0970494049776747</c:v>
                </c:pt>
                <c:pt idx="19">
                  <c:v>7.3780979207361153</c:v>
                </c:pt>
                <c:pt idx="20">
                  <c:v>7.7157623455927071</c:v>
                </c:pt>
                <c:pt idx="21">
                  <c:v>7.7094439946312994</c:v>
                </c:pt>
                <c:pt idx="22">
                  <c:v>7.584644637774149</c:v>
                </c:pt>
                <c:pt idx="23">
                  <c:v>7.6889175293682488</c:v>
                </c:pt>
                <c:pt idx="24">
                  <c:v>7.5168482675139137</c:v>
                </c:pt>
                <c:pt idx="25">
                  <c:v>7.6021222331758409</c:v>
                </c:pt>
                <c:pt idx="26">
                  <c:v>8.3195818689037395</c:v>
                </c:pt>
                <c:pt idx="27">
                  <c:v>8.4429098594698626</c:v>
                </c:pt>
                <c:pt idx="28">
                  <c:v>8.4426419925752647</c:v>
                </c:pt>
                <c:pt idx="29">
                  <c:v>8.7838704820915279</c:v>
                </c:pt>
                <c:pt idx="30">
                  <c:v>9.3677733974708293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F54F-9C51-93134651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36669841312426E-2"/>
                  <c:y val="-2.7434146032950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data'!$F$114:$F$117</c:f>
              <c:numCache>
                <c:formatCode>General</c:formatCode>
                <c:ptCount val="4"/>
                <c:pt idx="0">
                  <c:v>2.2065000000000001</c:v>
                </c:pt>
                <c:pt idx="1">
                  <c:v>3.9716999999999998</c:v>
                </c:pt>
                <c:pt idx="2">
                  <c:v>5.7369000000000003</c:v>
                </c:pt>
                <c:pt idx="3">
                  <c:v>7.5021000000000004</c:v>
                </c:pt>
              </c:numCache>
            </c:numRef>
          </c:xVal>
          <c:yVal>
            <c:numRef>
              <c:f>'summary data'!$J$114:$J$117</c:f>
              <c:numCache>
                <c:formatCode>General</c:formatCode>
                <c:ptCount val="4"/>
                <c:pt idx="0">
                  <c:v>1.4619518108698676E-5</c:v>
                </c:pt>
                <c:pt idx="1">
                  <c:v>0.12011610985013325</c:v>
                </c:pt>
                <c:pt idx="2">
                  <c:v>0.43460803436027068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14-BC41-8200-3F8077EA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data'!$F$121:$F$141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xVal>
          <c:yVal>
            <c:numRef>
              <c:f>'summary data'!$G$121:$G$141</c:f>
              <c:numCache>
                <c:formatCode>0.000</c:formatCode>
                <c:ptCount val="21"/>
                <c:pt idx="0">
                  <c:v>-1.1073</c:v>
                </c:pt>
                <c:pt idx="1">
                  <c:v>0.39833325295566435</c:v>
                </c:pt>
                <c:pt idx="2">
                  <c:v>2.0713320472906256</c:v>
                </c:pt>
                <c:pt idx="3">
                  <c:v>3.9124434894087892</c:v>
                </c:pt>
                <c:pt idx="4">
                  <c:v>5.9229127566500006</c:v>
                </c:pt>
                <c:pt idx="5">
                  <c:v>8.1044830972900392</c:v>
                </c:pt>
                <c:pt idx="6">
                  <c:v>10.459395830540625</c:v>
                </c:pt>
                <c:pt idx="7">
                  <c:v>12.990390346549415</c:v>
                </c:pt>
                <c:pt idx="8">
                  <c:v>15.700704106400003</c:v>
                </c:pt>
                <c:pt idx="9">
                  <c:v>18.594072642111918</c:v>
                </c:pt>
                <c:pt idx="10">
                  <c:v>21.674729556640632</c:v>
                </c:pt>
                <c:pt idx="11">
                  <c:v>24.94740652387755</c:v>
                </c:pt>
                <c:pt idx="12">
                  <c:v>28.41733328865001</c:v>
                </c:pt>
                <c:pt idx="13">
                  <c:v>32.090237666721301</c:v>
                </c:pt>
                <c:pt idx="14">
                  <c:v>35.972345544790628</c:v>
                </c:pt>
                <c:pt idx="15">
                  <c:v>40.070380880493182</c:v>
                </c:pt>
                <c:pt idx="16">
                  <c:v>44.391565702400023</c:v>
                </c:pt>
                <c:pt idx="17">
                  <c:v>48.943620110018188</c:v>
                </c:pt>
                <c:pt idx="18">
                  <c:v>53.734762273790658</c:v>
                </c:pt>
                <c:pt idx="19">
                  <c:v>58.773708435096331</c:v>
                </c:pt>
                <c:pt idx="20">
                  <c:v>64.069672906250048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2-084B-9AAF-07C8CD9A1F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data'!$F$121:$F$141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xVal>
          <c:yVal>
            <c:numRef>
              <c:f>'summary data'!$H$121:$H$141</c:f>
              <c:numCache>
                <c:formatCode>0.000</c:formatCode>
                <c:ptCount val="21"/>
                <c:pt idx="0">
                  <c:v>-1.1073</c:v>
                </c:pt>
                <c:pt idx="1">
                  <c:v>0.39918084876385185</c:v>
                </c:pt>
                <c:pt idx="2">
                  <c:v>2.0848935802216255</c:v>
                </c:pt>
                <c:pt idx="3">
                  <c:v>3.9810987498719768</c:v>
                </c:pt>
                <c:pt idx="4">
                  <c:v>6.1398972835460004</c:v>
                </c:pt>
                <c:pt idx="5">
                  <c:v>8.6342304774072272</c:v>
                </c:pt>
                <c:pt idx="6">
                  <c:v>11.557879997951625</c:v>
                </c:pt>
                <c:pt idx="7">
                  <c:v>15.025467882007602</c:v>
                </c:pt>
                <c:pt idx="8">
                  <c:v>19.172456536736007</c:v>
                </c:pt>
                <c:pt idx="9">
                  <c:v>24.155148739630107</c:v>
                </c:pt>
                <c:pt idx="10">
                  <c:v>30.150687638515631</c:v>
                </c:pt>
                <c:pt idx="11">
                  <c:v>37.357056751550743</c:v>
                </c:pt>
                <c:pt idx="12">
                  <c:v>45.993079967226009</c:v>
                </c:pt>
                <c:pt idx="13">
                  <c:v>56.298421544364494</c:v>
                </c:pt>
                <c:pt idx="14">
                  <c:v>68.533586112121611</c:v>
                </c:pt>
                <c:pt idx="15">
                  <c:v>82.979918669985366</c:v>
                </c:pt>
                <c:pt idx="16">
                  <c:v>99.939604587776046</c:v>
                </c:pt>
                <c:pt idx="17">
                  <c:v>119.73566960564636</c:v>
                </c:pt>
                <c:pt idx="18">
                  <c:v>142.71197983408166</c:v>
                </c:pt>
                <c:pt idx="19">
                  <c:v>169.23324175389951</c:v>
                </c:pt>
                <c:pt idx="20">
                  <c:v>199.68500221625007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2-084B-9AAF-07C8CD9A1F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data'!$F$121:$F$141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xVal>
          <c:yVal>
            <c:numRef>
              <c:f>'summary data'!$I$121:$I$141</c:f>
              <c:numCache>
                <c:formatCode>0.000</c:formatCode>
                <c:ptCount val="21"/>
                <c:pt idx="0">
                  <c:v>-1.1073</c:v>
                </c:pt>
                <c:pt idx="1">
                  <c:v>0.40176654985528937</c:v>
                </c:pt>
                <c:pt idx="2">
                  <c:v>2.1262647976846258</c:v>
                </c:pt>
                <c:pt idx="3">
                  <c:v>4.1905405382784142</c:v>
                </c:pt>
                <c:pt idx="4">
                  <c:v>6.8018367629540011</c:v>
                </c:pt>
                <c:pt idx="5">
                  <c:v>10.250293659555666</c:v>
                </c:pt>
                <c:pt idx="6">
                  <c:v>14.908948612454626</c:v>
                </c:pt>
                <c:pt idx="7">
                  <c:v>21.233736202549039</c:v>
                </c:pt>
                <c:pt idx="8">
                  <c:v>29.763488207264018</c:v>
                </c:pt>
                <c:pt idx="9">
                  <c:v>41.119933600551562</c:v>
                </c:pt>
                <c:pt idx="10">
                  <c:v>56.007698552890645</c:v>
                </c:pt>
                <c:pt idx="11">
                  <c:v>75.214306431287213</c:v>
                </c:pt>
                <c:pt idx="12">
                  <c:v>99.610177799274055</c:v>
                </c:pt>
                <c:pt idx="13">
                  <c:v>130.148630416911</c:v>
                </c:pt>
                <c:pt idx="14">
                  <c:v>167.86587924078464</c:v>
                </c:pt>
                <c:pt idx="15">
                  <c:v>213.88103642400893</c:v>
                </c:pt>
                <c:pt idx="16">
                  <c:v>269.39611131622428</c:v>
                </c:pt>
                <c:pt idx="17">
                  <c:v>335.69601046359793</c:v>
                </c:pt>
                <c:pt idx="18">
                  <c:v>414.14853760882488</c:v>
                </c:pt>
                <c:pt idx="19">
                  <c:v>506.2043936911262</c:v>
                </c:pt>
                <c:pt idx="20">
                  <c:v>613.39717684625032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2-084B-9AAF-07C8CD9A1F0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data'!$F$121:$F$141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xVal>
          <c:yVal>
            <c:numRef>
              <c:f>'summary data'!$J$121:$J$141</c:f>
              <c:numCache>
                <c:formatCode>0.000</c:formatCode>
                <c:ptCount val="21"/>
                <c:pt idx="0">
                  <c:v>-1.1073</c:v>
                </c:pt>
                <c:pt idx="1">
                  <c:v>0.40609035622997686</c:v>
                </c:pt>
                <c:pt idx="2">
                  <c:v>2.1954456996796257</c:v>
                </c:pt>
                <c:pt idx="3">
                  <c:v>4.5407688546281015</c:v>
                </c:pt>
                <c:pt idx="4">
                  <c:v>7.9087311948740009</c:v>
                </c:pt>
                <c:pt idx="5">
                  <c:v>12.952672643735353</c:v>
                </c:pt>
                <c:pt idx="6">
                  <c:v>20.512601674049627</c:v>
                </c:pt>
                <c:pt idx="7">
                  <c:v>31.615195308173725</c:v>
                </c:pt>
                <c:pt idx="8">
                  <c:v>47.473799117984022</c:v>
                </c:pt>
                <c:pt idx="9">
                  <c:v>69.488427224876247</c:v>
                </c:pt>
                <c:pt idx="10">
                  <c:v>99.245762299765644</c:v>
                </c:pt>
                <c:pt idx="11">
                  <c:v>138.51915556308691</c:v>
                </c:pt>
                <c:pt idx="12">
                  <c:v>189.26862678479401</c:v>
                </c:pt>
                <c:pt idx="13">
                  <c:v>253.64086428436065</c:v>
                </c:pt>
                <c:pt idx="14">
                  <c:v>333.96922493077955</c:v>
                </c:pt>
                <c:pt idx="15">
                  <c:v>432.77373414256351</c:v>
                </c:pt>
                <c:pt idx="16">
                  <c:v>552.76108588774434</c:v>
                </c:pt>
                <c:pt idx="17">
                  <c:v>696.82464268387241</c:v>
                </c:pt>
                <c:pt idx="18">
                  <c:v>868.04443559801985</c:v>
                </c:pt>
                <c:pt idx="19">
                  <c:v>1069.6871642467756</c:v>
                </c:pt>
                <c:pt idx="20">
                  <c:v>1305.2061967962502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2-084B-9AAF-07C8CD9A1F0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data'!$F$121:$F$141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xVal>
          <c:yVal>
            <c:numRef>
              <c:f>'summary data'!$K$121:$K$141</c:f>
              <c:numCache>
                <c:formatCode>0.000</c:formatCode>
                <c:ptCount val="21"/>
                <c:pt idx="0">
                  <c:v>-1.1073</c:v>
                </c:pt>
                <c:pt idx="1">
                  <c:v>0.41215226788791437</c:v>
                </c:pt>
                <c:pt idx="2">
                  <c:v>2.2924362862066259</c:v>
                </c:pt>
                <c:pt idx="3">
                  <c:v>5.0317836989210392</c:v>
                </c:pt>
                <c:pt idx="4">
                  <c:v>9.4605805793060043</c:v>
                </c:pt>
                <c:pt idx="5">
                  <c:v>16.741367429946294</c:v>
                </c:pt>
                <c:pt idx="6">
                  <c:v>28.368839182736629</c:v>
                </c:pt>
                <c:pt idx="7">
                  <c:v>46.16984519888166</c:v>
                </c:pt>
                <c:pt idx="8">
                  <c:v>72.303389268896055</c:v>
                </c:pt>
                <c:pt idx="9">
                  <c:v>109.26062961260422</c:v>
                </c:pt>
                <c:pt idx="10">
                  <c:v>159.86487887914066</c:v>
                </c:pt>
                <c:pt idx="11">
                  <c:v>227.27160414694993</c:v>
                </c:pt>
                <c:pt idx="12">
                  <c:v>314.96842692378613</c:v>
                </c:pt>
                <c:pt idx="13">
                  <c:v>426.77512314671378</c:v>
                </c:pt>
                <c:pt idx="14">
                  <c:v>566.84362318210663</c:v>
                </c:pt>
                <c:pt idx="15">
                  <c:v>739.65801182564962</c:v>
                </c:pt>
                <c:pt idx="16">
                  <c:v>950.03452830233687</c:v>
                </c:pt>
                <c:pt idx="17">
                  <c:v>1203.1215662664708</c:v>
                </c:pt>
                <c:pt idx="18">
                  <c:v>1504.3996738016674</c:v>
                </c:pt>
                <c:pt idx="19">
                  <c:v>1859.6815534208492</c:v>
                </c:pt>
                <c:pt idx="20">
                  <c:v>2275.1120620662509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E2-084B-9AAF-07C8CD9A1F07}"/>
            </c:ext>
          </c:extLst>
        </c:ser>
        <c:ser>
          <c:idx val="5"/>
          <c:order val="5"/>
          <c:tx>
            <c:strRef>
              <c:f>'summary data'!$I$146</c:f>
              <c:strCache>
                <c:ptCount val="1"/>
                <c:pt idx="0">
                  <c:v>1.7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'summary data'!$E$13:$E$25</c:f>
              <c:numCache>
                <c:formatCode>General</c:formatCode>
                <c:ptCount val="13"/>
                <c:pt idx="0">
                  <c:v>3.6764705882352942E-2</c:v>
                </c:pt>
                <c:pt idx="1">
                  <c:v>7.3529411764705885E-2</c:v>
                </c:pt>
                <c:pt idx="2">
                  <c:v>0.11029411764705882</c:v>
                </c:pt>
                <c:pt idx="3">
                  <c:v>0.14705882352941177</c:v>
                </c:pt>
                <c:pt idx="4">
                  <c:v>0.18382352941176472</c:v>
                </c:pt>
                <c:pt idx="5">
                  <c:v>0.22058823529411764</c:v>
                </c:pt>
                <c:pt idx="6">
                  <c:v>0.25735294117647056</c:v>
                </c:pt>
                <c:pt idx="7">
                  <c:v>0.29411764705882354</c:v>
                </c:pt>
                <c:pt idx="8">
                  <c:v>0.33088235294117646</c:v>
                </c:pt>
                <c:pt idx="9">
                  <c:v>0.36764705882352944</c:v>
                </c:pt>
                <c:pt idx="10">
                  <c:v>0.40441176470588236</c:v>
                </c:pt>
                <c:pt idx="11">
                  <c:v>0.44117647058823528</c:v>
                </c:pt>
                <c:pt idx="12">
                  <c:v>0.47794117647058826</c:v>
                </c:pt>
              </c:numCache>
            </c:numRef>
          </c:xVal>
          <c:yVal>
            <c:numRef>
              <c:f>'summary data'!$F$13:$F$25</c:f>
              <c:numCache>
                <c:formatCode>General</c:formatCode>
                <c:ptCount val="13"/>
                <c:pt idx="0">
                  <c:v>1.2574710000772029</c:v>
                </c:pt>
                <c:pt idx="1">
                  <c:v>2.7281979999970645</c:v>
                </c:pt>
                <c:pt idx="2">
                  <c:v>8.0872570000356063</c:v>
                </c:pt>
                <c:pt idx="3">
                  <c:v>6.3683890000684187</c:v>
                </c:pt>
                <c:pt idx="4">
                  <c:v>8.2104720000643283</c:v>
                </c:pt>
                <c:pt idx="5">
                  <c:v>5.2437490000156686</c:v>
                </c:pt>
                <c:pt idx="6">
                  <c:v>8.5413770000450313</c:v>
                </c:pt>
                <c:pt idx="7">
                  <c:v>17.035944000002928</c:v>
                </c:pt>
                <c:pt idx="8">
                  <c:v>41.209625000017695</c:v>
                </c:pt>
                <c:pt idx="9">
                  <c:v>37.038639000034891</c:v>
                </c:pt>
                <c:pt idx="10">
                  <c:v>40.218782000010833</c:v>
                </c:pt>
                <c:pt idx="11">
                  <c:v>62.754856000072323</c:v>
                </c:pt>
                <c:pt idx="12">
                  <c:v>62.734073000028729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E2-084B-9AAF-07C8CD9A1F07}"/>
            </c:ext>
          </c:extLst>
        </c:ser>
        <c:ser>
          <c:idx val="6"/>
          <c:order val="6"/>
          <c:tx>
            <c:strRef>
              <c:f>'summary data'!$I$147</c:f>
              <c:strCache>
                <c:ptCount val="1"/>
                <c:pt idx="0">
                  <c:v>3.1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data'!$K$13:$K$34</c:f>
              <c:numCache>
                <c:formatCode>General</c:formatCode>
                <c:ptCount val="22"/>
                <c:pt idx="0">
                  <c:v>2.7548209366391185E-2</c:v>
                </c:pt>
                <c:pt idx="1">
                  <c:v>5.5096418732782371E-2</c:v>
                </c:pt>
                <c:pt idx="2">
                  <c:v>8.2644628099173556E-2</c:v>
                </c:pt>
                <c:pt idx="3">
                  <c:v>0.11019283746556474</c:v>
                </c:pt>
                <c:pt idx="4">
                  <c:v>0.13774104683195593</c:v>
                </c:pt>
                <c:pt idx="5">
                  <c:v>0.16528925619834711</c:v>
                </c:pt>
                <c:pt idx="6">
                  <c:v>0.1928374655647383</c:v>
                </c:pt>
                <c:pt idx="7">
                  <c:v>0.22038567493112948</c:v>
                </c:pt>
                <c:pt idx="8">
                  <c:v>0.24793388429752067</c:v>
                </c:pt>
                <c:pt idx="9">
                  <c:v>0.27548209366391185</c:v>
                </c:pt>
                <c:pt idx="10">
                  <c:v>0.30303030303030304</c:v>
                </c:pt>
                <c:pt idx="11">
                  <c:v>0.33057851239669422</c:v>
                </c:pt>
                <c:pt idx="12">
                  <c:v>0.35812672176308541</c:v>
                </c:pt>
                <c:pt idx="13">
                  <c:v>0.38567493112947659</c:v>
                </c:pt>
                <c:pt idx="14">
                  <c:v>0.41322314049586778</c:v>
                </c:pt>
                <c:pt idx="15">
                  <c:v>0.44077134986225897</c:v>
                </c:pt>
                <c:pt idx="16">
                  <c:v>0.46831955922865015</c:v>
                </c:pt>
                <c:pt idx="17">
                  <c:v>0.49586776859504134</c:v>
                </c:pt>
                <c:pt idx="18">
                  <c:v>0.52341597796143247</c:v>
                </c:pt>
                <c:pt idx="19">
                  <c:v>0.55096418732782371</c:v>
                </c:pt>
                <c:pt idx="20">
                  <c:v>0.57851239669421484</c:v>
                </c:pt>
                <c:pt idx="21">
                  <c:v>0.60606060606060608</c:v>
                </c:pt>
              </c:numCache>
            </c:numRef>
          </c:xVal>
          <c:yVal>
            <c:numRef>
              <c:f>'summary data'!$L$13:$L$34</c:f>
              <c:numCache>
                <c:formatCode>General</c:formatCode>
                <c:ptCount val="22"/>
                <c:pt idx="0">
                  <c:v>-9.3216460000257939</c:v>
                </c:pt>
                <c:pt idx="1">
                  <c:v>-9.685209000017494</c:v>
                </c:pt>
                <c:pt idx="2">
                  <c:v>-0.87485100002959371</c:v>
                </c:pt>
                <c:pt idx="3">
                  <c:v>-2.800052999984473</c:v>
                </c:pt>
                <c:pt idx="4">
                  <c:v>-6.1964480000315234</c:v>
                </c:pt>
                <c:pt idx="5">
                  <c:v>1.0874280000571162</c:v>
                </c:pt>
                <c:pt idx="6">
                  <c:v>2.3949760000687093</c:v>
                </c:pt>
                <c:pt idx="7">
                  <c:v>18.063116000033915</c:v>
                </c:pt>
                <c:pt idx="8">
                  <c:v>18.837015000055544</c:v>
                </c:pt>
                <c:pt idx="9">
                  <c:v>39.528969999984838</c:v>
                </c:pt>
                <c:pt idx="10">
                  <c:v>47.891514000017196</c:v>
                </c:pt>
                <c:pt idx="11">
                  <c:v>60.023325000074692</c:v>
                </c:pt>
                <c:pt idx="12">
                  <c:v>82.560899000032805</c:v>
                </c:pt>
                <c:pt idx="13">
                  <c:v>102.15262700000312</c:v>
                </c:pt>
                <c:pt idx="14">
                  <c:v>132.67525299999397</c:v>
                </c:pt>
                <c:pt idx="15">
                  <c:v>140.44049599999562</c:v>
                </c:pt>
                <c:pt idx="16">
                  <c:v>165.60373800003435</c:v>
                </c:pt>
                <c:pt idx="17">
                  <c:v>203.53029200003948</c:v>
                </c:pt>
                <c:pt idx="18">
                  <c:v>231.79062500002328</c:v>
                </c:pt>
                <c:pt idx="19">
                  <c:v>238.4799570000032</c:v>
                </c:pt>
                <c:pt idx="20">
                  <c:v>277.81438300001901</c:v>
                </c:pt>
                <c:pt idx="21">
                  <c:v>306.21683599997777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E2-084B-9AAF-07C8CD9A1F07}"/>
            </c:ext>
          </c:extLst>
        </c:ser>
        <c:ser>
          <c:idx val="7"/>
          <c:order val="7"/>
          <c:tx>
            <c:strRef>
              <c:f>'summary data'!$I$148</c:f>
              <c:strCache>
                <c:ptCount val="1"/>
                <c:pt idx="0">
                  <c:v>4.4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data'!$Q$13:$Q$70</c:f>
              <c:numCache>
                <c:formatCode>General</c:formatCode>
                <c:ptCount val="58"/>
                <c:pt idx="0">
                  <c:v>8.9206066012488851E-3</c:v>
                </c:pt>
                <c:pt idx="1">
                  <c:v>1.784121320249777E-2</c:v>
                </c:pt>
                <c:pt idx="2">
                  <c:v>2.6761819803746655E-2</c:v>
                </c:pt>
                <c:pt idx="3">
                  <c:v>3.568242640499554E-2</c:v>
                </c:pt>
                <c:pt idx="4">
                  <c:v>4.4603033006244422E-2</c:v>
                </c:pt>
                <c:pt idx="5">
                  <c:v>5.352363960749331E-2</c:v>
                </c:pt>
                <c:pt idx="6">
                  <c:v>6.2444246208742192E-2</c:v>
                </c:pt>
                <c:pt idx="7">
                  <c:v>7.1364852809991081E-2</c:v>
                </c:pt>
                <c:pt idx="8">
                  <c:v>8.0285459411239962E-2</c:v>
                </c:pt>
                <c:pt idx="9">
                  <c:v>8.9206066012488844E-2</c:v>
                </c:pt>
                <c:pt idx="10">
                  <c:v>9.8126672613737739E-2</c:v>
                </c:pt>
                <c:pt idx="11">
                  <c:v>0.10704727921498662</c:v>
                </c:pt>
                <c:pt idx="12">
                  <c:v>0.1159678858162355</c:v>
                </c:pt>
                <c:pt idx="13">
                  <c:v>0.12488849241748438</c:v>
                </c:pt>
                <c:pt idx="14">
                  <c:v>0.13380909901873328</c:v>
                </c:pt>
                <c:pt idx="15">
                  <c:v>0.14272970561998216</c:v>
                </c:pt>
                <c:pt idx="16">
                  <c:v>0.15165031222123104</c:v>
                </c:pt>
                <c:pt idx="17">
                  <c:v>0.16057091882247992</c:v>
                </c:pt>
                <c:pt idx="18">
                  <c:v>0.16949152542372881</c:v>
                </c:pt>
                <c:pt idx="19">
                  <c:v>0.17841213202497769</c:v>
                </c:pt>
                <c:pt idx="20">
                  <c:v>0.1873327386262266</c:v>
                </c:pt>
                <c:pt idx="21">
                  <c:v>0.19625334522747548</c:v>
                </c:pt>
                <c:pt idx="22">
                  <c:v>0.20517395182872436</c:v>
                </c:pt>
                <c:pt idx="23">
                  <c:v>0.21409455842997324</c:v>
                </c:pt>
                <c:pt idx="24">
                  <c:v>0.22301516503122212</c:v>
                </c:pt>
                <c:pt idx="25">
                  <c:v>0.23193577163247101</c:v>
                </c:pt>
                <c:pt idx="26">
                  <c:v>0.24085637823371989</c:v>
                </c:pt>
                <c:pt idx="27">
                  <c:v>0.24977698483496877</c:v>
                </c:pt>
                <c:pt idx="28">
                  <c:v>0.25869759143621768</c:v>
                </c:pt>
                <c:pt idx="29">
                  <c:v>0.26761819803746656</c:v>
                </c:pt>
                <c:pt idx="30">
                  <c:v>0.27653880463871544</c:v>
                </c:pt>
                <c:pt idx="31">
                  <c:v>0.28545941123996432</c:v>
                </c:pt>
                <c:pt idx="32">
                  <c:v>0.2943800178412132</c:v>
                </c:pt>
                <c:pt idx="33">
                  <c:v>0.30330062444246209</c:v>
                </c:pt>
                <c:pt idx="34">
                  <c:v>0.31222123104371097</c:v>
                </c:pt>
                <c:pt idx="35">
                  <c:v>0.32114183764495985</c:v>
                </c:pt>
                <c:pt idx="36">
                  <c:v>0.33006244424620873</c:v>
                </c:pt>
                <c:pt idx="37">
                  <c:v>0.33898305084745761</c:v>
                </c:pt>
                <c:pt idx="38">
                  <c:v>0.34790365744870649</c:v>
                </c:pt>
                <c:pt idx="39">
                  <c:v>0.35682426404995538</c:v>
                </c:pt>
                <c:pt idx="40">
                  <c:v>0.36574487065120426</c:v>
                </c:pt>
                <c:pt idx="41">
                  <c:v>0.37466547725245319</c:v>
                </c:pt>
                <c:pt idx="42">
                  <c:v>0.38358608385370208</c:v>
                </c:pt>
                <c:pt idx="43">
                  <c:v>0.39250669045495096</c:v>
                </c:pt>
                <c:pt idx="44">
                  <c:v>0.40142729705619984</c:v>
                </c:pt>
                <c:pt idx="45">
                  <c:v>0.41034790365744872</c:v>
                </c:pt>
                <c:pt idx="46">
                  <c:v>0.4192685102586976</c:v>
                </c:pt>
                <c:pt idx="47">
                  <c:v>0.42818911685994648</c:v>
                </c:pt>
                <c:pt idx="48">
                  <c:v>0.43710972346119537</c:v>
                </c:pt>
                <c:pt idx="49">
                  <c:v>0.44603033006244425</c:v>
                </c:pt>
                <c:pt idx="50">
                  <c:v>0.45495093666369313</c:v>
                </c:pt>
                <c:pt idx="51">
                  <c:v>0.46387154326494201</c:v>
                </c:pt>
                <c:pt idx="52">
                  <c:v>0.47279214986619089</c:v>
                </c:pt>
                <c:pt idx="53">
                  <c:v>0.48171275646743977</c:v>
                </c:pt>
                <c:pt idx="54">
                  <c:v>0.49063336306868865</c:v>
                </c:pt>
                <c:pt idx="55">
                  <c:v>0.49955396966993754</c:v>
                </c:pt>
                <c:pt idx="56">
                  <c:v>0.50847457627118642</c:v>
                </c:pt>
                <c:pt idx="57">
                  <c:v>0.51739518287243536</c:v>
                </c:pt>
              </c:numCache>
            </c:numRef>
          </c:xVal>
          <c:yVal>
            <c:numRef>
              <c:f>'summary data'!$R$13:$R$70</c:f>
              <c:numCache>
                <c:formatCode>General</c:formatCode>
                <c:ptCount val="58"/>
                <c:pt idx="0">
                  <c:v>-3.1851199999218807</c:v>
                </c:pt>
                <c:pt idx="1">
                  <c:v>-5.2574920000042766</c:v>
                </c:pt>
                <c:pt idx="2">
                  <c:v>-12.060066999983974</c:v>
                </c:pt>
                <c:pt idx="3">
                  <c:v>-8.432027000002563</c:v>
                </c:pt>
                <c:pt idx="4">
                  <c:v>-9.3460049999412149</c:v>
                </c:pt>
                <c:pt idx="5">
                  <c:v>-7.5985419999342412</c:v>
                </c:pt>
                <c:pt idx="6">
                  <c:v>-12.33671899989713</c:v>
                </c:pt>
                <c:pt idx="7">
                  <c:v>-7.016698999912478</c:v>
                </c:pt>
                <c:pt idx="8">
                  <c:v>-11.451104999985546</c:v>
                </c:pt>
                <c:pt idx="9">
                  <c:v>-6.5921919998945668</c:v>
                </c:pt>
                <c:pt idx="10">
                  <c:v>-15.039792999974452</c:v>
                </c:pt>
                <c:pt idx="11">
                  <c:v>-16.421098999911919</c:v>
                </c:pt>
                <c:pt idx="12">
                  <c:v>-2.6830099999206141</c:v>
                </c:pt>
                <c:pt idx="13">
                  <c:v>-14.776931999949738</c:v>
                </c:pt>
                <c:pt idx="14">
                  <c:v>-7.1608929999638349</c:v>
                </c:pt>
                <c:pt idx="15">
                  <c:v>-8.7840059999143705</c:v>
                </c:pt>
                <c:pt idx="16">
                  <c:v>-17.76498099998571</c:v>
                </c:pt>
                <c:pt idx="17">
                  <c:v>0.97156299999915063</c:v>
                </c:pt>
                <c:pt idx="18">
                  <c:v>-2.4377179999137297</c:v>
                </c:pt>
                <c:pt idx="19">
                  <c:v>10.395009000087157</c:v>
                </c:pt>
                <c:pt idx="20">
                  <c:v>10.939690000028349</c:v>
                </c:pt>
                <c:pt idx="21">
                  <c:v>12.643386000068858</c:v>
                </c:pt>
                <c:pt idx="22">
                  <c:v>19.310920000076294</c:v>
                </c:pt>
                <c:pt idx="23">
                  <c:v>29.616375999990851</c:v>
                </c:pt>
                <c:pt idx="24">
                  <c:v>30.821036000037566</c:v>
                </c:pt>
                <c:pt idx="25">
                  <c:v>33.752856000093743</c:v>
                </c:pt>
                <c:pt idx="26">
                  <c:v>32.8640660000965</c:v>
                </c:pt>
                <c:pt idx="27">
                  <c:v>35.607827000087127</c:v>
                </c:pt>
                <c:pt idx="28">
                  <c:v>60.192588000092655</c:v>
                </c:pt>
                <c:pt idx="29">
                  <c:v>55.984434000100009</c:v>
                </c:pt>
                <c:pt idx="30">
                  <c:v>71.252951000002213</c:v>
                </c:pt>
                <c:pt idx="31">
                  <c:v>88.293699000030756</c:v>
                </c:pt>
                <c:pt idx="32">
                  <c:v>91.369213000056334</c:v>
                </c:pt>
                <c:pt idx="33">
                  <c:v>101.81477699999232</c:v>
                </c:pt>
                <c:pt idx="34">
                  <c:v>116.4330740000587</c:v>
                </c:pt>
                <c:pt idx="35">
                  <c:v>130.05047800007742</c:v>
                </c:pt>
                <c:pt idx="36">
                  <c:v>132.71956100000534</c:v>
                </c:pt>
                <c:pt idx="37">
                  <c:v>161.07680000003893</c:v>
                </c:pt>
                <c:pt idx="38">
                  <c:v>166.6511500000488</c:v>
                </c:pt>
                <c:pt idx="39">
                  <c:v>176.78164300008211</c:v>
                </c:pt>
                <c:pt idx="40">
                  <c:v>188.05958400003146</c:v>
                </c:pt>
                <c:pt idx="41">
                  <c:v>205.29131800006144</c:v>
                </c:pt>
                <c:pt idx="42">
                  <c:v>235.09797000000253</c:v>
                </c:pt>
                <c:pt idx="43">
                  <c:v>255.09403900010511</c:v>
                </c:pt>
                <c:pt idx="44">
                  <c:v>266.12459700007457</c:v>
                </c:pt>
                <c:pt idx="45">
                  <c:v>282.10568100004457</c:v>
                </c:pt>
                <c:pt idx="46">
                  <c:v>292.46951700001955</c:v>
                </c:pt>
                <c:pt idx="47">
                  <c:v>319.22598300001118</c:v>
                </c:pt>
                <c:pt idx="48">
                  <c:v>337.680369000067</c:v>
                </c:pt>
                <c:pt idx="49">
                  <c:v>355.5583420000039</c:v>
                </c:pt>
                <c:pt idx="50">
                  <c:v>375.39764700003434</c:v>
                </c:pt>
                <c:pt idx="51">
                  <c:v>385.87632100004703</c:v>
                </c:pt>
                <c:pt idx="52">
                  <c:v>422.51799000008032</c:v>
                </c:pt>
                <c:pt idx="53">
                  <c:v>447.07609600003343</c:v>
                </c:pt>
                <c:pt idx="54">
                  <c:v>469.76008600008208</c:v>
                </c:pt>
                <c:pt idx="55">
                  <c:v>486.09492800000589</c:v>
                </c:pt>
                <c:pt idx="56">
                  <c:v>512.42456600000151</c:v>
                </c:pt>
                <c:pt idx="57">
                  <c:v>532.93408200005069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E2-084B-9AAF-07C8CD9A1F07}"/>
            </c:ext>
          </c:extLst>
        </c:ser>
        <c:ser>
          <c:idx val="8"/>
          <c:order val="8"/>
          <c:tx>
            <c:strRef>
              <c:f>'summary data'!$I$149</c:f>
              <c:strCache>
                <c:ptCount val="1"/>
                <c:pt idx="0">
                  <c:v>5.8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data'!$W$13:$W$42</c:f>
              <c:numCache>
                <c:formatCode>General</c:formatCode>
                <c:ptCount val="30"/>
                <c:pt idx="0">
                  <c:v>1.5844721727074667E-2</c:v>
                </c:pt>
                <c:pt idx="1">
                  <c:v>3.1689443454149334E-2</c:v>
                </c:pt>
                <c:pt idx="2">
                  <c:v>4.7534165181224004E-2</c:v>
                </c:pt>
                <c:pt idx="3">
                  <c:v>6.3378886908298668E-2</c:v>
                </c:pt>
                <c:pt idx="4">
                  <c:v>7.9223608635373338E-2</c:v>
                </c:pt>
                <c:pt idx="5">
                  <c:v>9.5068330362448009E-2</c:v>
                </c:pt>
                <c:pt idx="6">
                  <c:v>0.11091305208952268</c:v>
                </c:pt>
                <c:pt idx="7">
                  <c:v>0.12675777381659734</c:v>
                </c:pt>
                <c:pt idx="8">
                  <c:v>0.14260249554367202</c:v>
                </c:pt>
                <c:pt idx="9">
                  <c:v>0.15844721727074668</c:v>
                </c:pt>
                <c:pt idx="10">
                  <c:v>0.17429193899782136</c:v>
                </c:pt>
                <c:pt idx="11">
                  <c:v>0.19013666072489602</c:v>
                </c:pt>
                <c:pt idx="12">
                  <c:v>0.20598138245197067</c:v>
                </c:pt>
                <c:pt idx="13">
                  <c:v>0.22182610417904536</c:v>
                </c:pt>
                <c:pt idx="14">
                  <c:v>0.23767082590612001</c:v>
                </c:pt>
                <c:pt idx="15">
                  <c:v>0.25351554763319467</c:v>
                </c:pt>
                <c:pt idx="16">
                  <c:v>0.26936026936026936</c:v>
                </c:pt>
                <c:pt idx="17">
                  <c:v>0.28520499108734404</c:v>
                </c:pt>
                <c:pt idx="18">
                  <c:v>0.30104971281441872</c:v>
                </c:pt>
                <c:pt idx="19">
                  <c:v>0.31689443454149335</c:v>
                </c:pt>
                <c:pt idx="20">
                  <c:v>0.33273915626856804</c:v>
                </c:pt>
                <c:pt idx="21">
                  <c:v>0.34858387799564272</c:v>
                </c:pt>
                <c:pt idx="22">
                  <c:v>0.36442859972271735</c:v>
                </c:pt>
                <c:pt idx="23">
                  <c:v>0.38027332144979203</c:v>
                </c:pt>
                <c:pt idx="24">
                  <c:v>0.39611804317686672</c:v>
                </c:pt>
                <c:pt idx="25">
                  <c:v>0.41196276490394135</c:v>
                </c:pt>
                <c:pt idx="26">
                  <c:v>0.42780748663101603</c:v>
                </c:pt>
                <c:pt idx="27">
                  <c:v>0.44365220835809072</c:v>
                </c:pt>
                <c:pt idx="28">
                  <c:v>0.4594969300851654</c:v>
                </c:pt>
                <c:pt idx="29">
                  <c:v>0.47534165181224003</c:v>
                </c:pt>
              </c:numCache>
            </c:numRef>
          </c:xVal>
          <c:yVal>
            <c:numRef>
              <c:f>'summary data'!$X$13:$X$42</c:f>
              <c:numCache>
                <c:formatCode>General</c:formatCode>
                <c:ptCount val="30"/>
                <c:pt idx="0">
                  <c:v>-3.0580659999977797</c:v>
                </c:pt>
                <c:pt idx="1">
                  <c:v>-3.9532040000194684</c:v>
                </c:pt>
                <c:pt idx="2">
                  <c:v>-24.965828000102192</c:v>
                </c:pt>
                <c:pt idx="3">
                  <c:v>-19.279808000079356</c:v>
                </c:pt>
                <c:pt idx="4">
                  <c:v>-26.597690000082366</c:v>
                </c:pt>
                <c:pt idx="5">
                  <c:v>-12.192330000107177</c:v>
                </c:pt>
                <c:pt idx="6">
                  <c:v>-9.4417740000644699</c:v>
                </c:pt>
                <c:pt idx="7">
                  <c:v>-3.020198000012897</c:v>
                </c:pt>
                <c:pt idx="8">
                  <c:v>-10.395738000050187</c:v>
                </c:pt>
                <c:pt idx="9">
                  <c:v>10.896549999946728</c:v>
                </c:pt>
                <c:pt idx="10">
                  <c:v>21.262824999983422</c:v>
                </c:pt>
                <c:pt idx="11">
                  <c:v>24.929914999986067</c:v>
                </c:pt>
                <c:pt idx="12">
                  <c:v>42.223735999898054</c:v>
                </c:pt>
                <c:pt idx="13">
                  <c:v>67.874416999984533</c:v>
                </c:pt>
                <c:pt idx="14">
                  <c:v>82.167367999907583</c:v>
                </c:pt>
                <c:pt idx="15">
                  <c:v>111.88679899997078</c:v>
                </c:pt>
                <c:pt idx="16">
                  <c:v>139.97057799994946</c:v>
                </c:pt>
                <c:pt idx="17">
                  <c:v>163.64108299999498</c:v>
                </c:pt>
                <c:pt idx="18">
                  <c:v>192.31900099990889</c:v>
                </c:pt>
                <c:pt idx="19">
                  <c:v>231.22247499995865</c:v>
                </c:pt>
                <c:pt idx="20">
                  <c:v>281.51775699993595</c:v>
                </c:pt>
                <c:pt idx="21">
                  <c:v>325.73726999992505</c:v>
                </c:pt>
                <c:pt idx="22">
                  <c:v>391.74000999995042</c:v>
                </c:pt>
                <c:pt idx="23">
                  <c:v>438.14659199991729</c:v>
                </c:pt>
                <c:pt idx="24">
                  <c:v>513.50887199991848</c:v>
                </c:pt>
                <c:pt idx="25">
                  <c:v>591.11941599997226</c:v>
                </c:pt>
                <c:pt idx="26">
                  <c:v>661.12052899994887</c:v>
                </c:pt>
                <c:pt idx="27">
                  <c:v>742.29609999991953</c:v>
                </c:pt>
                <c:pt idx="28">
                  <c:v>823.34775199997239</c:v>
                </c:pt>
                <c:pt idx="29">
                  <c:v>914.43011600000318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E2-084B-9AAF-07C8CD9A1F07}"/>
            </c:ext>
          </c:extLst>
        </c:ser>
        <c:ser>
          <c:idx val="9"/>
          <c:order val="9"/>
          <c:tx>
            <c:strRef>
              <c:f>'summary data'!$I$150</c:f>
              <c:strCache>
                <c:ptCount val="1"/>
                <c:pt idx="0">
                  <c:v>7.1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data'!$AC$13:$AC$42</c:f>
              <c:numCache>
                <c:formatCode>General</c:formatCode>
                <c:ptCount val="30"/>
                <c:pt idx="0">
                  <c:v>1.0355182768975872E-2</c:v>
                </c:pt>
                <c:pt idx="1">
                  <c:v>2.0710365537951744E-2</c:v>
                </c:pt>
                <c:pt idx="2">
                  <c:v>3.1065548306927617E-2</c:v>
                </c:pt>
                <c:pt idx="3">
                  <c:v>4.1420731075903487E-2</c:v>
                </c:pt>
                <c:pt idx="4">
                  <c:v>5.1775913844879361E-2</c:v>
                </c:pt>
                <c:pt idx="5">
                  <c:v>6.2131096613855234E-2</c:v>
                </c:pt>
                <c:pt idx="6">
                  <c:v>7.2486279382831101E-2</c:v>
                </c:pt>
                <c:pt idx="7">
                  <c:v>8.2841462151806974E-2</c:v>
                </c:pt>
                <c:pt idx="8">
                  <c:v>9.3196644920782848E-2</c:v>
                </c:pt>
                <c:pt idx="9">
                  <c:v>0.10355182768975872</c:v>
                </c:pt>
                <c:pt idx="10">
                  <c:v>0.11390701045873459</c:v>
                </c:pt>
                <c:pt idx="11">
                  <c:v>0.12426219322771047</c:v>
                </c:pt>
                <c:pt idx="12">
                  <c:v>0.13461737599668633</c:v>
                </c:pt>
                <c:pt idx="13">
                  <c:v>0.1449725587656622</c:v>
                </c:pt>
                <c:pt idx="14">
                  <c:v>0.15532774153463808</c:v>
                </c:pt>
                <c:pt idx="15">
                  <c:v>0.16568292430361395</c:v>
                </c:pt>
                <c:pt idx="16">
                  <c:v>0.17603810707258982</c:v>
                </c:pt>
                <c:pt idx="17">
                  <c:v>0.1863932898415657</c:v>
                </c:pt>
                <c:pt idx="18">
                  <c:v>0.19674847261054157</c:v>
                </c:pt>
                <c:pt idx="19">
                  <c:v>0.20710365537951744</c:v>
                </c:pt>
                <c:pt idx="20">
                  <c:v>0.21745883814849332</c:v>
                </c:pt>
                <c:pt idx="21">
                  <c:v>0.22781402091746919</c:v>
                </c:pt>
                <c:pt idx="22">
                  <c:v>0.23816920368644506</c:v>
                </c:pt>
                <c:pt idx="23">
                  <c:v>0.24852438645542094</c:v>
                </c:pt>
                <c:pt idx="24">
                  <c:v>0.25887956922439681</c:v>
                </c:pt>
                <c:pt idx="25">
                  <c:v>0.26923475199337266</c:v>
                </c:pt>
                <c:pt idx="26">
                  <c:v>0.27958993476234856</c:v>
                </c:pt>
                <c:pt idx="27">
                  <c:v>0.2899451175313244</c:v>
                </c:pt>
                <c:pt idx="28">
                  <c:v>0.3003003003003003</c:v>
                </c:pt>
                <c:pt idx="29">
                  <c:v>0.31065548306927615</c:v>
                </c:pt>
              </c:numCache>
            </c:numRef>
          </c:xVal>
          <c:yVal>
            <c:numRef>
              <c:f>'summary data'!$AD$13:$AD$42</c:f>
              <c:numCache>
                <c:formatCode>General</c:formatCode>
                <c:ptCount val="30"/>
                <c:pt idx="0">
                  <c:v>-2.6137319999979809</c:v>
                </c:pt>
                <c:pt idx="1">
                  <c:v>-4.568576000048779</c:v>
                </c:pt>
                <c:pt idx="2">
                  <c:v>-13.70000800001435</c:v>
                </c:pt>
                <c:pt idx="3">
                  <c:v>-11.938914000056684</c:v>
                </c:pt>
                <c:pt idx="4">
                  <c:v>-18.304157000035048</c:v>
                </c:pt>
                <c:pt idx="5">
                  <c:v>-22.875278000021353</c:v>
                </c:pt>
                <c:pt idx="6">
                  <c:v>-12.212023000000045</c:v>
                </c:pt>
                <c:pt idx="7">
                  <c:v>-19.782042000093497</c:v>
                </c:pt>
                <c:pt idx="8">
                  <c:v>-20.248842000029981</c:v>
                </c:pt>
                <c:pt idx="9">
                  <c:v>-13.121281000087038</c:v>
                </c:pt>
                <c:pt idx="10">
                  <c:v>-6.0454509999835864</c:v>
                </c:pt>
                <c:pt idx="11">
                  <c:v>-6.1352150000166148</c:v>
                </c:pt>
                <c:pt idx="12">
                  <c:v>-7.2064240000909194</c:v>
                </c:pt>
                <c:pt idx="13">
                  <c:v>-3.2621320000616834</c:v>
                </c:pt>
                <c:pt idx="14">
                  <c:v>2.4411410000175238</c:v>
                </c:pt>
                <c:pt idx="15">
                  <c:v>26.466995999915525</c:v>
                </c:pt>
                <c:pt idx="16">
                  <c:v>34.395819999976084</c:v>
                </c:pt>
                <c:pt idx="17">
                  <c:v>50.975115999928676</c:v>
                </c:pt>
                <c:pt idx="18">
                  <c:v>69.46234500000719</c:v>
                </c:pt>
                <c:pt idx="19">
                  <c:v>88.750039999955334</c:v>
                </c:pt>
                <c:pt idx="20">
                  <c:v>98.083040999947116</c:v>
                </c:pt>
                <c:pt idx="21">
                  <c:v>126.2715479999315</c:v>
                </c:pt>
                <c:pt idx="22">
                  <c:v>142.15454399993178</c:v>
                </c:pt>
                <c:pt idx="23">
                  <c:v>167.22718499996699</c:v>
                </c:pt>
                <c:pt idx="24">
                  <c:v>205.02331399999093</c:v>
                </c:pt>
                <c:pt idx="25">
                  <c:v>228.38345199998002</c:v>
                </c:pt>
                <c:pt idx="26">
                  <c:v>254.52450399997178</c:v>
                </c:pt>
                <c:pt idx="27">
                  <c:v>297.599872999941</c:v>
                </c:pt>
                <c:pt idx="28">
                  <c:v>344.55675899994094</c:v>
                </c:pt>
                <c:pt idx="29">
                  <c:v>389.43683899997268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E2-084B-9AAF-07C8CD9A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28607"/>
        <c:axId val="2023971760"/>
      </c:scatterChart>
      <c:valAx>
        <c:axId val="2847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023971760"/>
        <c:crosses val="autoZero"/>
        <c:crossBetween val="midCat"/>
      </c:valAx>
      <c:valAx>
        <c:axId val="2023971760"/>
        <c:scaling>
          <c:orientation val="minMax"/>
          <c:max val="5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Bubble relative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847286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6920095047290681"/>
          <c:y val="7.4114441416893745E-2"/>
          <c:w val="0.15427044992157046"/>
          <c:h val="0.306811989100817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data'!$AO$13:$AO$32</c:f>
              <c:numCache>
                <c:formatCode>General</c:formatCode>
                <c:ptCount val="20"/>
                <c:pt idx="0">
                  <c:v>22.620152485205001</c:v>
                </c:pt>
                <c:pt idx="1">
                  <c:v>24.959406942728435</c:v>
                </c:pt>
                <c:pt idx="2">
                  <c:v>26.514203478203569</c:v>
                </c:pt>
                <c:pt idx="3">
                  <c:v>27.194285075932026</c:v>
                </c:pt>
                <c:pt idx="4">
                  <c:v>27.941194673874854</c:v>
                </c:pt>
                <c:pt idx="5">
                  <c:v>28.938755069284944</c:v>
                </c:pt>
                <c:pt idx="6">
                  <c:v>34.303539749537983</c:v>
                </c:pt>
                <c:pt idx="7">
                  <c:v>38.38870084554965</c:v>
                </c:pt>
                <c:pt idx="8">
                  <c:v>42.194522124992766</c:v>
                </c:pt>
                <c:pt idx="9">
                  <c:v>49.196925068414387</c:v>
                </c:pt>
                <c:pt idx="10">
                  <c:v>55.495407977522497</c:v>
                </c:pt>
                <c:pt idx="11">
                  <c:v>60.812217752424246</c:v>
                </c:pt>
                <c:pt idx="12">
                  <c:v>69.075670713145769</c:v>
                </c:pt>
                <c:pt idx="13">
                  <c:v>79.68069814966502</c:v>
                </c:pt>
                <c:pt idx="14">
                  <c:v>95.188956214283849</c:v>
                </c:pt>
                <c:pt idx="15">
                  <c:v>118.07704697950365</c:v>
                </c:pt>
                <c:pt idx="16">
                  <c:v>155.74167948270792</c:v>
                </c:pt>
                <c:pt idx="17">
                  <c:v>229.68391163453143</c:v>
                </c:pt>
                <c:pt idx="18">
                  <c:v>487.74133366601819</c:v>
                </c:pt>
                <c:pt idx="19">
                  <c:v>830.36763270638812</c:v>
                </c:pt>
              </c:numCache>
            </c:numRef>
          </c:xVal>
          <c:yVal>
            <c:numRef>
              <c:f>'summary data'!$AT$13:$AT$32</c:f>
              <c:numCache>
                <c:formatCode>General</c:formatCode>
                <c:ptCount val="20"/>
                <c:pt idx="0">
                  <c:v>12.763276272169749</c:v>
                </c:pt>
                <c:pt idx="1">
                  <c:v>8.4502275443563466</c:v>
                </c:pt>
                <c:pt idx="2">
                  <c:v>6.7478987157027719</c:v>
                </c:pt>
                <c:pt idx="3">
                  <c:v>6.1703133995798618</c:v>
                </c:pt>
                <c:pt idx="4">
                  <c:v>5.6221439416111867</c:v>
                </c:pt>
                <c:pt idx="5">
                  <c:v>5.0026859749089576</c:v>
                </c:pt>
                <c:pt idx="6">
                  <c:v>2.9754036765325269</c:v>
                </c:pt>
                <c:pt idx="7">
                  <c:v>2.1767728810818059</c:v>
                </c:pt>
                <c:pt idx="8">
                  <c:v>1.6976369694319293</c:v>
                </c:pt>
                <c:pt idx="9">
                  <c:v>1.1579223143116681</c:v>
                </c:pt>
                <c:pt idx="10">
                  <c:v>0.87039684104693682</c:v>
                </c:pt>
                <c:pt idx="11">
                  <c:v>0.70581201125392901</c:v>
                </c:pt>
                <c:pt idx="12">
                  <c:v>0.53183661508515401</c:v>
                </c:pt>
                <c:pt idx="13">
                  <c:v>0.3914348674855872</c:v>
                </c:pt>
                <c:pt idx="14">
                  <c:v>0.2709544111619554</c:v>
                </c:pt>
                <c:pt idx="15">
                  <c:v>0.17665884695303577</c:v>
                </c:pt>
                <c:pt idx="16">
                  <c:v>0.10462952044405696</c:v>
                </c:pt>
                <c:pt idx="17">
                  <c:v>5.2459164445691653E-2</c:v>
                </c:pt>
                <c:pt idx="18">
                  <c:v>1.5781919550824017E-2</c:v>
                </c:pt>
                <c:pt idx="19">
                  <c:v>7.4561562601062484E-3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6-4A46-AB57-8C71B20BE1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data'!$AO$13:$AO$32</c:f>
              <c:numCache>
                <c:formatCode>General</c:formatCode>
                <c:ptCount val="20"/>
                <c:pt idx="0">
                  <c:v>22.620152485205001</c:v>
                </c:pt>
                <c:pt idx="1">
                  <c:v>24.959406942728435</c:v>
                </c:pt>
                <c:pt idx="2">
                  <c:v>26.514203478203569</c:v>
                </c:pt>
                <c:pt idx="3">
                  <c:v>27.194285075932026</c:v>
                </c:pt>
                <c:pt idx="4">
                  <c:v>27.941194673874854</c:v>
                </c:pt>
                <c:pt idx="5">
                  <c:v>28.938755069284944</c:v>
                </c:pt>
                <c:pt idx="6">
                  <c:v>34.303539749537983</c:v>
                </c:pt>
                <c:pt idx="7">
                  <c:v>38.38870084554965</c:v>
                </c:pt>
                <c:pt idx="8">
                  <c:v>42.194522124992766</c:v>
                </c:pt>
                <c:pt idx="9">
                  <c:v>49.196925068414387</c:v>
                </c:pt>
                <c:pt idx="10">
                  <c:v>55.495407977522497</c:v>
                </c:pt>
                <c:pt idx="11">
                  <c:v>60.812217752424246</c:v>
                </c:pt>
                <c:pt idx="12">
                  <c:v>69.075670713145769</c:v>
                </c:pt>
                <c:pt idx="13">
                  <c:v>79.68069814966502</c:v>
                </c:pt>
                <c:pt idx="14">
                  <c:v>95.188956214283849</c:v>
                </c:pt>
                <c:pt idx="15">
                  <c:v>118.07704697950365</c:v>
                </c:pt>
                <c:pt idx="16">
                  <c:v>155.74167948270792</c:v>
                </c:pt>
                <c:pt idx="17">
                  <c:v>229.68391163453143</c:v>
                </c:pt>
                <c:pt idx="18">
                  <c:v>487.74133366601819</c:v>
                </c:pt>
                <c:pt idx="19">
                  <c:v>830.36763270638812</c:v>
                </c:pt>
              </c:numCache>
            </c:numRef>
          </c:xVal>
          <c:yVal>
            <c:numRef>
              <c:f>'summary data'!$AZ$13:$AZ$32</c:f>
              <c:numCache>
                <c:formatCode>General</c:formatCode>
                <c:ptCount val="20"/>
                <c:pt idx="0">
                  <c:v>14.506778221166444</c:v>
                </c:pt>
                <c:pt idx="1">
                  <c:v>9.9806700737559169</c:v>
                </c:pt>
                <c:pt idx="2">
                  <c:v>8.0631464871802958</c:v>
                </c:pt>
                <c:pt idx="3">
                  <c:v>7.3957905589019974</c:v>
                </c:pt>
                <c:pt idx="4">
                  <c:v>6.7548186114165762</c:v>
                </c:pt>
                <c:pt idx="5">
                  <c:v>6.021911962289332</c:v>
                </c:pt>
                <c:pt idx="6">
                  <c:v>3.5685866048512707</c:v>
                </c:pt>
                <c:pt idx="7">
                  <c:v>2.5870200653715352</c:v>
                </c:pt>
                <c:pt idx="8">
                  <c:v>1.9981440684865743</c:v>
                </c:pt>
                <c:pt idx="9">
                  <c:v>1.3391890452012591</c:v>
                </c:pt>
                <c:pt idx="10">
                  <c:v>0.9924370438348179</c:v>
                </c:pt>
                <c:pt idx="11">
                  <c:v>0.79624020630205405</c:v>
                </c:pt>
                <c:pt idx="12">
                  <c:v>0.5914447945786403</c:v>
                </c:pt>
                <c:pt idx="13">
                  <c:v>0.42881404233893172</c:v>
                </c:pt>
                <c:pt idx="14">
                  <c:v>0.29185070300402649</c:v>
                </c:pt>
                <c:pt idx="15">
                  <c:v>0.18695450754568671</c:v>
                </c:pt>
                <c:pt idx="16">
                  <c:v>0.10872830107799769</c:v>
                </c:pt>
                <c:pt idx="17">
                  <c:v>5.3535328342673418E-2</c:v>
                </c:pt>
                <c:pt idx="18">
                  <c:v>1.5829764811777822E-2</c:v>
                </c:pt>
                <c:pt idx="19">
                  <c:v>7.4492733195582446E-3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6-4A46-AB57-8C71B20BE1D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data'!$AO$13:$AO$32</c:f>
              <c:numCache>
                <c:formatCode>General</c:formatCode>
                <c:ptCount val="20"/>
                <c:pt idx="0">
                  <c:v>22.620152485205001</c:v>
                </c:pt>
                <c:pt idx="1">
                  <c:v>24.959406942728435</c:v>
                </c:pt>
                <c:pt idx="2">
                  <c:v>26.514203478203569</c:v>
                </c:pt>
                <c:pt idx="3">
                  <c:v>27.194285075932026</c:v>
                </c:pt>
                <c:pt idx="4">
                  <c:v>27.941194673874854</c:v>
                </c:pt>
                <c:pt idx="5">
                  <c:v>28.938755069284944</c:v>
                </c:pt>
                <c:pt idx="6">
                  <c:v>34.303539749537983</c:v>
                </c:pt>
                <c:pt idx="7">
                  <c:v>38.38870084554965</c:v>
                </c:pt>
                <c:pt idx="8">
                  <c:v>42.194522124992766</c:v>
                </c:pt>
                <c:pt idx="9">
                  <c:v>49.196925068414387</c:v>
                </c:pt>
                <c:pt idx="10">
                  <c:v>55.495407977522497</c:v>
                </c:pt>
                <c:pt idx="11">
                  <c:v>60.812217752424246</c:v>
                </c:pt>
                <c:pt idx="12">
                  <c:v>69.075670713145769</c:v>
                </c:pt>
                <c:pt idx="13">
                  <c:v>79.68069814966502</c:v>
                </c:pt>
                <c:pt idx="14">
                  <c:v>95.188956214283849</c:v>
                </c:pt>
                <c:pt idx="15">
                  <c:v>118.07704697950365</c:v>
                </c:pt>
                <c:pt idx="16">
                  <c:v>155.74167948270792</c:v>
                </c:pt>
                <c:pt idx="17">
                  <c:v>229.68391163453143</c:v>
                </c:pt>
                <c:pt idx="18">
                  <c:v>487.74133366601819</c:v>
                </c:pt>
                <c:pt idx="19">
                  <c:v>830.36763270638812</c:v>
                </c:pt>
              </c:numCache>
            </c:numRef>
          </c:xVal>
          <c:yVal>
            <c:numRef>
              <c:f>'summary data'!$AP$13:$AP$32</c:f>
              <c:numCache>
                <c:formatCode>General</c:formatCode>
                <c:ptCount val="20"/>
                <c:pt idx="0">
                  <c:v>7.9162242651005128</c:v>
                </c:pt>
                <c:pt idx="1">
                  <c:v>7.1800753051157447</c:v>
                </c:pt>
                <c:pt idx="2">
                  <c:v>6.8982990582572281</c:v>
                </c:pt>
                <c:pt idx="3">
                  <c:v>6.487939217278857</c:v>
                </c:pt>
                <c:pt idx="4">
                  <c:v>6.286062001191894</c:v>
                </c:pt>
                <c:pt idx="5">
                  <c:v>6.2209445919978155</c:v>
                </c:pt>
                <c:pt idx="6">
                  <c:v>3.4694672314600981</c:v>
                </c:pt>
                <c:pt idx="7">
                  <c:v>2.7788938120266367</c:v>
                </c:pt>
                <c:pt idx="8">
                  <c:v>2.0598832550429731</c:v>
                </c:pt>
                <c:pt idx="9">
                  <c:v>1.1605845950396474</c:v>
                </c:pt>
                <c:pt idx="10">
                  <c:v>0.71698404704777763</c:v>
                </c:pt>
                <c:pt idx="11">
                  <c:v>0.59748545709172318</c:v>
                </c:pt>
                <c:pt idx="12">
                  <c:v>0.42107936815196928</c:v>
                </c:pt>
                <c:pt idx="13">
                  <c:v>0.30602592857772348</c:v>
                </c:pt>
                <c:pt idx="14">
                  <c:v>0.1940119989651829</c:v>
                </c:pt>
                <c:pt idx="15">
                  <c:v>0.1199816887274445</c:v>
                </c:pt>
                <c:pt idx="16">
                  <c:v>6.5729155726622898E-2</c:v>
                </c:pt>
                <c:pt idx="17">
                  <c:v>3.0446185513514707E-2</c:v>
                </c:pt>
                <c:pt idx="18">
                  <c:v>1.0736003934241694E-2</c:v>
                </c:pt>
                <c:pt idx="19">
                  <c:v>4.6955122228816018E-3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76-4A46-AB57-8C71B20B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49024"/>
        <c:axId val="1948137248"/>
      </c:scatterChart>
      <c:valAx>
        <c:axId val="2069549024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37248"/>
        <c:crosses val="autoZero"/>
        <c:crossBetween val="midCat"/>
      </c:valAx>
      <c:valAx>
        <c:axId val="194813724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('summary data'!$I$14:$I$24,'summary data'!$O$14:$O$39,'summary data'!$U$14:$U$70,'summary data'!$AA$14:$AA$42,'summary data'!$AG$14:$AG$42)</c:f>
              <c:numCache>
                <c:formatCode>General</c:formatCode>
                <c:ptCount val="152"/>
                <c:pt idx="0">
                  <c:v>103.04609619150041</c:v>
                </c:pt>
                <c:pt idx="1">
                  <c:v>71.352443452846046</c:v>
                </c:pt>
                <c:pt idx="2">
                  <c:v>54.526768364965221</c:v>
                </c:pt>
                <c:pt idx="3">
                  <c:v>48.237080885477148</c:v>
                </c:pt>
                <c:pt idx="4">
                  <c:v>37.001755351880817</c:v>
                </c:pt>
                <c:pt idx="5">
                  <c:v>36.445013981823379</c:v>
                </c:pt>
                <c:pt idx="6">
                  <c:v>32.266051024614683</c:v>
                </c:pt>
                <c:pt idx="7">
                  <c:v>29.494669813376348</c:v>
                </c:pt>
                <c:pt idx="8">
                  <c:v>25.836080654226272</c:v>
                </c:pt>
                <c:pt idx="9">
                  <c:v>24.229414508087714</c:v>
                </c:pt>
                <c:pt idx="10">
                  <c:v>21.438582080137401</c:v>
                </c:pt>
                <c:pt idx="11">
                  <c:v>207.81109792100685</c:v>
                </c:pt>
                <c:pt idx="12">
                  <c:v>137.05072539606655</c:v>
                </c:pt>
                <c:pt idx="13">
                  <c:v>106.76400349330038</c:v>
                </c:pt>
                <c:pt idx="14">
                  <c:v>81.942992017711646</c:v>
                </c:pt>
                <c:pt idx="15">
                  <c:v>74.287677563507387</c:v>
                </c:pt>
                <c:pt idx="16">
                  <c:v>61.012267309973844</c:v>
                </c:pt>
                <c:pt idx="17">
                  <c:v>56.258409957177271</c:v>
                </c:pt>
                <c:pt idx="18">
                  <c:v>47.727971686375831</c:v>
                </c:pt>
                <c:pt idx="19">
                  <c:v>42.212744762918881</c:v>
                </c:pt>
                <c:pt idx="20">
                  <c:v>39.601584953104684</c:v>
                </c:pt>
                <c:pt idx="21">
                  <c:v>37.102527774704491</c:v>
                </c:pt>
                <c:pt idx="22">
                  <c:v>35.008666251036502</c:v>
                </c:pt>
                <c:pt idx="23">
                  <c:v>32.286369067453933</c:v>
                </c:pt>
                <c:pt idx="24">
                  <c:v>32.046850117900043</c:v>
                </c:pt>
                <c:pt idx="25">
                  <c:v>30.231520114183105</c:v>
                </c:pt>
                <c:pt idx="26">
                  <c:v>31.013175185571804</c:v>
                </c:pt>
                <c:pt idx="27">
                  <c:v>27.670680096299577</c:v>
                </c:pt>
                <c:pt idx="28">
                  <c:v>28.80043807736433</c:v>
                </c:pt>
                <c:pt idx="29">
                  <c:v>27.954384855613583</c:v>
                </c:pt>
                <c:pt idx="30">
                  <c:v>27.95468776706603</c:v>
                </c:pt>
                <c:pt idx="31">
                  <c:v>24.759834801446893</c:v>
                </c:pt>
                <c:pt idx="32">
                  <c:v>24.513575096559372</c:v>
                </c:pt>
                <c:pt idx="33">
                  <c:v>26.054856908131761</c:v>
                </c:pt>
                <c:pt idx="34">
                  <c:v>26.728815459376353</c:v>
                </c:pt>
                <c:pt idx="35">
                  <c:v>27.402576313119074</c:v>
                </c:pt>
                <c:pt idx="36">
                  <c:v>27.372961275050695</c:v>
                </c:pt>
                <c:pt idx="37">
                  <c:v>789.35151843522681</c:v>
                </c:pt>
                <c:pt idx="38">
                  <c:v>493.03183091833534</c:v>
                </c:pt>
                <c:pt idx="39">
                  <c:v>389.10892791586559</c:v>
                </c:pt>
                <c:pt idx="40">
                  <c:v>296.39748705489012</c:v>
                </c:pt>
                <c:pt idx="41">
                  <c:v>262.14114225064947</c:v>
                </c:pt>
                <c:pt idx="42">
                  <c:v>223.57099321285077</c:v>
                </c:pt>
                <c:pt idx="43">
                  <c:v>193.29831858752962</c:v>
                </c:pt>
                <c:pt idx="44">
                  <c:v>173.01363248934592</c:v>
                </c:pt>
                <c:pt idx="45">
                  <c:v>155.04130969086745</c:v>
                </c:pt>
                <c:pt idx="46">
                  <c:v>137.64523247824496</c:v>
                </c:pt>
                <c:pt idx="47">
                  <c:v>132.82796052372851</c:v>
                </c:pt>
                <c:pt idx="48">
                  <c:v>118.79350759896047</c:v>
                </c:pt>
                <c:pt idx="49">
                  <c:v>110.39656530588719</c:v>
                </c:pt>
                <c:pt idx="50">
                  <c:v>104.49068913147828</c:v>
                </c:pt>
                <c:pt idx="51">
                  <c:v>97.33722001410861</c:v>
                </c:pt>
                <c:pt idx="52">
                  <c:v>90.094053494708248</c:v>
                </c:pt>
                <c:pt idx="53">
                  <c:v>85.168800738480101</c:v>
                </c:pt>
                <c:pt idx="54">
                  <c:v>82.981803646286409</c:v>
                </c:pt>
                <c:pt idx="55">
                  <c:v>76.483050147756757</c:v>
                </c:pt>
                <c:pt idx="56">
                  <c:v>72.910917450823277</c:v>
                </c:pt>
                <c:pt idx="57">
                  <c:v>70.502636024707115</c:v>
                </c:pt>
                <c:pt idx="58">
                  <c:v>67.241631955862786</c:v>
                </c:pt>
                <c:pt idx="59">
                  <c:v>65.029262454079671</c:v>
                </c:pt>
                <c:pt idx="60">
                  <c:v>62.970447701606545</c:v>
                </c:pt>
                <c:pt idx="61">
                  <c:v>60.560252183531667</c:v>
                </c:pt>
                <c:pt idx="62">
                  <c:v>60.961066915495451</c:v>
                </c:pt>
                <c:pt idx="63">
                  <c:v>58.887297111442926</c:v>
                </c:pt>
                <c:pt idx="64">
                  <c:v>55.271397286954659</c:v>
                </c:pt>
                <c:pt idx="65">
                  <c:v>55.344810645038038</c:v>
                </c:pt>
                <c:pt idx="66">
                  <c:v>53.66025349495812</c:v>
                </c:pt>
                <c:pt idx="67">
                  <c:v>50.611711875090442</c:v>
                </c:pt>
                <c:pt idx="68">
                  <c:v>49.824195729416878</c:v>
                </c:pt>
                <c:pt idx="69">
                  <c:v>50.210223475613319</c:v>
                </c:pt>
                <c:pt idx="70">
                  <c:v>45.851949030931102</c:v>
                </c:pt>
                <c:pt idx="71">
                  <c:v>48.010787587089318</c:v>
                </c:pt>
                <c:pt idx="72">
                  <c:v>45.355577412613549</c:v>
                </c:pt>
                <c:pt idx="73">
                  <c:v>45.877841317662124</c:v>
                </c:pt>
                <c:pt idx="74">
                  <c:v>44.001773510818445</c:v>
                </c:pt>
                <c:pt idx="75">
                  <c:v>43.39330119070712</c:v>
                </c:pt>
                <c:pt idx="76">
                  <c:v>42.303937002498898</c:v>
                </c:pt>
                <c:pt idx="77">
                  <c:v>42.438566227956088</c:v>
                </c:pt>
                <c:pt idx="78">
                  <c:v>41.669537110564498</c:v>
                </c:pt>
                <c:pt idx="79">
                  <c:v>40.787091263779814</c:v>
                </c:pt>
                <c:pt idx="80">
                  <c:v>40.181107814965692</c:v>
                </c:pt>
                <c:pt idx="81">
                  <c:v>39.526169651105214</c:v>
                </c:pt>
                <c:pt idx="82">
                  <c:v>38.884103161067642</c:v>
                </c:pt>
                <c:pt idx="83">
                  <c:v>38.53257439015556</c:v>
                </c:pt>
                <c:pt idx="84">
                  <c:v>38.189195672416425</c:v>
                </c:pt>
                <c:pt idx="85">
                  <c:v>38.591536378253586</c:v>
                </c:pt>
                <c:pt idx="86">
                  <c:v>38.500419427084367</c:v>
                </c:pt>
                <c:pt idx="87">
                  <c:v>38.87625913839284</c:v>
                </c:pt>
                <c:pt idx="88">
                  <c:v>36.482162963766761</c:v>
                </c:pt>
                <c:pt idx="89">
                  <c:v>35.527356475442453</c:v>
                </c:pt>
                <c:pt idx="90">
                  <c:v>35.730631613012662</c:v>
                </c:pt>
                <c:pt idx="91">
                  <c:v>35.377821229522979</c:v>
                </c:pt>
                <c:pt idx="92">
                  <c:v>36.433543237048404</c:v>
                </c:pt>
                <c:pt idx="93">
                  <c:v>35.813611324326963</c:v>
                </c:pt>
                <c:pt idx="94">
                  <c:v>387.03704605658351</c:v>
                </c:pt>
                <c:pt idx="95">
                  <c:v>262.73721095958871</c:v>
                </c:pt>
                <c:pt idx="96">
                  <c:v>195.42911151608152</c:v>
                </c:pt>
                <c:pt idx="97">
                  <c:v>156.88187052870677</c:v>
                </c:pt>
                <c:pt idx="98">
                  <c:v>129.89044066819758</c:v>
                </c:pt>
                <c:pt idx="99">
                  <c:v>111.79731517567348</c:v>
                </c:pt>
                <c:pt idx="100">
                  <c:v>99.940600541006177</c:v>
                </c:pt>
                <c:pt idx="101">
                  <c:v>86.289033854199985</c:v>
                </c:pt>
                <c:pt idx="102">
                  <c:v>79.90677643528376</c:v>
                </c:pt>
                <c:pt idx="103">
                  <c:v>72.647345881661252</c:v>
                </c:pt>
                <c:pt idx="104">
                  <c:v>66.159135331122755</c:v>
                </c:pt>
                <c:pt idx="105">
                  <c:v>61.421569038609981</c:v>
                </c:pt>
                <c:pt idx="106">
                  <c:v>56.564607772169722</c:v>
                </c:pt>
                <c:pt idx="107">
                  <c:v>53.577219701347879</c:v>
                </c:pt>
                <c:pt idx="108">
                  <c:v>50.16595650085052</c:v>
                </c:pt>
                <c:pt idx="109">
                  <c:v>48.059371597034534</c:v>
                </c:pt>
                <c:pt idx="110">
                  <c:v>44.797793531961524</c:v>
                </c:pt>
                <c:pt idx="111">
                  <c:v>42.370920298913674</c:v>
                </c:pt>
                <c:pt idx="112">
                  <c:v>41.150576301917525</c:v>
                </c:pt>
                <c:pt idx="113">
                  <c:v>39.408791804431061</c:v>
                </c:pt>
                <c:pt idx="114">
                  <c:v>38.749455075155431</c:v>
                </c:pt>
                <c:pt idx="115">
                  <c:v>36.431037829410023</c:v>
                </c:pt>
                <c:pt idx="116">
                  <c:v>36.245475361765457</c:v>
                </c:pt>
                <c:pt idx="117">
                  <c:v>35.081742931352544</c:v>
                </c:pt>
                <c:pt idx="118">
                  <c:v>32.740019134497516</c:v>
                </c:pt>
                <c:pt idx="119">
                  <c:v>32.323375822896658</c:v>
                </c:pt>
                <c:pt idx="120">
                  <c:v>31.977747480824707</c:v>
                </c:pt>
                <c:pt idx="121">
                  <c:v>30.633766683846861</c:v>
                </c:pt>
                <c:pt idx="122">
                  <c:v>30.365622697017606</c:v>
                </c:pt>
                <c:pt idx="123">
                  <c:v>650.87815464680614</c:v>
                </c:pt>
                <c:pt idx="124">
                  <c:v>433.20076338659453</c:v>
                </c:pt>
                <c:pt idx="125">
                  <c:v>320.15853457434514</c:v>
                </c:pt>
                <c:pt idx="126">
                  <c:v>254.01534872421865</c:v>
                </c:pt>
                <c:pt idx="127">
                  <c:v>219.11118043580939</c:v>
                </c:pt>
                <c:pt idx="128">
                  <c:v>188.55255737229945</c:v>
                </c:pt>
                <c:pt idx="129">
                  <c:v>163.73369477852552</c:v>
                </c:pt>
                <c:pt idx="130">
                  <c:v>147.23020070084266</c:v>
                </c:pt>
                <c:pt idx="131">
                  <c:v>130.10694902435512</c:v>
                </c:pt>
                <c:pt idx="132">
                  <c:v>118.2151993181871</c:v>
                </c:pt>
                <c:pt idx="133">
                  <c:v>108.97072826045257</c:v>
                </c:pt>
                <c:pt idx="134">
                  <c:v>100.68630631927971</c:v>
                </c:pt>
                <c:pt idx="135">
                  <c:v>94.104004568407632</c:v>
                </c:pt>
                <c:pt idx="136">
                  <c:v>87.288485212484673</c:v>
                </c:pt>
                <c:pt idx="137">
                  <c:v>81.172119627161507</c:v>
                </c:pt>
                <c:pt idx="138">
                  <c:v>77.334910290902499</c:v>
                </c:pt>
                <c:pt idx="139">
                  <c:v>71.934187912453226</c:v>
                </c:pt>
                <c:pt idx="140">
                  <c:v>69.453640901581849</c:v>
                </c:pt>
                <c:pt idx="141">
                  <c:v>61.675481996778871</c:v>
                </c:pt>
                <c:pt idx="142">
                  <c:v>60.646294107392144</c:v>
                </c:pt>
                <c:pt idx="143">
                  <c:v>57.991181490307923</c:v>
                </c:pt>
                <c:pt idx="144">
                  <c:v>54.884770507098132</c:v>
                </c:pt>
                <c:pt idx="145">
                  <c:v>52.884837974086118</c:v>
                </c:pt>
                <c:pt idx="146">
                  <c:v>50.36996979924313</c:v>
                </c:pt>
                <c:pt idx="147">
                  <c:v>47.932342675899477</c:v>
                </c:pt>
                <c:pt idx="148">
                  <c:v>46.750649047448377</c:v>
                </c:pt>
                <c:pt idx="149">
                  <c:v>45.33980578361313</c:v>
                </c:pt>
                <c:pt idx="150">
                  <c:v>43.791836634252817</c:v>
                </c:pt>
                <c:pt idx="151">
                  <c:v>42.980321921429827</c:v>
                </c:pt>
              </c:numCache>
            </c:numRef>
          </c:xVal>
          <c:yVal>
            <c:numRef>
              <c:f>('summary data'!$H$14:$H$24,'summary data'!$N$14:$N$39,'summary data'!$T$14:$T$70,'summary data'!$Z$14:$Z$42,'summary data'!$AF$14:$AF$42)</c:f>
              <c:numCache>
                <c:formatCode>General</c:formatCode>
                <c:ptCount val="152"/>
                <c:pt idx="0">
                  <c:v>0.10907890602224682</c:v>
                </c:pt>
                <c:pt idx="1">
                  <c:v>0.45340751894179865</c:v>
                </c:pt>
                <c:pt idx="2">
                  <c:v>0.76319490561191083</c:v>
                </c:pt>
                <c:pt idx="3">
                  <c:v>1.1687600227191501</c:v>
                </c:pt>
                <c:pt idx="4">
                  <c:v>1.955763131845182</c:v>
                </c:pt>
                <c:pt idx="5">
                  <c:v>2.3626869806265818</c:v>
                </c:pt>
                <c:pt idx="6">
                  <c:v>2.9750801621698937</c:v>
                </c:pt>
                <c:pt idx="7">
                  <c:v>3.6404668549382775</c:v>
                </c:pt>
                <c:pt idx="8">
                  <c:v>4.8465838835649127</c:v>
                </c:pt>
                <c:pt idx="9">
                  <c:v>5.7774455007303622</c:v>
                </c:pt>
                <c:pt idx="10">
                  <c:v>6.9813374563352779</c:v>
                </c:pt>
                <c:pt idx="11">
                  <c:v>2.9920293486057428E-2</c:v>
                </c:pt>
                <c:pt idx="12">
                  <c:v>7.7605515804925085E-2</c:v>
                </c:pt>
                <c:pt idx="13">
                  <c:v>0.15944333873960428</c:v>
                </c:pt>
                <c:pt idx="14">
                  <c:v>0.30048314573795976</c:v>
                </c:pt>
                <c:pt idx="15">
                  <c:v>0.41649156622461608</c:v>
                </c:pt>
                <c:pt idx="16">
                  <c:v>0.60925265758954195</c:v>
                </c:pt>
                <c:pt idx="17">
                  <c:v>0.81553081670263516</c:v>
                </c:pt>
                <c:pt idx="18">
                  <c:v>1.1018748654708634</c:v>
                </c:pt>
                <c:pt idx="19">
                  <c:v>1.5228756851286351</c:v>
                </c:pt>
                <c:pt idx="20">
                  <c:v>1.8992440245289808</c:v>
                </c:pt>
                <c:pt idx="21">
                  <c:v>2.2770740017325228</c:v>
                </c:pt>
                <c:pt idx="22">
                  <c:v>2.8013557993584275</c:v>
                </c:pt>
                <c:pt idx="23">
                  <c:v>3.2991936239083017</c:v>
                </c:pt>
                <c:pt idx="24">
                  <c:v>3.5123182052615984</c:v>
                </c:pt>
                <c:pt idx="25">
                  <c:v>4.0833211375704561</c:v>
                </c:pt>
                <c:pt idx="26">
                  <c:v>4.2428601078380117</c:v>
                </c:pt>
                <c:pt idx="27">
                  <c:v>4.9031557759079325</c:v>
                </c:pt>
                <c:pt idx="28">
                  <c:v>4.9612238511060252</c:v>
                </c:pt>
                <c:pt idx="29">
                  <c:v>5.2391074744493222</c:v>
                </c:pt>
                <c:pt idx="30">
                  <c:v>5.5891025791246562</c:v>
                </c:pt>
                <c:pt idx="31">
                  <c:v>6.359849650816578</c:v>
                </c:pt>
                <c:pt idx="32">
                  <c:v>6.5838529084727675</c:v>
                </c:pt>
                <c:pt idx="33">
                  <c:v>6.3997318460523225</c:v>
                </c:pt>
                <c:pt idx="34">
                  <c:v>6.2047362957889467</c:v>
                </c:pt>
                <c:pt idx="35">
                  <c:v>6.1439712457932192</c:v>
                </c:pt>
                <c:pt idx="36">
                  <c:v>6.2405941039951074</c:v>
                </c:pt>
                <c:pt idx="37">
                  <c:v>3.6297729538449473E-3</c:v>
                </c:pt>
                <c:pt idx="38">
                  <c:v>6.7290737754335077E-3</c:v>
                </c:pt>
                <c:pt idx="39">
                  <c:v>1.4557014223437146E-2</c:v>
                </c:pt>
                <c:pt idx="40">
                  <c:v>2.1702626610359273E-2</c:v>
                </c:pt>
                <c:pt idx="41">
                  <c:v>2.4619590148148209E-2</c:v>
                </c:pt>
                <c:pt idx="42">
                  <c:v>3.3744369659639034E-2</c:v>
                </c:pt>
                <c:pt idx="43">
                  <c:v>4.4939794507664291E-2</c:v>
                </c:pt>
                <c:pt idx="44">
                  <c:v>5.7667173317939038E-2</c:v>
                </c:pt>
                <c:pt idx="45">
                  <c:v>7.8760825956051231E-2</c:v>
                </c:pt>
                <c:pt idx="46">
                  <c:v>9.8500820163236455E-2</c:v>
                </c:pt>
                <c:pt idx="47">
                  <c:v>0.11047409263545577</c:v>
                </c:pt>
                <c:pt idx="48">
                  <c:v>0.14336499058131133</c:v>
                </c:pt>
                <c:pt idx="49">
                  <c:v>0.16994748570078419</c:v>
                </c:pt>
                <c:pt idx="50">
                  <c:v>0.19559381225281763</c:v>
                </c:pt>
                <c:pt idx="51">
                  <c:v>0.2302877076834792</c:v>
                </c:pt>
                <c:pt idx="52">
                  <c:v>0.26943970551865276</c:v>
                </c:pt>
                <c:pt idx="53">
                  <c:v>0.295538743777844</c:v>
                </c:pt>
                <c:pt idx="54">
                  <c:v>0.33729267048055983</c:v>
                </c:pt>
                <c:pt idx="55">
                  <c:v>0.38503165538731876</c:v>
                </c:pt>
                <c:pt idx="56">
                  <c:v>0.4386211624397286</c:v>
                </c:pt>
                <c:pt idx="57">
                  <c:v>0.475491815420511</c:v>
                </c:pt>
                <c:pt idx="58">
                  <c:v>0.53945965076781111</c:v>
                </c:pt>
                <c:pt idx="59">
                  <c:v>0.5721819304162421</c:v>
                </c:pt>
                <c:pt idx="60">
                  <c:v>0.65184383273166457</c:v>
                </c:pt>
                <c:pt idx="61">
                  <c:v>0.70724377751967615</c:v>
                </c:pt>
                <c:pt idx="62">
                  <c:v>0.730896504253432</c:v>
                </c:pt>
                <c:pt idx="63">
                  <c:v>0.78227099871586203</c:v>
                </c:pt>
                <c:pt idx="64">
                  <c:v>0.8838947977967625</c:v>
                </c:pt>
                <c:pt idx="65">
                  <c:v>0.93596565156568956</c:v>
                </c:pt>
                <c:pt idx="66">
                  <c:v>1.0245244430292528</c:v>
                </c:pt>
                <c:pt idx="67">
                  <c:v>1.1551713479487973</c:v>
                </c:pt>
                <c:pt idx="68">
                  <c:v>1.2223590713609962</c:v>
                </c:pt>
                <c:pt idx="69">
                  <c:v>1.2691193297830092</c:v>
                </c:pt>
                <c:pt idx="70">
                  <c:v>1.476686953876436</c:v>
                </c:pt>
                <c:pt idx="71">
                  <c:v>1.4782708803781099</c:v>
                </c:pt>
                <c:pt idx="72">
                  <c:v>1.647731939677229</c:v>
                </c:pt>
                <c:pt idx="73">
                  <c:v>1.7085948779894551</c:v>
                </c:pt>
                <c:pt idx="74">
                  <c:v>1.8913995478298173</c:v>
                </c:pt>
                <c:pt idx="75">
                  <c:v>1.9872142419597982</c:v>
                </c:pt>
                <c:pt idx="76">
                  <c:v>2.1454642831705559</c:v>
                </c:pt>
                <c:pt idx="77">
                  <c:v>2.219911540286291</c:v>
                </c:pt>
                <c:pt idx="78">
                  <c:v>2.2957771778778366</c:v>
                </c:pt>
                <c:pt idx="79">
                  <c:v>2.4463598749533011</c:v>
                </c:pt>
                <c:pt idx="80">
                  <c:v>2.5428542350172862</c:v>
                </c:pt>
                <c:pt idx="81">
                  <c:v>2.6455005640751406</c:v>
                </c:pt>
                <c:pt idx="82">
                  <c:v>2.8175702686384829</c:v>
                </c:pt>
                <c:pt idx="83">
                  <c:v>2.908706141597607</c:v>
                </c:pt>
                <c:pt idx="84">
                  <c:v>3.0241512016386136</c:v>
                </c:pt>
                <c:pt idx="85">
                  <c:v>3.0103075451902557</c:v>
                </c:pt>
                <c:pt idx="86">
                  <c:v>3.1127356137912554</c:v>
                </c:pt>
                <c:pt idx="87">
                  <c:v>3.1727986037712825</c:v>
                </c:pt>
                <c:pt idx="88">
                  <c:v>3.4085709163847833</c:v>
                </c:pt>
                <c:pt idx="89">
                  <c:v>3.5526966140576941</c:v>
                </c:pt>
                <c:pt idx="90">
                  <c:v>3.5932438059529406</c:v>
                </c:pt>
                <c:pt idx="91">
                  <c:v>3.6986487283414506</c:v>
                </c:pt>
                <c:pt idx="92">
                  <c:v>3.6345301442896472</c:v>
                </c:pt>
                <c:pt idx="93">
                  <c:v>3.8191276835304744</c:v>
                </c:pt>
                <c:pt idx="94">
                  <c:v>7.6033865024075446E-3</c:v>
                </c:pt>
                <c:pt idx="95">
                  <c:v>1.9399498376885631E-2</c:v>
                </c:pt>
                <c:pt idx="96">
                  <c:v>3.4182871879687493E-2</c:v>
                </c:pt>
                <c:pt idx="97">
                  <c:v>5.4068587086490219E-2</c:v>
                </c:pt>
                <c:pt idx="98">
                  <c:v>8.2080770871116288E-2</c:v>
                </c:pt>
                <c:pt idx="99">
                  <c:v>0.11736453179024366</c:v>
                </c:pt>
                <c:pt idx="100">
                  <c:v>0.1541074839902985</c:v>
                </c:pt>
                <c:pt idx="101">
                  <c:v>0.20941800680134012</c:v>
                </c:pt>
                <c:pt idx="102">
                  <c:v>0.27171879721564207</c:v>
                </c:pt>
                <c:pt idx="103">
                  <c:v>0.34005236627830476</c:v>
                </c:pt>
                <c:pt idx="104">
                  <c:v>0.41791467385583309</c:v>
                </c:pt>
                <c:pt idx="105">
                  <c:v>0.50029528812171042</c:v>
                </c:pt>
                <c:pt idx="106">
                  <c:v>0.60654662637043544</c:v>
                </c:pt>
                <c:pt idx="107">
                  <c:v>0.71625718606302424</c:v>
                </c:pt>
                <c:pt idx="108">
                  <c:v>0.84769498799460041</c:v>
                </c:pt>
                <c:pt idx="109">
                  <c:v>0.96230240345927542</c:v>
                </c:pt>
                <c:pt idx="110">
                  <c:v>1.1415676665190897</c:v>
                </c:pt>
                <c:pt idx="111">
                  <c:v>1.3469335134420137</c:v>
                </c:pt>
                <c:pt idx="112">
                  <c:v>1.5341801434092792</c:v>
                </c:pt>
                <c:pt idx="113">
                  <c:v>1.7524738872741981</c:v>
                </c:pt>
                <c:pt idx="114">
                  <c:v>1.974314286718367</c:v>
                </c:pt>
                <c:pt idx="115">
                  <c:v>2.312566757235154</c:v>
                </c:pt>
                <c:pt idx="116">
                  <c:v>2.5379352156693202</c:v>
                </c:pt>
                <c:pt idx="117">
                  <c:v>2.8062496230803613</c:v>
                </c:pt>
                <c:pt idx="118">
                  <c:v>3.197863819962266</c:v>
                </c:pt>
                <c:pt idx="119">
                  <c:v>3.4118524765735967</c:v>
                </c:pt>
                <c:pt idx="120">
                  <c:v>3.6280683305327557</c:v>
                </c:pt>
                <c:pt idx="121">
                  <c:v>4.0415622138648395</c:v>
                </c:pt>
                <c:pt idx="122">
                  <c:v>4.2874867451025676</c:v>
                </c:pt>
                <c:pt idx="123">
                  <c:v>4.1259072092846155E-3</c:v>
                </c:pt>
                <c:pt idx="124">
                  <c:v>9.1302777841059564E-3</c:v>
                </c:pt>
                <c:pt idx="125">
                  <c:v>1.5401641639210893E-2</c:v>
                </c:pt>
                <c:pt idx="126">
                  <c:v>2.1832082595724011E-2</c:v>
                </c:pt>
                <c:pt idx="127">
                  <c:v>3.0964087863044026E-2</c:v>
                </c:pt>
                <c:pt idx="128">
                  <c:v>4.0941543596726526E-2</c:v>
                </c:pt>
                <c:pt idx="129">
                  <c:v>5.4535502459350876E-2</c:v>
                </c:pt>
                <c:pt idx="130">
                  <c:v>6.7768421790605562E-2</c:v>
                </c:pt>
                <c:pt idx="131">
                  <c:v>8.910117928037746E-2</c:v>
                </c:pt>
                <c:pt idx="132">
                  <c:v>0.10516399870377814</c:v>
                </c:pt>
                <c:pt idx="133">
                  <c:v>0.13123684839500424</c:v>
                </c:pt>
                <c:pt idx="134">
                  <c:v>0.15869257484230867</c:v>
                </c:pt>
                <c:pt idx="135">
                  <c:v>0.19120189543419394</c:v>
                </c:pt>
                <c:pt idx="136">
                  <c:v>0.22713853395561018</c:v>
                </c:pt>
                <c:pt idx="137">
                  <c:v>0.27119264379394498</c:v>
                </c:pt>
                <c:pt idx="138">
                  <c:v>0.30964790740664222</c:v>
                </c:pt>
                <c:pt idx="139">
                  <c:v>0.35604051343125975</c:v>
                </c:pt>
                <c:pt idx="140">
                  <c:v>0.40543792460332878</c:v>
                </c:pt>
                <c:pt idx="141">
                  <c:v>0.4787319070233903</c:v>
                </c:pt>
                <c:pt idx="142">
                  <c:v>0.52491180467501686</c:v>
                </c:pt>
                <c:pt idx="143">
                  <c:v>0.58215971683415346</c:v>
                </c:pt>
                <c:pt idx="144">
                  <c:v>0.65595182649812389</c:v>
                </c:pt>
                <c:pt idx="145">
                  <c:v>0.73123447066485991</c:v>
                </c:pt>
                <c:pt idx="146">
                  <c:v>0.8166850396666997</c:v>
                </c:pt>
                <c:pt idx="147">
                  <c:v>0.93076590986101482</c:v>
                </c:pt>
                <c:pt idx="148">
                  <c:v>1.0092862315869358</c:v>
                </c:pt>
                <c:pt idx="149">
                  <c:v>1.1109461985323474</c:v>
                </c:pt>
                <c:pt idx="150">
                  <c:v>1.2275365405910712</c:v>
                </c:pt>
                <c:pt idx="151">
                  <c:v>1.3514301302537832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9-574C-A8B4-FCFE0C055957}"/>
            </c:ext>
          </c:extLst>
        </c:ser>
        <c:ser>
          <c:idx val="1"/>
          <c:order val="1"/>
          <c:tx>
            <c:v>EOS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data'!$AO$14:$AO$32</c:f>
              <c:numCache>
                <c:formatCode>General</c:formatCode>
                <c:ptCount val="19"/>
                <c:pt idx="0">
                  <c:v>24.959406942728435</c:v>
                </c:pt>
                <c:pt idx="1">
                  <c:v>26.514203478203569</c:v>
                </c:pt>
                <c:pt idx="2">
                  <c:v>27.194285075932026</c:v>
                </c:pt>
                <c:pt idx="3">
                  <c:v>27.941194673874854</c:v>
                </c:pt>
                <c:pt idx="4">
                  <c:v>28.938755069284944</c:v>
                </c:pt>
                <c:pt idx="5">
                  <c:v>34.303539749537983</c:v>
                </c:pt>
                <c:pt idx="6">
                  <c:v>38.38870084554965</c:v>
                </c:pt>
                <c:pt idx="7">
                  <c:v>42.194522124992766</c:v>
                </c:pt>
                <c:pt idx="8">
                  <c:v>49.196925068414387</c:v>
                </c:pt>
                <c:pt idx="9">
                  <c:v>55.495407977522497</c:v>
                </c:pt>
                <c:pt idx="10">
                  <c:v>60.812217752424246</c:v>
                </c:pt>
                <c:pt idx="11">
                  <c:v>69.075670713145769</c:v>
                </c:pt>
                <c:pt idx="12">
                  <c:v>79.68069814966502</c:v>
                </c:pt>
                <c:pt idx="13">
                  <c:v>95.188956214283849</c:v>
                </c:pt>
                <c:pt idx="14">
                  <c:v>118.07704697950365</c:v>
                </c:pt>
                <c:pt idx="15">
                  <c:v>155.74167948270792</c:v>
                </c:pt>
                <c:pt idx="16">
                  <c:v>229.68391163453143</c:v>
                </c:pt>
                <c:pt idx="17">
                  <c:v>487.74133366601819</c:v>
                </c:pt>
                <c:pt idx="18">
                  <c:v>830.36763270638812</c:v>
                </c:pt>
              </c:numCache>
            </c:numRef>
          </c:xVal>
          <c:yVal>
            <c:numRef>
              <c:f>'summary data'!$AT$14:$AT$32</c:f>
              <c:numCache>
                <c:formatCode>General</c:formatCode>
                <c:ptCount val="19"/>
                <c:pt idx="0">
                  <c:v>8.4502275443563466</c:v>
                </c:pt>
                <c:pt idx="1">
                  <c:v>6.7478987157027719</c:v>
                </c:pt>
                <c:pt idx="2">
                  <c:v>6.1703133995798618</c:v>
                </c:pt>
                <c:pt idx="3">
                  <c:v>5.6221439416111867</c:v>
                </c:pt>
                <c:pt idx="4">
                  <c:v>5.0026859749089576</c:v>
                </c:pt>
                <c:pt idx="5">
                  <c:v>2.9754036765325269</c:v>
                </c:pt>
                <c:pt idx="6">
                  <c:v>2.1767728810818059</c:v>
                </c:pt>
                <c:pt idx="7">
                  <c:v>1.6976369694319293</c:v>
                </c:pt>
                <c:pt idx="8">
                  <c:v>1.1579223143116681</c:v>
                </c:pt>
                <c:pt idx="9">
                  <c:v>0.87039684104693682</c:v>
                </c:pt>
                <c:pt idx="10">
                  <c:v>0.70581201125392901</c:v>
                </c:pt>
                <c:pt idx="11">
                  <c:v>0.53183661508515401</c:v>
                </c:pt>
                <c:pt idx="12">
                  <c:v>0.3914348674855872</c:v>
                </c:pt>
                <c:pt idx="13">
                  <c:v>0.2709544111619554</c:v>
                </c:pt>
                <c:pt idx="14">
                  <c:v>0.17665884695303577</c:v>
                </c:pt>
                <c:pt idx="15">
                  <c:v>0.10462952044405696</c:v>
                </c:pt>
                <c:pt idx="16">
                  <c:v>5.2459164445691653E-2</c:v>
                </c:pt>
                <c:pt idx="17">
                  <c:v>1.5781919550824017E-2</c:v>
                </c:pt>
                <c:pt idx="18">
                  <c:v>7.4561562601062484E-3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9-574C-A8B4-FCFE0C05595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data'!$AO$13:$AO$32</c:f>
              <c:numCache>
                <c:formatCode>General</c:formatCode>
                <c:ptCount val="20"/>
                <c:pt idx="0">
                  <c:v>22.620152485205001</c:v>
                </c:pt>
                <c:pt idx="1">
                  <c:v>24.959406942728435</c:v>
                </c:pt>
                <c:pt idx="2">
                  <c:v>26.514203478203569</c:v>
                </c:pt>
                <c:pt idx="3">
                  <c:v>27.194285075932026</c:v>
                </c:pt>
                <c:pt idx="4">
                  <c:v>27.941194673874854</c:v>
                </c:pt>
                <c:pt idx="5">
                  <c:v>28.938755069284944</c:v>
                </c:pt>
                <c:pt idx="6">
                  <c:v>34.303539749537983</c:v>
                </c:pt>
                <c:pt idx="7">
                  <c:v>38.38870084554965</c:v>
                </c:pt>
                <c:pt idx="8">
                  <c:v>42.194522124992766</c:v>
                </c:pt>
                <c:pt idx="9">
                  <c:v>49.196925068414387</c:v>
                </c:pt>
                <c:pt idx="10">
                  <c:v>55.495407977522497</c:v>
                </c:pt>
                <c:pt idx="11">
                  <c:v>60.812217752424246</c:v>
                </c:pt>
                <c:pt idx="12">
                  <c:v>69.075670713145769</c:v>
                </c:pt>
                <c:pt idx="13">
                  <c:v>79.68069814966502</c:v>
                </c:pt>
                <c:pt idx="14">
                  <c:v>95.188956214283849</c:v>
                </c:pt>
                <c:pt idx="15">
                  <c:v>118.07704697950365</c:v>
                </c:pt>
                <c:pt idx="16">
                  <c:v>155.74167948270792</c:v>
                </c:pt>
                <c:pt idx="17">
                  <c:v>229.68391163453143</c:v>
                </c:pt>
                <c:pt idx="18">
                  <c:v>487.74133366601819</c:v>
                </c:pt>
                <c:pt idx="19">
                  <c:v>830.36763270638812</c:v>
                </c:pt>
              </c:numCache>
            </c:numRef>
          </c:xVal>
          <c:yVal>
            <c:numRef>
              <c:f>'summary data'!$AT$35:$AT$54</c:f>
              <c:numCache>
                <c:formatCode>General</c:formatCode>
                <c:ptCount val="20"/>
                <c:pt idx="0">
                  <c:v>13.541768241416367</c:v>
                </c:pt>
                <c:pt idx="1">
                  <c:v>7.4415160054998895</c:v>
                </c:pt>
                <c:pt idx="2">
                  <c:v>5.5438996194786414</c:v>
                </c:pt>
                <c:pt idx="3">
                  <c:v>4.9524092618282562</c:v>
                </c:pt>
                <c:pt idx="4">
                  <c:v>4.4136419435974537</c:v>
                </c:pt>
                <c:pt idx="5">
                  <c:v>3.830113276548091</c:v>
                </c:pt>
                <c:pt idx="6">
                  <c:v>2.0953156998546474</c:v>
                </c:pt>
                <c:pt idx="7">
                  <c:v>1.4814487060060393</c:v>
                </c:pt>
                <c:pt idx="8">
                  <c:v>1.1315846130547982</c:v>
                </c:pt>
                <c:pt idx="9">
                  <c:v>0.75426693342778994</c:v>
                </c:pt>
                <c:pt idx="10">
                  <c:v>0.56070646862156814</c:v>
                </c:pt>
                <c:pt idx="11">
                  <c:v>0.45230278218164888</c:v>
                </c:pt>
                <c:pt idx="12">
                  <c:v>0.33963034641124445</c:v>
                </c:pt>
                <c:pt idx="13">
                  <c:v>0.2501150932936293</c:v>
                </c:pt>
                <c:pt idx="14">
                  <c:v>0.17422061639662684</c:v>
                </c:pt>
                <c:pt idx="15">
                  <c:v>0.11523968050526989</c:v>
                </c:pt>
                <c:pt idx="16">
                  <c:v>7.0138808922567769E-2</c:v>
                </c:pt>
                <c:pt idx="17">
                  <c:v>3.6966528381817798E-2</c:v>
                </c:pt>
                <c:pt idx="18">
                  <c:v>1.2433304152911145E-2</c:v>
                </c:pt>
                <c:pt idx="19">
                  <c:v>6.3115544219407181E-3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9-574C-A8B4-FCFE0C05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Volume (cm</a:t>
                </a:r>
                <a:r>
                  <a:rPr lang="en-US" baseline="30000"/>
                  <a:t>3</a:t>
                </a:r>
                <a:r>
                  <a:rPr lang="en-US"/>
                  <a:t>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89767687227692"/>
          <c:y val="6.2178319099840632E-2"/>
          <c:w val="0.19653895000097693"/>
          <c:h val="0.207724861431595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data'!$D$2:$D$6</c:f>
              <c:numCache>
                <c:formatCode>General</c:formatCode>
                <c:ptCount val="5"/>
                <c:pt idx="0">
                  <c:v>8.5050000000000008</c:v>
                </c:pt>
                <c:pt idx="1">
                  <c:v>15.309000000000001</c:v>
                </c:pt>
                <c:pt idx="2">
                  <c:v>22.113</c:v>
                </c:pt>
                <c:pt idx="3">
                  <c:v>28.917000000000002</c:v>
                </c:pt>
                <c:pt idx="4">
                  <c:v>35.721000000000004</c:v>
                </c:pt>
              </c:numCache>
            </c:numRef>
          </c:xVal>
          <c:yVal>
            <c:numRef>
              <c:f>'summary data'!$H$2:$H$6</c:f>
              <c:numCache>
                <c:formatCode>General</c:formatCode>
                <c:ptCount val="5"/>
                <c:pt idx="0">
                  <c:v>0.80743357487139511</c:v>
                </c:pt>
                <c:pt idx="1">
                  <c:v>1.1166025570510936</c:v>
                </c:pt>
                <c:pt idx="2">
                  <c:v>1.1808719325830643</c:v>
                </c:pt>
                <c:pt idx="3">
                  <c:v>1.2418176568962447</c:v>
                </c:pt>
                <c:pt idx="4">
                  <c:v>1.1776795907001041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A-9341-AE40-706E738A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56239"/>
        <c:axId val="487559183"/>
      </c:scatterChart>
      <c:valAx>
        <c:axId val="4871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Void Radius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559183"/>
        <c:crosses val="autoZero"/>
        <c:crossBetween val="midCat"/>
      </c:valAx>
      <c:valAx>
        <c:axId val="48755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1562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This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data'!$AZ$36:$AZ$54</c:f>
              <c:numCache>
                <c:formatCode>General</c:formatCode>
                <c:ptCount val="19"/>
                <c:pt idx="0">
                  <c:v>24.959406942728435</c:v>
                </c:pt>
                <c:pt idx="1">
                  <c:v>26.514203478203569</c:v>
                </c:pt>
                <c:pt idx="2">
                  <c:v>27.194285075932026</c:v>
                </c:pt>
                <c:pt idx="3">
                  <c:v>27.941194673874854</c:v>
                </c:pt>
                <c:pt idx="4">
                  <c:v>28.938755069284944</c:v>
                </c:pt>
                <c:pt idx="5">
                  <c:v>34.303539749537983</c:v>
                </c:pt>
                <c:pt idx="6">
                  <c:v>38.38870084554965</c:v>
                </c:pt>
                <c:pt idx="7">
                  <c:v>42.194522124992766</c:v>
                </c:pt>
                <c:pt idx="8">
                  <c:v>49.196925068414387</c:v>
                </c:pt>
                <c:pt idx="9">
                  <c:v>55.495407977522497</c:v>
                </c:pt>
                <c:pt idx="10">
                  <c:v>60.812217752424246</c:v>
                </c:pt>
                <c:pt idx="11">
                  <c:v>69.075670713145769</c:v>
                </c:pt>
                <c:pt idx="12">
                  <c:v>79.68069814966502</c:v>
                </c:pt>
                <c:pt idx="13">
                  <c:v>95.188956214283849</c:v>
                </c:pt>
                <c:pt idx="14">
                  <c:v>118.07704697950365</c:v>
                </c:pt>
                <c:pt idx="15">
                  <c:v>155.74167948270792</c:v>
                </c:pt>
                <c:pt idx="16">
                  <c:v>229.68391163453143</c:v>
                </c:pt>
                <c:pt idx="17">
                  <c:v>487.74133366601819</c:v>
                </c:pt>
                <c:pt idx="18">
                  <c:v>830.36763270638812</c:v>
                </c:pt>
              </c:numCache>
            </c:numRef>
          </c:xVal>
          <c:yVal>
            <c:numRef>
              <c:f>'summary data'!$BB$36:$BB$54</c:f>
              <c:numCache>
                <c:formatCode>General</c:formatCode>
                <c:ptCount val="19"/>
                <c:pt idx="0">
                  <c:v>1.2701522392406019</c:v>
                </c:pt>
                <c:pt idx="1">
                  <c:v>-0.15040034255445622</c:v>
                </c:pt>
                <c:pt idx="2">
                  <c:v>-0.31762581769899523</c:v>
                </c:pt>
                <c:pt idx="3">
                  <c:v>-0.66391805958070726</c:v>
                </c:pt>
                <c:pt idx="4">
                  <c:v>-1.2182586170888579</c:v>
                </c:pt>
                <c:pt idx="5">
                  <c:v>-0.49406355492757115</c:v>
                </c:pt>
                <c:pt idx="6">
                  <c:v>-0.60212093094483077</c:v>
                </c:pt>
                <c:pt idx="7">
                  <c:v>-0.36224628561104377</c:v>
                </c:pt>
                <c:pt idx="8">
                  <c:v>-2.6622807279792493E-3</c:v>
                </c:pt>
                <c:pt idx="9">
                  <c:v>0.15341279399915919</c:v>
                </c:pt>
                <c:pt idx="10">
                  <c:v>0.10832655416220582</c:v>
                </c:pt>
                <c:pt idx="11">
                  <c:v>0.11075724693318473</c:v>
                </c:pt>
                <c:pt idx="12">
                  <c:v>8.5408938907863718E-2</c:v>
                </c:pt>
                <c:pt idx="13">
                  <c:v>7.6942412196772503E-2</c:v>
                </c:pt>
                <c:pt idx="14">
                  <c:v>5.6677158225591273E-2</c:v>
                </c:pt>
                <c:pt idx="15">
                  <c:v>3.8900364717434063E-2</c:v>
                </c:pt>
                <c:pt idx="16">
                  <c:v>2.2012978932176946E-2</c:v>
                </c:pt>
                <c:pt idx="17">
                  <c:v>5.0459156165823232E-3</c:v>
                </c:pt>
                <c:pt idx="18">
                  <c:v>2.7606440372246466E-3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D-FC41-B14D-5B8F5FF94218}"/>
            </c:ext>
          </c:extLst>
        </c:ser>
        <c:ser>
          <c:idx val="1"/>
          <c:order val="1"/>
          <c:tx>
            <c:v>Hu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data'!$AZ$36:$AZ$54</c:f>
              <c:numCache>
                <c:formatCode>General</c:formatCode>
                <c:ptCount val="19"/>
                <c:pt idx="0">
                  <c:v>24.959406942728435</c:v>
                </c:pt>
                <c:pt idx="1">
                  <c:v>26.514203478203569</c:v>
                </c:pt>
                <c:pt idx="2">
                  <c:v>27.194285075932026</c:v>
                </c:pt>
                <c:pt idx="3">
                  <c:v>27.941194673874854</c:v>
                </c:pt>
                <c:pt idx="4">
                  <c:v>28.938755069284944</c:v>
                </c:pt>
                <c:pt idx="5">
                  <c:v>34.303539749537983</c:v>
                </c:pt>
                <c:pt idx="6">
                  <c:v>38.38870084554965</c:v>
                </c:pt>
                <c:pt idx="7">
                  <c:v>42.194522124992766</c:v>
                </c:pt>
                <c:pt idx="8">
                  <c:v>49.196925068414387</c:v>
                </c:pt>
                <c:pt idx="9">
                  <c:v>55.495407977522497</c:v>
                </c:pt>
                <c:pt idx="10">
                  <c:v>60.812217752424246</c:v>
                </c:pt>
                <c:pt idx="11">
                  <c:v>69.075670713145769</c:v>
                </c:pt>
                <c:pt idx="12">
                  <c:v>79.68069814966502</c:v>
                </c:pt>
                <c:pt idx="13">
                  <c:v>95.188956214283849</c:v>
                </c:pt>
                <c:pt idx="14">
                  <c:v>118.07704697950365</c:v>
                </c:pt>
                <c:pt idx="15">
                  <c:v>155.74167948270792</c:v>
                </c:pt>
                <c:pt idx="16">
                  <c:v>229.68391163453143</c:v>
                </c:pt>
                <c:pt idx="17">
                  <c:v>487.74133366601819</c:v>
                </c:pt>
                <c:pt idx="18">
                  <c:v>830.36763270638812</c:v>
                </c:pt>
              </c:numCache>
            </c:numRef>
          </c:xVal>
          <c:yVal>
            <c:numRef>
              <c:f>'summary data'!$BA$36:$BA$54</c:f>
              <c:numCache>
                <c:formatCode>General</c:formatCode>
                <c:ptCount val="19"/>
                <c:pt idx="0">
                  <c:v>0.2614407003841448</c:v>
                </c:pt>
                <c:pt idx="1">
                  <c:v>-1.3543994387785867</c:v>
                </c:pt>
                <c:pt idx="2">
                  <c:v>-1.5355299554506008</c:v>
                </c:pt>
                <c:pt idx="3">
                  <c:v>-1.8724200575944403</c:v>
                </c:pt>
                <c:pt idx="4">
                  <c:v>-2.3908313154497245</c:v>
                </c:pt>
                <c:pt idx="5">
                  <c:v>-1.3741515316054507</c:v>
                </c:pt>
                <c:pt idx="6">
                  <c:v>-1.2974451060205974</c:v>
                </c:pt>
                <c:pt idx="7">
                  <c:v>-0.92829864198817491</c:v>
                </c:pt>
                <c:pt idx="8">
                  <c:v>-0.40631766161185745</c:v>
                </c:pt>
                <c:pt idx="9">
                  <c:v>-0.15627757842620948</c:v>
                </c:pt>
                <c:pt idx="10">
                  <c:v>-0.14518267491007431</c:v>
                </c:pt>
                <c:pt idx="11">
                  <c:v>-8.1449021740724825E-2</c:v>
                </c:pt>
                <c:pt idx="12">
                  <c:v>-5.5910835284094185E-2</c:v>
                </c:pt>
                <c:pt idx="13">
                  <c:v>-1.979138256855606E-2</c:v>
                </c:pt>
                <c:pt idx="14">
                  <c:v>-4.742008222174604E-3</c:v>
                </c:pt>
                <c:pt idx="15">
                  <c:v>4.4096531959448709E-3</c:v>
                </c:pt>
                <c:pt idx="16">
                  <c:v>6.520342868303091E-3</c:v>
                </c:pt>
                <c:pt idx="17">
                  <c:v>1.6973002186694511E-3</c:v>
                </c:pt>
                <c:pt idx="18">
                  <c:v>1.6160421990591162E-3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D-FC41-B14D-5B8F5FF9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77135"/>
        <c:axId val="1900171743"/>
      </c:scatterChart>
      <c:valAx>
        <c:axId val="1417377135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Molar Volume (cm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/mol)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00171743"/>
        <c:crosses val="autoZero"/>
        <c:crossBetween val="midCat"/>
      </c:valAx>
      <c:valAx>
        <c:axId val="190017174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Error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4173771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721741819915714"/>
          <c:y val="0.13683667382486284"/>
          <c:w val="0.26638323646532724"/>
          <c:h val="0.12784180386542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data'!$BK$13:$BK$23</c:f>
              <c:numCache>
                <c:formatCode>General</c:formatCode>
                <c:ptCount val="11"/>
                <c:pt idx="0">
                  <c:v>4091.4424515908149</c:v>
                </c:pt>
                <c:pt idx="1">
                  <c:v>2113.0649528308086</c:v>
                </c:pt>
                <c:pt idx="2">
                  <c:v>1401.8513640554368</c:v>
                </c:pt>
                <c:pt idx="3">
                  <c:v>450.62263360700234</c:v>
                </c:pt>
                <c:pt idx="4">
                  <c:v>139.98712478914078</c:v>
                </c:pt>
                <c:pt idx="5">
                  <c:v>99.424289984142376</c:v>
                </c:pt>
                <c:pt idx="6">
                  <c:v>52.474269428507988</c:v>
                </c:pt>
                <c:pt idx="7">
                  <c:v>40.367774776988803</c:v>
                </c:pt>
                <c:pt idx="8">
                  <c:v>32.315697070689595</c:v>
                </c:pt>
                <c:pt idx="9">
                  <c:v>26.790335546599199</c:v>
                </c:pt>
                <c:pt idx="10">
                  <c:v>22.510973543245598</c:v>
                </c:pt>
              </c:numCache>
            </c:numRef>
          </c:xVal>
          <c:yVal>
            <c:numRef>
              <c:f>'summary data'!$BL$13:$BL$23</c:f>
              <c:numCache>
                <c:formatCode>General</c:formatCode>
                <c:ptCount val="11"/>
                <c:pt idx="0">
                  <c:v>1.0033841000000002E-3</c:v>
                </c:pt>
                <c:pt idx="1">
                  <c:v>1.9931521000000002E-3</c:v>
                </c:pt>
                <c:pt idx="2">
                  <c:v>3.0043095999999999E-3</c:v>
                </c:pt>
                <c:pt idx="3">
                  <c:v>9.9629951000000019E-3</c:v>
                </c:pt>
                <c:pt idx="4">
                  <c:v>5.0054132199999997E-2</c:v>
                </c:pt>
                <c:pt idx="5">
                  <c:v>0.1002578237</c:v>
                </c:pt>
                <c:pt idx="6">
                  <c:v>0.4998204135</c:v>
                </c:pt>
                <c:pt idx="7">
                  <c:v>1.0000879377</c:v>
                </c:pt>
                <c:pt idx="8">
                  <c:v>2.0001107437000001</c:v>
                </c:pt>
                <c:pt idx="9">
                  <c:v>5.0001506489</c:v>
                </c:pt>
                <c:pt idx="10">
                  <c:v>10.0004197656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EF-6B41-9CB2-FEBA543C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52191"/>
        <c:axId val="1830009919"/>
      </c:scatterChart>
      <c:valAx>
        <c:axId val="1542952191"/>
        <c:scaling>
          <c:orientation val="minMax"/>
          <c:max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09919"/>
        <c:crosses val="autoZero"/>
        <c:crossBetween val="midCat"/>
      </c:valAx>
      <c:valAx>
        <c:axId val="1830009919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5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strRef>
              <c:f>'summary data'!$I$146</c:f>
              <c:strCache>
                <c:ptCount val="1"/>
                <c:pt idx="0">
                  <c:v>1.7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'summary data'!$E$13:$E$28</c:f>
              <c:numCache>
                <c:formatCode>General</c:formatCode>
                <c:ptCount val="16"/>
                <c:pt idx="0">
                  <c:v>3.6764705882352942E-2</c:v>
                </c:pt>
                <c:pt idx="1">
                  <c:v>7.3529411764705885E-2</c:v>
                </c:pt>
                <c:pt idx="2">
                  <c:v>0.11029411764705882</c:v>
                </c:pt>
                <c:pt idx="3">
                  <c:v>0.14705882352941177</c:v>
                </c:pt>
                <c:pt idx="4">
                  <c:v>0.18382352941176472</c:v>
                </c:pt>
                <c:pt idx="5">
                  <c:v>0.22058823529411764</c:v>
                </c:pt>
                <c:pt idx="6">
                  <c:v>0.25735294117647056</c:v>
                </c:pt>
                <c:pt idx="7">
                  <c:v>0.29411764705882354</c:v>
                </c:pt>
                <c:pt idx="8">
                  <c:v>0.33088235294117646</c:v>
                </c:pt>
                <c:pt idx="9">
                  <c:v>0.36764705882352944</c:v>
                </c:pt>
                <c:pt idx="10">
                  <c:v>0.40441176470588236</c:v>
                </c:pt>
                <c:pt idx="11">
                  <c:v>0.44117647058823528</c:v>
                </c:pt>
                <c:pt idx="12">
                  <c:v>0.47794117647058826</c:v>
                </c:pt>
                <c:pt idx="13">
                  <c:v>0.51470588235294112</c:v>
                </c:pt>
                <c:pt idx="14">
                  <c:v>0.55147058823529416</c:v>
                </c:pt>
                <c:pt idx="15">
                  <c:v>0.58823529411764708</c:v>
                </c:pt>
              </c:numCache>
            </c:numRef>
          </c:xVal>
          <c:yVal>
            <c:numRef>
              <c:f>'summary data'!$F$13:$F$28</c:f>
              <c:numCache>
                <c:formatCode>General</c:formatCode>
                <c:ptCount val="16"/>
                <c:pt idx="0">
                  <c:v>1.2574710000772029</c:v>
                </c:pt>
                <c:pt idx="1">
                  <c:v>2.7281979999970645</c:v>
                </c:pt>
                <c:pt idx="2">
                  <c:v>8.0872570000356063</c:v>
                </c:pt>
                <c:pt idx="3">
                  <c:v>6.3683890000684187</c:v>
                </c:pt>
                <c:pt idx="4">
                  <c:v>8.2104720000643283</c:v>
                </c:pt>
                <c:pt idx="5">
                  <c:v>5.2437490000156686</c:v>
                </c:pt>
                <c:pt idx="6">
                  <c:v>8.5413770000450313</c:v>
                </c:pt>
                <c:pt idx="7">
                  <c:v>17.035944000002928</c:v>
                </c:pt>
                <c:pt idx="8">
                  <c:v>41.209625000017695</c:v>
                </c:pt>
                <c:pt idx="9">
                  <c:v>37.038639000034891</c:v>
                </c:pt>
                <c:pt idx="10">
                  <c:v>40.218782000010833</c:v>
                </c:pt>
                <c:pt idx="11">
                  <c:v>62.754856000072323</c:v>
                </c:pt>
                <c:pt idx="12">
                  <c:v>62.734073000028729</c:v>
                </c:pt>
                <c:pt idx="13">
                  <c:v>71.741145000094548</c:v>
                </c:pt>
                <c:pt idx="14">
                  <c:v>76.431674000108615</c:v>
                </c:pt>
                <c:pt idx="15">
                  <c:v>83.139147000038065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F7-7645-B3FB-3A120F61A85D}"/>
            </c:ext>
          </c:extLst>
        </c:ser>
        <c:ser>
          <c:idx val="6"/>
          <c:order val="1"/>
          <c:tx>
            <c:strRef>
              <c:f>'summary data'!$I$147</c:f>
              <c:strCache>
                <c:ptCount val="1"/>
                <c:pt idx="0">
                  <c:v>3.1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data'!$K$13:$K$34</c:f>
              <c:numCache>
                <c:formatCode>General</c:formatCode>
                <c:ptCount val="22"/>
                <c:pt idx="0">
                  <c:v>2.7548209366391185E-2</c:v>
                </c:pt>
                <c:pt idx="1">
                  <c:v>5.5096418732782371E-2</c:v>
                </c:pt>
                <c:pt idx="2">
                  <c:v>8.2644628099173556E-2</c:v>
                </c:pt>
                <c:pt idx="3">
                  <c:v>0.11019283746556474</c:v>
                </c:pt>
                <c:pt idx="4">
                  <c:v>0.13774104683195593</c:v>
                </c:pt>
                <c:pt idx="5">
                  <c:v>0.16528925619834711</c:v>
                </c:pt>
                <c:pt idx="6">
                  <c:v>0.1928374655647383</c:v>
                </c:pt>
                <c:pt idx="7">
                  <c:v>0.22038567493112948</c:v>
                </c:pt>
                <c:pt idx="8">
                  <c:v>0.24793388429752067</c:v>
                </c:pt>
                <c:pt idx="9">
                  <c:v>0.27548209366391185</c:v>
                </c:pt>
                <c:pt idx="10">
                  <c:v>0.30303030303030304</c:v>
                </c:pt>
                <c:pt idx="11">
                  <c:v>0.33057851239669422</c:v>
                </c:pt>
                <c:pt idx="12">
                  <c:v>0.35812672176308541</c:v>
                </c:pt>
                <c:pt idx="13">
                  <c:v>0.38567493112947659</c:v>
                </c:pt>
                <c:pt idx="14">
                  <c:v>0.41322314049586778</c:v>
                </c:pt>
                <c:pt idx="15">
                  <c:v>0.44077134986225897</c:v>
                </c:pt>
                <c:pt idx="16">
                  <c:v>0.46831955922865015</c:v>
                </c:pt>
                <c:pt idx="17">
                  <c:v>0.49586776859504134</c:v>
                </c:pt>
                <c:pt idx="18">
                  <c:v>0.52341597796143247</c:v>
                </c:pt>
                <c:pt idx="19">
                  <c:v>0.55096418732782371</c:v>
                </c:pt>
                <c:pt idx="20">
                  <c:v>0.57851239669421484</c:v>
                </c:pt>
                <c:pt idx="21">
                  <c:v>0.60606060606060608</c:v>
                </c:pt>
              </c:numCache>
            </c:numRef>
          </c:xVal>
          <c:yVal>
            <c:numRef>
              <c:f>'summary data'!$L$13:$L$34</c:f>
              <c:numCache>
                <c:formatCode>General</c:formatCode>
                <c:ptCount val="22"/>
                <c:pt idx="0">
                  <c:v>-9.3216460000257939</c:v>
                </c:pt>
                <c:pt idx="1">
                  <c:v>-9.685209000017494</c:v>
                </c:pt>
                <c:pt idx="2">
                  <c:v>-0.87485100002959371</c:v>
                </c:pt>
                <c:pt idx="3">
                  <c:v>-2.800052999984473</c:v>
                </c:pt>
                <c:pt idx="4">
                  <c:v>-6.1964480000315234</c:v>
                </c:pt>
                <c:pt idx="5">
                  <c:v>1.0874280000571162</c:v>
                </c:pt>
                <c:pt idx="6">
                  <c:v>2.3949760000687093</c:v>
                </c:pt>
                <c:pt idx="7">
                  <c:v>18.063116000033915</c:v>
                </c:pt>
                <c:pt idx="8">
                  <c:v>18.837015000055544</c:v>
                </c:pt>
                <c:pt idx="9">
                  <c:v>39.528969999984838</c:v>
                </c:pt>
                <c:pt idx="10">
                  <c:v>47.891514000017196</c:v>
                </c:pt>
                <c:pt idx="11">
                  <c:v>60.023325000074692</c:v>
                </c:pt>
                <c:pt idx="12">
                  <c:v>82.560899000032805</c:v>
                </c:pt>
                <c:pt idx="13">
                  <c:v>102.15262700000312</c:v>
                </c:pt>
                <c:pt idx="14">
                  <c:v>132.67525299999397</c:v>
                </c:pt>
                <c:pt idx="15">
                  <c:v>140.44049599999562</c:v>
                </c:pt>
                <c:pt idx="16">
                  <c:v>165.60373800003435</c:v>
                </c:pt>
                <c:pt idx="17">
                  <c:v>203.53029200003948</c:v>
                </c:pt>
                <c:pt idx="18">
                  <c:v>231.79062500002328</c:v>
                </c:pt>
                <c:pt idx="19">
                  <c:v>238.4799570000032</c:v>
                </c:pt>
                <c:pt idx="20">
                  <c:v>277.81438300001901</c:v>
                </c:pt>
                <c:pt idx="21">
                  <c:v>306.21683599997777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F7-7645-B3FB-3A120F61A85D}"/>
            </c:ext>
          </c:extLst>
        </c:ser>
        <c:ser>
          <c:idx val="7"/>
          <c:order val="2"/>
          <c:tx>
            <c:strRef>
              <c:f>'summary data'!$I$148</c:f>
              <c:strCache>
                <c:ptCount val="1"/>
                <c:pt idx="0">
                  <c:v>4.4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data'!$Q$13:$Q$70</c:f>
              <c:numCache>
                <c:formatCode>General</c:formatCode>
                <c:ptCount val="58"/>
                <c:pt idx="0">
                  <c:v>8.9206066012488851E-3</c:v>
                </c:pt>
                <c:pt idx="1">
                  <c:v>1.784121320249777E-2</c:v>
                </c:pt>
                <c:pt idx="2">
                  <c:v>2.6761819803746655E-2</c:v>
                </c:pt>
                <c:pt idx="3">
                  <c:v>3.568242640499554E-2</c:v>
                </c:pt>
                <c:pt idx="4">
                  <c:v>4.4603033006244422E-2</c:v>
                </c:pt>
                <c:pt idx="5">
                  <c:v>5.352363960749331E-2</c:v>
                </c:pt>
                <c:pt idx="6">
                  <c:v>6.2444246208742192E-2</c:v>
                </c:pt>
                <c:pt idx="7">
                  <c:v>7.1364852809991081E-2</c:v>
                </c:pt>
                <c:pt idx="8">
                  <c:v>8.0285459411239962E-2</c:v>
                </c:pt>
                <c:pt idx="9">
                  <c:v>8.9206066012488844E-2</c:v>
                </c:pt>
                <c:pt idx="10">
                  <c:v>9.8126672613737739E-2</c:v>
                </c:pt>
                <c:pt idx="11">
                  <c:v>0.10704727921498662</c:v>
                </c:pt>
                <c:pt idx="12">
                  <c:v>0.1159678858162355</c:v>
                </c:pt>
                <c:pt idx="13">
                  <c:v>0.12488849241748438</c:v>
                </c:pt>
                <c:pt idx="14">
                  <c:v>0.13380909901873328</c:v>
                </c:pt>
                <c:pt idx="15">
                  <c:v>0.14272970561998216</c:v>
                </c:pt>
                <c:pt idx="16">
                  <c:v>0.15165031222123104</c:v>
                </c:pt>
                <c:pt idx="17">
                  <c:v>0.16057091882247992</c:v>
                </c:pt>
                <c:pt idx="18">
                  <c:v>0.16949152542372881</c:v>
                </c:pt>
                <c:pt idx="19">
                  <c:v>0.17841213202497769</c:v>
                </c:pt>
                <c:pt idx="20">
                  <c:v>0.1873327386262266</c:v>
                </c:pt>
                <c:pt idx="21">
                  <c:v>0.19625334522747548</c:v>
                </c:pt>
                <c:pt idx="22">
                  <c:v>0.20517395182872436</c:v>
                </c:pt>
                <c:pt idx="23">
                  <c:v>0.21409455842997324</c:v>
                </c:pt>
                <c:pt idx="24">
                  <c:v>0.22301516503122212</c:v>
                </c:pt>
                <c:pt idx="25">
                  <c:v>0.23193577163247101</c:v>
                </c:pt>
                <c:pt idx="26">
                  <c:v>0.24085637823371989</c:v>
                </c:pt>
                <c:pt idx="27">
                  <c:v>0.24977698483496877</c:v>
                </c:pt>
                <c:pt idx="28">
                  <c:v>0.25869759143621768</c:v>
                </c:pt>
                <c:pt idx="29">
                  <c:v>0.26761819803746656</c:v>
                </c:pt>
                <c:pt idx="30">
                  <c:v>0.27653880463871544</c:v>
                </c:pt>
                <c:pt idx="31">
                  <c:v>0.28545941123996432</c:v>
                </c:pt>
                <c:pt idx="32">
                  <c:v>0.2943800178412132</c:v>
                </c:pt>
                <c:pt idx="33">
                  <c:v>0.30330062444246209</c:v>
                </c:pt>
                <c:pt idx="34">
                  <c:v>0.31222123104371097</c:v>
                </c:pt>
                <c:pt idx="35">
                  <c:v>0.32114183764495985</c:v>
                </c:pt>
                <c:pt idx="36">
                  <c:v>0.33006244424620873</c:v>
                </c:pt>
                <c:pt idx="37">
                  <c:v>0.33898305084745761</c:v>
                </c:pt>
                <c:pt idx="38">
                  <c:v>0.34790365744870649</c:v>
                </c:pt>
                <c:pt idx="39">
                  <c:v>0.35682426404995538</c:v>
                </c:pt>
                <c:pt idx="40">
                  <c:v>0.36574487065120426</c:v>
                </c:pt>
                <c:pt idx="41">
                  <c:v>0.37466547725245319</c:v>
                </c:pt>
                <c:pt idx="42">
                  <c:v>0.38358608385370208</c:v>
                </c:pt>
                <c:pt idx="43">
                  <c:v>0.39250669045495096</c:v>
                </c:pt>
                <c:pt idx="44">
                  <c:v>0.40142729705619984</c:v>
                </c:pt>
                <c:pt idx="45">
                  <c:v>0.41034790365744872</c:v>
                </c:pt>
                <c:pt idx="46">
                  <c:v>0.4192685102586976</c:v>
                </c:pt>
                <c:pt idx="47">
                  <c:v>0.42818911685994648</c:v>
                </c:pt>
                <c:pt idx="48">
                  <c:v>0.43710972346119537</c:v>
                </c:pt>
                <c:pt idx="49">
                  <c:v>0.44603033006244425</c:v>
                </c:pt>
                <c:pt idx="50">
                  <c:v>0.45495093666369313</c:v>
                </c:pt>
                <c:pt idx="51">
                  <c:v>0.46387154326494201</c:v>
                </c:pt>
                <c:pt idx="52">
                  <c:v>0.47279214986619089</c:v>
                </c:pt>
                <c:pt idx="53">
                  <c:v>0.48171275646743977</c:v>
                </c:pt>
                <c:pt idx="54">
                  <c:v>0.49063336306868865</c:v>
                </c:pt>
                <c:pt idx="55">
                  <c:v>0.49955396966993754</c:v>
                </c:pt>
                <c:pt idx="56">
                  <c:v>0.50847457627118642</c:v>
                </c:pt>
                <c:pt idx="57">
                  <c:v>0.51739518287243536</c:v>
                </c:pt>
              </c:numCache>
            </c:numRef>
          </c:xVal>
          <c:yVal>
            <c:numRef>
              <c:f>'summary data'!$R$13:$R$70</c:f>
              <c:numCache>
                <c:formatCode>General</c:formatCode>
                <c:ptCount val="58"/>
                <c:pt idx="0">
                  <c:v>-3.1851199999218807</c:v>
                </c:pt>
                <c:pt idx="1">
                  <c:v>-5.2574920000042766</c:v>
                </c:pt>
                <c:pt idx="2">
                  <c:v>-12.060066999983974</c:v>
                </c:pt>
                <c:pt idx="3">
                  <c:v>-8.432027000002563</c:v>
                </c:pt>
                <c:pt idx="4">
                  <c:v>-9.3460049999412149</c:v>
                </c:pt>
                <c:pt idx="5">
                  <c:v>-7.5985419999342412</c:v>
                </c:pt>
                <c:pt idx="6">
                  <c:v>-12.33671899989713</c:v>
                </c:pt>
                <c:pt idx="7">
                  <c:v>-7.016698999912478</c:v>
                </c:pt>
                <c:pt idx="8">
                  <c:v>-11.451104999985546</c:v>
                </c:pt>
                <c:pt idx="9">
                  <c:v>-6.5921919998945668</c:v>
                </c:pt>
                <c:pt idx="10">
                  <c:v>-15.039792999974452</c:v>
                </c:pt>
                <c:pt idx="11">
                  <c:v>-16.421098999911919</c:v>
                </c:pt>
                <c:pt idx="12">
                  <c:v>-2.6830099999206141</c:v>
                </c:pt>
                <c:pt idx="13">
                  <c:v>-14.776931999949738</c:v>
                </c:pt>
                <c:pt idx="14">
                  <c:v>-7.1608929999638349</c:v>
                </c:pt>
                <c:pt idx="15">
                  <c:v>-8.7840059999143705</c:v>
                </c:pt>
                <c:pt idx="16">
                  <c:v>-17.76498099998571</c:v>
                </c:pt>
                <c:pt idx="17">
                  <c:v>0.97156299999915063</c:v>
                </c:pt>
                <c:pt idx="18">
                  <c:v>-2.4377179999137297</c:v>
                </c:pt>
                <c:pt idx="19">
                  <c:v>10.395009000087157</c:v>
                </c:pt>
                <c:pt idx="20">
                  <c:v>10.939690000028349</c:v>
                </c:pt>
                <c:pt idx="21">
                  <c:v>12.643386000068858</c:v>
                </c:pt>
                <c:pt idx="22">
                  <c:v>19.310920000076294</c:v>
                </c:pt>
                <c:pt idx="23">
                  <c:v>29.616375999990851</c:v>
                </c:pt>
                <c:pt idx="24">
                  <c:v>30.821036000037566</c:v>
                </c:pt>
                <c:pt idx="25">
                  <c:v>33.752856000093743</c:v>
                </c:pt>
                <c:pt idx="26">
                  <c:v>32.8640660000965</c:v>
                </c:pt>
                <c:pt idx="27">
                  <c:v>35.607827000087127</c:v>
                </c:pt>
                <c:pt idx="28">
                  <c:v>60.192588000092655</c:v>
                </c:pt>
                <c:pt idx="29">
                  <c:v>55.984434000100009</c:v>
                </c:pt>
                <c:pt idx="30">
                  <c:v>71.252951000002213</c:v>
                </c:pt>
                <c:pt idx="31">
                  <c:v>88.293699000030756</c:v>
                </c:pt>
                <c:pt idx="32">
                  <c:v>91.369213000056334</c:v>
                </c:pt>
                <c:pt idx="33">
                  <c:v>101.81477699999232</c:v>
                </c:pt>
                <c:pt idx="34">
                  <c:v>116.4330740000587</c:v>
                </c:pt>
                <c:pt idx="35">
                  <c:v>130.05047800007742</c:v>
                </c:pt>
                <c:pt idx="36">
                  <c:v>132.71956100000534</c:v>
                </c:pt>
                <c:pt idx="37">
                  <c:v>161.07680000003893</c:v>
                </c:pt>
                <c:pt idx="38">
                  <c:v>166.6511500000488</c:v>
                </c:pt>
                <c:pt idx="39">
                  <c:v>176.78164300008211</c:v>
                </c:pt>
                <c:pt idx="40">
                  <c:v>188.05958400003146</c:v>
                </c:pt>
                <c:pt idx="41">
                  <c:v>205.29131800006144</c:v>
                </c:pt>
                <c:pt idx="42">
                  <c:v>235.09797000000253</c:v>
                </c:pt>
                <c:pt idx="43">
                  <c:v>255.09403900010511</c:v>
                </c:pt>
                <c:pt idx="44">
                  <c:v>266.12459700007457</c:v>
                </c:pt>
                <c:pt idx="45">
                  <c:v>282.10568100004457</c:v>
                </c:pt>
                <c:pt idx="46">
                  <c:v>292.46951700001955</c:v>
                </c:pt>
                <c:pt idx="47">
                  <c:v>319.22598300001118</c:v>
                </c:pt>
                <c:pt idx="48">
                  <c:v>337.680369000067</c:v>
                </c:pt>
                <c:pt idx="49">
                  <c:v>355.5583420000039</c:v>
                </c:pt>
                <c:pt idx="50">
                  <c:v>375.39764700003434</c:v>
                </c:pt>
                <c:pt idx="51">
                  <c:v>385.87632100004703</c:v>
                </c:pt>
                <c:pt idx="52">
                  <c:v>422.51799000008032</c:v>
                </c:pt>
                <c:pt idx="53">
                  <c:v>447.07609600003343</c:v>
                </c:pt>
                <c:pt idx="54">
                  <c:v>469.76008600008208</c:v>
                </c:pt>
                <c:pt idx="55">
                  <c:v>486.09492800000589</c:v>
                </c:pt>
                <c:pt idx="56">
                  <c:v>512.42456600000151</c:v>
                </c:pt>
                <c:pt idx="57">
                  <c:v>532.93408200005069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F7-7645-B3FB-3A120F61A85D}"/>
            </c:ext>
          </c:extLst>
        </c:ser>
        <c:ser>
          <c:idx val="8"/>
          <c:order val="3"/>
          <c:tx>
            <c:strRef>
              <c:f>'summary data'!$I$149</c:f>
              <c:strCache>
                <c:ptCount val="1"/>
                <c:pt idx="0">
                  <c:v>5.8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data'!$W$13:$W$42</c:f>
              <c:numCache>
                <c:formatCode>General</c:formatCode>
                <c:ptCount val="30"/>
                <c:pt idx="0">
                  <c:v>1.5844721727074667E-2</c:v>
                </c:pt>
                <c:pt idx="1">
                  <c:v>3.1689443454149334E-2</c:v>
                </c:pt>
                <c:pt idx="2">
                  <c:v>4.7534165181224004E-2</c:v>
                </c:pt>
                <c:pt idx="3">
                  <c:v>6.3378886908298668E-2</c:v>
                </c:pt>
                <c:pt idx="4">
                  <c:v>7.9223608635373338E-2</c:v>
                </c:pt>
                <c:pt idx="5">
                  <c:v>9.5068330362448009E-2</c:v>
                </c:pt>
                <c:pt idx="6">
                  <c:v>0.11091305208952268</c:v>
                </c:pt>
                <c:pt idx="7">
                  <c:v>0.12675777381659734</c:v>
                </c:pt>
                <c:pt idx="8">
                  <c:v>0.14260249554367202</c:v>
                </c:pt>
                <c:pt idx="9">
                  <c:v>0.15844721727074668</c:v>
                </c:pt>
                <c:pt idx="10">
                  <c:v>0.17429193899782136</c:v>
                </c:pt>
                <c:pt idx="11">
                  <c:v>0.19013666072489602</c:v>
                </c:pt>
                <c:pt idx="12">
                  <c:v>0.20598138245197067</c:v>
                </c:pt>
                <c:pt idx="13">
                  <c:v>0.22182610417904536</c:v>
                </c:pt>
                <c:pt idx="14">
                  <c:v>0.23767082590612001</c:v>
                </c:pt>
                <c:pt idx="15">
                  <c:v>0.25351554763319467</c:v>
                </c:pt>
                <c:pt idx="16">
                  <c:v>0.26936026936026936</c:v>
                </c:pt>
                <c:pt idx="17">
                  <c:v>0.28520499108734404</c:v>
                </c:pt>
                <c:pt idx="18">
                  <c:v>0.30104971281441872</c:v>
                </c:pt>
                <c:pt idx="19">
                  <c:v>0.31689443454149335</c:v>
                </c:pt>
                <c:pt idx="20">
                  <c:v>0.33273915626856804</c:v>
                </c:pt>
                <c:pt idx="21">
                  <c:v>0.34858387799564272</c:v>
                </c:pt>
                <c:pt idx="22">
                  <c:v>0.36442859972271735</c:v>
                </c:pt>
                <c:pt idx="23">
                  <c:v>0.38027332144979203</c:v>
                </c:pt>
                <c:pt idx="24">
                  <c:v>0.39611804317686672</c:v>
                </c:pt>
                <c:pt idx="25">
                  <c:v>0.41196276490394135</c:v>
                </c:pt>
                <c:pt idx="26">
                  <c:v>0.42780748663101603</c:v>
                </c:pt>
                <c:pt idx="27">
                  <c:v>0.44365220835809072</c:v>
                </c:pt>
                <c:pt idx="28">
                  <c:v>0.4594969300851654</c:v>
                </c:pt>
                <c:pt idx="29">
                  <c:v>0.47534165181224003</c:v>
                </c:pt>
              </c:numCache>
            </c:numRef>
          </c:xVal>
          <c:yVal>
            <c:numRef>
              <c:f>'summary data'!$X$13:$X$42</c:f>
              <c:numCache>
                <c:formatCode>General</c:formatCode>
                <c:ptCount val="30"/>
                <c:pt idx="0">
                  <c:v>-3.0580659999977797</c:v>
                </c:pt>
                <c:pt idx="1">
                  <c:v>-3.9532040000194684</c:v>
                </c:pt>
                <c:pt idx="2">
                  <c:v>-24.965828000102192</c:v>
                </c:pt>
                <c:pt idx="3">
                  <c:v>-19.279808000079356</c:v>
                </c:pt>
                <c:pt idx="4">
                  <c:v>-26.597690000082366</c:v>
                </c:pt>
                <c:pt idx="5">
                  <c:v>-12.192330000107177</c:v>
                </c:pt>
                <c:pt idx="6">
                  <c:v>-9.4417740000644699</c:v>
                </c:pt>
                <c:pt idx="7">
                  <c:v>-3.020198000012897</c:v>
                </c:pt>
                <c:pt idx="8">
                  <c:v>-10.395738000050187</c:v>
                </c:pt>
                <c:pt idx="9">
                  <c:v>10.896549999946728</c:v>
                </c:pt>
                <c:pt idx="10">
                  <c:v>21.262824999983422</c:v>
                </c:pt>
                <c:pt idx="11">
                  <c:v>24.929914999986067</c:v>
                </c:pt>
                <c:pt idx="12">
                  <c:v>42.223735999898054</c:v>
                </c:pt>
                <c:pt idx="13">
                  <c:v>67.874416999984533</c:v>
                </c:pt>
                <c:pt idx="14">
                  <c:v>82.167367999907583</c:v>
                </c:pt>
                <c:pt idx="15">
                  <c:v>111.88679899997078</c:v>
                </c:pt>
                <c:pt idx="16">
                  <c:v>139.97057799994946</c:v>
                </c:pt>
                <c:pt idx="17">
                  <c:v>163.64108299999498</c:v>
                </c:pt>
                <c:pt idx="18">
                  <c:v>192.31900099990889</c:v>
                </c:pt>
                <c:pt idx="19">
                  <c:v>231.22247499995865</c:v>
                </c:pt>
                <c:pt idx="20">
                  <c:v>281.51775699993595</c:v>
                </c:pt>
                <c:pt idx="21">
                  <c:v>325.73726999992505</c:v>
                </c:pt>
                <c:pt idx="22">
                  <c:v>391.74000999995042</c:v>
                </c:pt>
                <c:pt idx="23">
                  <c:v>438.14659199991729</c:v>
                </c:pt>
                <c:pt idx="24">
                  <c:v>513.50887199991848</c:v>
                </c:pt>
                <c:pt idx="25">
                  <c:v>591.11941599997226</c:v>
                </c:pt>
                <c:pt idx="26">
                  <c:v>661.12052899994887</c:v>
                </c:pt>
                <c:pt idx="27">
                  <c:v>742.29609999991953</c:v>
                </c:pt>
                <c:pt idx="28">
                  <c:v>823.34775199997239</c:v>
                </c:pt>
                <c:pt idx="29">
                  <c:v>914.43011600000318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F7-7645-B3FB-3A120F61A85D}"/>
            </c:ext>
          </c:extLst>
        </c:ser>
        <c:ser>
          <c:idx val="9"/>
          <c:order val="4"/>
          <c:tx>
            <c:strRef>
              <c:f>'summary data'!$I$150</c:f>
              <c:strCache>
                <c:ptCount val="1"/>
                <c:pt idx="0">
                  <c:v>7.1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'summary data'!$AC$13:$AC$42</c:f>
              <c:numCache>
                <c:formatCode>General</c:formatCode>
                <c:ptCount val="30"/>
                <c:pt idx="0">
                  <c:v>1.0355182768975872E-2</c:v>
                </c:pt>
                <c:pt idx="1">
                  <c:v>2.0710365537951744E-2</c:v>
                </c:pt>
                <c:pt idx="2">
                  <c:v>3.1065548306927617E-2</c:v>
                </c:pt>
                <c:pt idx="3">
                  <c:v>4.1420731075903487E-2</c:v>
                </c:pt>
                <c:pt idx="4">
                  <c:v>5.1775913844879361E-2</c:v>
                </c:pt>
                <c:pt idx="5">
                  <c:v>6.2131096613855234E-2</c:v>
                </c:pt>
                <c:pt idx="6">
                  <c:v>7.2486279382831101E-2</c:v>
                </c:pt>
                <c:pt idx="7">
                  <c:v>8.2841462151806974E-2</c:v>
                </c:pt>
                <c:pt idx="8">
                  <c:v>9.3196644920782848E-2</c:v>
                </c:pt>
                <c:pt idx="9">
                  <c:v>0.10355182768975872</c:v>
                </c:pt>
                <c:pt idx="10">
                  <c:v>0.11390701045873459</c:v>
                </c:pt>
                <c:pt idx="11">
                  <c:v>0.12426219322771047</c:v>
                </c:pt>
                <c:pt idx="12">
                  <c:v>0.13461737599668633</c:v>
                </c:pt>
                <c:pt idx="13">
                  <c:v>0.1449725587656622</c:v>
                </c:pt>
                <c:pt idx="14">
                  <c:v>0.15532774153463808</c:v>
                </c:pt>
                <c:pt idx="15">
                  <c:v>0.16568292430361395</c:v>
                </c:pt>
                <c:pt idx="16">
                  <c:v>0.17603810707258982</c:v>
                </c:pt>
                <c:pt idx="17">
                  <c:v>0.1863932898415657</c:v>
                </c:pt>
                <c:pt idx="18">
                  <c:v>0.19674847261054157</c:v>
                </c:pt>
                <c:pt idx="19">
                  <c:v>0.20710365537951744</c:v>
                </c:pt>
                <c:pt idx="20">
                  <c:v>0.21745883814849332</c:v>
                </c:pt>
                <c:pt idx="21">
                  <c:v>0.22781402091746919</c:v>
                </c:pt>
                <c:pt idx="22">
                  <c:v>0.23816920368644506</c:v>
                </c:pt>
                <c:pt idx="23">
                  <c:v>0.24852438645542094</c:v>
                </c:pt>
                <c:pt idx="24">
                  <c:v>0.25887956922439681</c:v>
                </c:pt>
                <c:pt idx="25">
                  <c:v>0.26923475199337266</c:v>
                </c:pt>
                <c:pt idx="26">
                  <c:v>0.27958993476234856</c:v>
                </c:pt>
                <c:pt idx="27">
                  <c:v>0.2899451175313244</c:v>
                </c:pt>
                <c:pt idx="28">
                  <c:v>0.3003003003003003</c:v>
                </c:pt>
                <c:pt idx="29">
                  <c:v>0.31065548306927615</c:v>
                </c:pt>
              </c:numCache>
            </c:numRef>
          </c:xVal>
          <c:yVal>
            <c:numRef>
              <c:f>'summary data'!$AD$13:$AD$42</c:f>
              <c:numCache>
                <c:formatCode>General</c:formatCode>
                <c:ptCount val="30"/>
                <c:pt idx="0">
                  <c:v>-2.6137319999979809</c:v>
                </c:pt>
                <c:pt idx="1">
                  <c:v>-4.568576000048779</c:v>
                </c:pt>
                <c:pt idx="2">
                  <c:v>-13.70000800001435</c:v>
                </c:pt>
                <c:pt idx="3">
                  <c:v>-11.938914000056684</c:v>
                </c:pt>
                <c:pt idx="4">
                  <c:v>-18.304157000035048</c:v>
                </c:pt>
                <c:pt idx="5">
                  <c:v>-22.875278000021353</c:v>
                </c:pt>
                <c:pt idx="6">
                  <c:v>-12.212023000000045</c:v>
                </c:pt>
                <c:pt idx="7">
                  <c:v>-19.782042000093497</c:v>
                </c:pt>
                <c:pt idx="8">
                  <c:v>-20.248842000029981</c:v>
                </c:pt>
                <c:pt idx="9">
                  <c:v>-13.121281000087038</c:v>
                </c:pt>
                <c:pt idx="10">
                  <c:v>-6.0454509999835864</c:v>
                </c:pt>
                <c:pt idx="11">
                  <c:v>-6.1352150000166148</c:v>
                </c:pt>
                <c:pt idx="12">
                  <c:v>-7.2064240000909194</c:v>
                </c:pt>
                <c:pt idx="13">
                  <c:v>-3.2621320000616834</c:v>
                </c:pt>
                <c:pt idx="14">
                  <c:v>2.4411410000175238</c:v>
                </c:pt>
                <c:pt idx="15">
                  <c:v>26.466995999915525</c:v>
                </c:pt>
                <c:pt idx="16">
                  <c:v>34.395819999976084</c:v>
                </c:pt>
                <c:pt idx="17">
                  <c:v>50.975115999928676</c:v>
                </c:pt>
                <c:pt idx="18">
                  <c:v>69.46234500000719</c:v>
                </c:pt>
                <c:pt idx="19">
                  <c:v>88.750039999955334</c:v>
                </c:pt>
                <c:pt idx="20">
                  <c:v>98.083040999947116</c:v>
                </c:pt>
                <c:pt idx="21">
                  <c:v>126.2715479999315</c:v>
                </c:pt>
                <c:pt idx="22">
                  <c:v>142.15454399993178</c:v>
                </c:pt>
                <c:pt idx="23">
                  <c:v>167.22718499996699</c:v>
                </c:pt>
                <c:pt idx="24">
                  <c:v>205.02331399999093</c:v>
                </c:pt>
                <c:pt idx="25">
                  <c:v>228.38345199998002</c:v>
                </c:pt>
                <c:pt idx="26">
                  <c:v>254.52450399997178</c:v>
                </c:pt>
                <c:pt idx="27">
                  <c:v>297.599872999941</c:v>
                </c:pt>
                <c:pt idx="28">
                  <c:v>344.55675899994094</c:v>
                </c:pt>
                <c:pt idx="29">
                  <c:v>389.43683899997268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F7-7645-B3FB-3A120F61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28607"/>
        <c:axId val="2023971760"/>
      </c:scatterChart>
      <c:valAx>
        <c:axId val="284728607"/>
        <c:scaling>
          <c:orientation val="minMax"/>
          <c:max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023971760"/>
        <c:crosses val="autoZero"/>
        <c:crossBetween val="midCat"/>
        <c:majorUnit val="0.1"/>
      </c:valAx>
      <c:valAx>
        <c:axId val="2023971760"/>
        <c:scaling>
          <c:orientation val="minMax"/>
          <c:max val="5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Relative bubble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847286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20095047290681"/>
          <c:y val="7.4114441416893745E-2"/>
          <c:w val="0.15427044992157046"/>
          <c:h val="0.306811989100817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EOS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data'!$AO$14:$AO$32</c:f>
              <c:numCache>
                <c:formatCode>General</c:formatCode>
                <c:ptCount val="19"/>
                <c:pt idx="0">
                  <c:v>24.959406942728435</c:v>
                </c:pt>
                <c:pt idx="1">
                  <c:v>26.514203478203569</c:v>
                </c:pt>
                <c:pt idx="2">
                  <c:v>27.194285075932026</c:v>
                </c:pt>
                <c:pt idx="3">
                  <c:v>27.941194673874854</c:v>
                </c:pt>
                <c:pt idx="4">
                  <c:v>28.938755069284944</c:v>
                </c:pt>
                <c:pt idx="5">
                  <c:v>34.303539749537983</c:v>
                </c:pt>
                <c:pt idx="6">
                  <c:v>38.38870084554965</c:v>
                </c:pt>
                <c:pt idx="7">
                  <c:v>42.194522124992766</c:v>
                </c:pt>
                <c:pt idx="8">
                  <c:v>49.196925068414387</c:v>
                </c:pt>
                <c:pt idx="9">
                  <c:v>55.495407977522497</c:v>
                </c:pt>
                <c:pt idx="10">
                  <c:v>60.812217752424246</c:v>
                </c:pt>
                <c:pt idx="11">
                  <c:v>69.075670713145769</c:v>
                </c:pt>
                <c:pt idx="12">
                  <c:v>79.68069814966502</c:v>
                </c:pt>
                <c:pt idx="13">
                  <c:v>95.188956214283849</c:v>
                </c:pt>
                <c:pt idx="14">
                  <c:v>118.07704697950365</c:v>
                </c:pt>
                <c:pt idx="15">
                  <c:v>155.74167948270792</c:v>
                </c:pt>
                <c:pt idx="16">
                  <c:v>229.68391163453143</c:v>
                </c:pt>
                <c:pt idx="17">
                  <c:v>487.74133366601819</c:v>
                </c:pt>
                <c:pt idx="18">
                  <c:v>830.36763270638812</c:v>
                </c:pt>
              </c:numCache>
            </c:numRef>
          </c:xVal>
          <c:yVal>
            <c:numRef>
              <c:f>'summary data'!$AT$14:$AT$32</c:f>
              <c:numCache>
                <c:formatCode>General</c:formatCode>
                <c:ptCount val="19"/>
                <c:pt idx="0">
                  <c:v>8.4502275443563466</c:v>
                </c:pt>
                <c:pt idx="1">
                  <c:v>6.7478987157027719</c:v>
                </c:pt>
                <c:pt idx="2">
                  <c:v>6.1703133995798618</c:v>
                </c:pt>
                <c:pt idx="3">
                  <c:v>5.6221439416111867</c:v>
                </c:pt>
                <c:pt idx="4">
                  <c:v>5.0026859749089576</c:v>
                </c:pt>
                <c:pt idx="5">
                  <c:v>2.9754036765325269</c:v>
                </c:pt>
                <c:pt idx="6">
                  <c:v>2.1767728810818059</c:v>
                </c:pt>
                <c:pt idx="7">
                  <c:v>1.6976369694319293</c:v>
                </c:pt>
                <c:pt idx="8">
                  <c:v>1.1579223143116681</c:v>
                </c:pt>
                <c:pt idx="9">
                  <c:v>0.87039684104693682</c:v>
                </c:pt>
                <c:pt idx="10">
                  <c:v>0.70581201125392901</c:v>
                </c:pt>
                <c:pt idx="11">
                  <c:v>0.53183661508515401</c:v>
                </c:pt>
                <c:pt idx="12">
                  <c:v>0.3914348674855872</c:v>
                </c:pt>
                <c:pt idx="13">
                  <c:v>0.2709544111619554</c:v>
                </c:pt>
                <c:pt idx="14">
                  <c:v>0.17665884695303577</c:v>
                </c:pt>
                <c:pt idx="15">
                  <c:v>0.10462952044405696</c:v>
                </c:pt>
                <c:pt idx="16">
                  <c:v>5.2459164445691653E-2</c:v>
                </c:pt>
                <c:pt idx="17">
                  <c:v>1.5781919550824017E-2</c:v>
                </c:pt>
                <c:pt idx="18">
                  <c:v>7.4561562601062484E-3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F-CD4E-BAEF-8BE1DDDA2DF0}"/>
            </c:ext>
          </c:extLst>
        </c:ser>
        <c:ser>
          <c:idx val="2"/>
          <c:order val="1"/>
          <c:tx>
            <c:v>Xe gas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data'!$BK$13:$BK$23</c:f>
              <c:numCache>
                <c:formatCode>General</c:formatCode>
                <c:ptCount val="11"/>
                <c:pt idx="0">
                  <c:v>4091.4424515908149</c:v>
                </c:pt>
                <c:pt idx="1">
                  <c:v>2113.0649528308086</c:v>
                </c:pt>
                <c:pt idx="2">
                  <c:v>1401.8513640554368</c:v>
                </c:pt>
                <c:pt idx="3">
                  <c:v>450.62263360700234</c:v>
                </c:pt>
                <c:pt idx="4">
                  <c:v>139.98712478914078</c:v>
                </c:pt>
                <c:pt idx="5">
                  <c:v>99.424289984142376</c:v>
                </c:pt>
                <c:pt idx="6">
                  <c:v>52.474269428507988</c:v>
                </c:pt>
                <c:pt idx="7">
                  <c:v>40.367774776988803</c:v>
                </c:pt>
                <c:pt idx="8">
                  <c:v>32.315697070689595</c:v>
                </c:pt>
                <c:pt idx="9">
                  <c:v>26.790335546599199</c:v>
                </c:pt>
                <c:pt idx="10">
                  <c:v>22.510973543245598</c:v>
                </c:pt>
              </c:numCache>
            </c:numRef>
          </c:xVal>
          <c:yVal>
            <c:numRef>
              <c:f>'summary data'!$BL$13:$BL$23</c:f>
              <c:numCache>
                <c:formatCode>General</c:formatCode>
                <c:ptCount val="11"/>
                <c:pt idx="0">
                  <c:v>1.0033841000000002E-3</c:v>
                </c:pt>
                <c:pt idx="1">
                  <c:v>1.9931521000000002E-3</c:v>
                </c:pt>
                <c:pt idx="2">
                  <c:v>3.0043095999999999E-3</c:v>
                </c:pt>
                <c:pt idx="3">
                  <c:v>9.9629951000000019E-3</c:v>
                </c:pt>
                <c:pt idx="4">
                  <c:v>5.0054132199999997E-2</c:v>
                </c:pt>
                <c:pt idx="5">
                  <c:v>0.1002578237</c:v>
                </c:pt>
                <c:pt idx="6">
                  <c:v>0.4998204135</c:v>
                </c:pt>
                <c:pt idx="7">
                  <c:v>1.0000879377</c:v>
                </c:pt>
                <c:pt idx="8">
                  <c:v>2.0001107437000001</c:v>
                </c:pt>
                <c:pt idx="9">
                  <c:v>5.0001506489</c:v>
                </c:pt>
                <c:pt idx="10">
                  <c:v>10.0004197656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BF-CD4E-BAEF-8BE1DDDA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20208"/>
        <c:axId val="1717441344"/>
      </c:scatterChart>
      <c:valAx>
        <c:axId val="171672020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Volume (cm</a:t>
                </a:r>
                <a:r>
                  <a:rPr lang="en-US" baseline="30000"/>
                  <a:t>3</a:t>
                </a:r>
                <a:r>
                  <a:rPr lang="en-US"/>
                  <a:t>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1344"/>
        <c:crosses val="autoZero"/>
        <c:crossBetween val="midCat"/>
      </c:valAx>
      <c:valAx>
        <c:axId val="171744134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20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89767687227692"/>
          <c:y val="6.2178319099840632E-2"/>
          <c:w val="0.2151493718372052"/>
          <c:h val="0.207724861431595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old!$AA$24:$AA$39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old!$AB$24:$AB$39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F-F945-B5FA-7ECBF5592B9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old!$O$189:$O$206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old!$AD$189:$AD$206</c:f>
              <c:numCache>
                <c:formatCode>General</c:formatCode>
                <c:ptCount val="18"/>
                <c:pt idx="0">
                  <c:v>0</c:v>
                </c:pt>
                <c:pt idx="1">
                  <c:v>0.27767896414360227</c:v>
                </c:pt>
                <c:pt idx="2">
                  <c:v>0.76766182409032246</c:v>
                </c:pt>
                <c:pt idx="3">
                  <c:v>1.4430976028639768</c:v>
                </c:pt>
                <c:pt idx="4">
                  <c:v>2.3772853936451055</c:v>
                </c:pt>
                <c:pt idx="5">
                  <c:v>2.9530170593917071</c:v>
                </c:pt>
                <c:pt idx="6">
                  <c:v>3.7945524990108175</c:v>
                </c:pt>
                <c:pt idx="7">
                  <c:v>4.5251663834853106</c:v>
                </c:pt>
                <c:pt idx="8">
                  <c:v>5.4424904196254484</c:v>
                </c:pt>
                <c:pt idx="9">
                  <c:v>5.3192701360756001</c:v>
                </c:pt>
                <c:pt idx="10">
                  <c:v>6.3223630178184713</c:v>
                </c:pt>
                <c:pt idx="11">
                  <c:v>6.4332182905705837</c:v>
                </c:pt>
                <c:pt idx="12">
                  <c:v>6.5511303097113771</c:v>
                </c:pt>
                <c:pt idx="13">
                  <c:v>6.6443286181320209</c:v>
                </c:pt>
                <c:pt idx="14">
                  <c:v>6.4919340078696681</c:v>
                </c:pt>
                <c:pt idx="15">
                  <c:v>6.5310799043254661</c:v>
                </c:pt>
                <c:pt idx="16">
                  <c:v>7.0349721743989466</c:v>
                </c:pt>
                <c:pt idx="17">
                  <c:v>7.3179366937233059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F-F945-B5FA-7ECBF559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old!$O$213:$O$223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old!$V$213:$V$223</c:f>
              <c:numCache>
                <c:formatCode>General</c:formatCode>
                <c:ptCount val="11"/>
                <c:pt idx="0">
                  <c:v>0</c:v>
                </c:pt>
                <c:pt idx="1">
                  <c:v>8.4665959999999998E-3</c:v>
                </c:pt>
                <c:pt idx="2">
                  <c:v>1.7180692600000002E-2</c:v>
                </c:pt>
                <c:pt idx="3">
                  <c:v>4.02479699E-2</c:v>
                </c:pt>
                <c:pt idx="4">
                  <c:v>5.8037567599999999E-2</c:v>
                </c:pt>
                <c:pt idx="5">
                  <c:v>8.3999271400000006E-2</c:v>
                </c:pt>
                <c:pt idx="6">
                  <c:v>0.1183228365</c:v>
                </c:pt>
                <c:pt idx="7">
                  <c:v>0.15625833059999999</c:v>
                </c:pt>
                <c:pt idx="8">
                  <c:v>0.19938655240000003</c:v>
                </c:pt>
                <c:pt idx="9">
                  <c:v>0.26805604790000004</c:v>
                </c:pt>
                <c:pt idx="10">
                  <c:v>0.33728832530000002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9-8E41-A554-ABF9212782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old!$AA$24:$AA$39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old!$AB$24:$AB$39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9-8E41-A554-ABF9212782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old!$O$213:$O$230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old!$AD$213:$AD$230</c:f>
              <c:numCache>
                <c:formatCode>General</c:formatCode>
                <c:ptCount val="18"/>
                <c:pt idx="0">
                  <c:v>0</c:v>
                </c:pt>
                <c:pt idx="1">
                  <c:v>8.601809851353167E-3</c:v>
                </c:pt>
                <c:pt idx="2">
                  <c:v>1.847860310792199E-2</c:v>
                </c:pt>
                <c:pt idx="3">
                  <c:v>4.41433906357395E-2</c:v>
                </c:pt>
                <c:pt idx="4">
                  <c:v>6.4085614928463319E-2</c:v>
                </c:pt>
                <c:pt idx="5">
                  <c:v>8.7852368510780127E-2</c:v>
                </c:pt>
                <c:pt idx="6">
                  <c:v>0.1284377254394862</c:v>
                </c:pt>
                <c:pt idx="7">
                  <c:v>0.16269908798059179</c:v>
                </c:pt>
                <c:pt idx="8">
                  <c:v>0.21166030273098815</c:v>
                </c:pt>
                <c:pt idx="9">
                  <c:v>0.27801646906181005</c:v>
                </c:pt>
                <c:pt idx="10">
                  <c:v>0.34833494851624963</c:v>
                </c:pt>
                <c:pt idx="11">
                  <c:v>0.42399773321485051</c:v>
                </c:pt>
                <c:pt idx="12">
                  <c:v>0.55245785547012682</c:v>
                </c:pt>
                <c:pt idx="13">
                  <c:v>0.63367350169524717</c:v>
                </c:pt>
                <c:pt idx="14">
                  <c:v>0.70326569803066064</c:v>
                </c:pt>
                <c:pt idx="15">
                  <c:v>0.81096043155845199</c:v>
                </c:pt>
                <c:pt idx="16">
                  <c:v>0.86670772627116555</c:v>
                </c:pt>
                <c:pt idx="17">
                  <c:v>1.0098091456777853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39-8E41-A554-ABF92127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old!$O$213:$O$223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old!$V$237:$V$253</c:f>
              <c:numCache>
                <c:formatCode>General</c:formatCode>
                <c:ptCount val="17"/>
                <c:pt idx="0">
                  <c:v>0</c:v>
                </c:pt>
                <c:pt idx="1">
                  <c:v>1.8703959000000003E-3</c:v>
                </c:pt>
                <c:pt idx="2">
                  <c:v>4.7120040000000005E-3</c:v>
                </c:pt>
                <c:pt idx="3">
                  <c:v>7.0804962000000004E-3</c:v>
                </c:pt>
                <c:pt idx="4">
                  <c:v>8.6612704000000006E-3</c:v>
                </c:pt>
                <c:pt idx="5">
                  <c:v>1.12633556E-2</c:v>
                </c:pt>
                <c:pt idx="6">
                  <c:v>1.2154638400000001E-2</c:v>
                </c:pt>
                <c:pt idx="7">
                  <c:v>1.5186275800000003E-2</c:v>
                </c:pt>
                <c:pt idx="8">
                  <c:v>1.8948637000000001E-2</c:v>
                </c:pt>
                <c:pt idx="9">
                  <c:v>2.1536548700000002E-2</c:v>
                </c:pt>
                <c:pt idx="10">
                  <c:v>2.7750165299999997E-2</c:v>
                </c:pt>
                <c:pt idx="11">
                  <c:v>3.1158788500000003E-2</c:v>
                </c:pt>
                <c:pt idx="12">
                  <c:v>3.73842442E-2</c:v>
                </c:pt>
                <c:pt idx="13">
                  <c:v>4.1525736200000003E-2</c:v>
                </c:pt>
                <c:pt idx="14">
                  <c:v>4.6449077800000002E-2</c:v>
                </c:pt>
                <c:pt idx="15">
                  <c:v>5.3285577600000002E-2</c:v>
                </c:pt>
                <c:pt idx="16">
                  <c:v>6.0364757599999999E-2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8-B243-8E26-9182F92BB4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old!$AA$24:$AA$39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old!$AB$24:$AB$39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8-B243-8E26-9182F92BB4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old!$O$237:$O$253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old!$AD$237:$AD$253</c:f>
              <c:numCache>
                <c:formatCode>General</c:formatCode>
                <c:ptCount val="17"/>
                <c:pt idx="0">
                  <c:v>0</c:v>
                </c:pt>
                <c:pt idx="1">
                  <c:v>1.7437439281682357E-3</c:v>
                </c:pt>
                <c:pt idx="2">
                  <c:v>4.4456999062817207E-3</c:v>
                </c:pt>
                <c:pt idx="3">
                  <c:v>6.5399918514538937E-3</c:v>
                </c:pt>
                <c:pt idx="4">
                  <c:v>8.1824543136208971E-3</c:v>
                </c:pt>
                <c:pt idx="5">
                  <c:v>1.0409163511515159E-2</c:v>
                </c:pt>
                <c:pt idx="6">
                  <c:v>1.1251739113176784E-2</c:v>
                </c:pt>
                <c:pt idx="7">
                  <c:v>1.4471098881601941E-2</c:v>
                </c:pt>
                <c:pt idx="8">
                  <c:v>1.8339611188446545E-2</c:v>
                </c:pt>
                <c:pt idx="9">
                  <c:v>2.0499391406978363E-2</c:v>
                </c:pt>
                <c:pt idx="10">
                  <c:v>2.5796216751781387E-2</c:v>
                </c:pt>
                <c:pt idx="11">
                  <c:v>2.9341934039830177E-2</c:v>
                </c:pt>
                <c:pt idx="12">
                  <c:v>3.6122732423732082E-2</c:v>
                </c:pt>
                <c:pt idx="13">
                  <c:v>3.8629089123568397E-2</c:v>
                </c:pt>
                <c:pt idx="14">
                  <c:v>4.507514097693803E-2</c:v>
                </c:pt>
                <c:pt idx="15">
                  <c:v>4.9247092498715866E-2</c:v>
                </c:pt>
                <c:pt idx="16">
                  <c:v>5.5187111096246119E-2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8-B243-8E26-9182F92B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Shenyang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old!$AA$24:$AA$39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old!$AB$24:$AB$39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A94C-BD0E-49E7174A546E}"/>
            </c:ext>
          </c:extLst>
        </c:ser>
        <c:ser>
          <c:idx val="2"/>
          <c:order val="1"/>
          <c:tx>
            <c:v>Ben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old!$O$145:$O$174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old!$AD$145:$AD$174</c:f>
              <c:numCache>
                <c:formatCode>General</c:formatCode>
                <c:ptCount val="30"/>
                <c:pt idx="0">
                  <c:v>0</c:v>
                </c:pt>
                <c:pt idx="1">
                  <c:v>0.30583876452428604</c:v>
                </c:pt>
                <c:pt idx="2">
                  <c:v>0.81021660785951022</c:v>
                </c:pt>
                <c:pt idx="3">
                  <c:v>1.4485877923140498</c:v>
                </c:pt>
                <c:pt idx="4">
                  <c:v>2.3319454465029423</c:v>
                </c:pt>
                <c:pt idx="5">
                  <c:v>2.7506353432002975</c:v>
                </c:pt>
                <c:pt idx="6">
                  <c:v>3.6181694329644283</c:v>
                </c:pt>
                <c:pt idx="7">
                  <c:v>4.5104035098270074</c:v>
                </c:pt>
                <c:pt idx="8">
                  <c:v>5.3357384322952282</c:v>
                </c:pt>
                <c:pt idx="9">
                  <c:v>5.6951678984215484</c:v>
                </c:pt>
                <c:pt idx="10">
                  <c:v>5.5344736646750565</c:v>
                </c:pt>
                <c:pt idx="11">
                  <c:v>5.3334324689337382</c:v>
                </c:pt>
                <c:pt idx="12">
                  <c:v>5.7677038677895576</c:v>
                </c:pt>
                <c:pt idx="13">
                  <c:v>6.5771929445964838</c:v>
                </c:pt>
                <c:pt idx="14">
                  <c:v>6.6868009048639339</c:v>
                </c:pt>
                <c:pt idx="15">
                  <c:v>7.1452490686853203</c:v>
                </c:pt>
                <c:pt idx="16">
                  <c:v>7.8915238796198892</c:v>
                </c:pt>
                <c:pt idx="17">
                  <c:v>8.2329022570684138</c:v>
                </c:pt>
                <c:pt idx="18">
                  <c:v>8.4084902971021531</c:v>
                </c:pt>
                <c:pt idx="19">
                  <c:v>7.7279956745010354</c:v>
                </c:pt>
                <c:pt idx="20">
                  <c:v>7.8869086896375533</c:v>
                </c:pt>
                <c:pt idx="21">
                  <c:v>8.0338459529783997</c:v>
                </c:pt>
                <c:pt idx="22">
                  <c:v>8.2985394769091787</c:v>
                </c:pt>
                <c:pt idx="23">
                  <c:v>8.4617474931837418</c:v>
                </c:pt>
                <c:pt idx="24">
                  <c:v>8.2389500188943643</c:v>
                </c:pt>
                <c:pt idx="25">
                  <c:v>8.3506276758537439</c:v>
                </c:pt>
                <c:pt idx="26">
                  <c:v>8.2782790354439797</c:v>
                </c:pt>
                <c:pt idx="27">
                  <c:v>9.8501918394511723</c:v>
                </c:pt>
                <c:pt idx="28">
                  <c:v>9.0590914081846634</c:v>
                </c:pt>
                <c:pt idx="29">
                  <c:v>8.8525057674254448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C-A94C-BD0E-49E7174A546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old!$O$189:$O$206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old!$AD$189:$AD$206</c:f>
              <c:numCache>
                <c:formatCode>General</c:formatCode>
                <c:ptCount val="18"/>
                <c:pt idx="0">
                  <c:v>0</c:v>
                </c:pt>
                <c:pt idx="1">
                  <c:v>0.27767896414360227</c:v>
                </c:pt>
                <c:pt idx="2">
                  <c:v>0.76766182409032246</c:v>
                </c:pt>
                <c:pt idx="3">
                  <c:v>1.4430976028639768</c:v>
                </c:pt>
                <c:pt idx="4">
                  <c:v>2.3772853936451055</c:v>
                </c:pt>
                <c:pt idx="5">
                  <c:v>2.9530170593917071</c:v>
                </c:pt>
                <c:pt idx="6">
                  <c:v>3.7945524990108175</c:v>
                </c:pt>
                <c:pt idx="7">
                  <c:v>4.5251663834853106</c:v>
                </c:pt>
                <c:pt idx="8">
                  <c:v>5.4424904196254484</c:v>
                </c:pt>
                <c:pt idx="9">
                  <c:v>5.3192701360756001</c:v>
                </c:pt>
                <c:pt idx="10">
                  <c:v>6.3223630178184713</c:v>
                </c:pt>
                <c:pt idx="11">
                  <c:v>6.4332182905705837</c:v>
                </c:pt>
                <c:pt idx="12">
                  <c:v>6.5511303097113771</c:v>
                </c:pt>
                <c:pt idx="13">
                  <c:v>6.6443286181320209</c:v>
                </c:pt>
                <c:pt idx="14">
                  <c:v>6.4919340078696681</c:v>
                </c:pt>
                <c:pt idx="15">
                  <c:v>6.5310799043254661</c:v>
                </c:pt>
                <c:pt idx="16">
                  <c:v>7.0349721743989466</c:v>
                </c:pt>
                <c:pt idx="17">
                  <c:v>7.3179366937233059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C-A94C-BD0E-49E7174A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880511811023617"/>
          <c:y val="0.42533491907261595"/>
          <c:w val="0.21452821522309715"/>
          <c:h val="0.2135785761154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Ben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old!$AE$146:$AE$180</c:f>
              <c:numCache>
                <c:formatCode>General</c:formatCode>
                <c:ptCount val="35"/>
                <c:pt idx="0">
                  <c:v>86.47907464825434</c:v>
                </c:pt>
                <c:pt idx="1">
                  <c:v>61.726059527882185</c:v>
                </c:pt>
                <c:pt idx="2">
                  <c:v>59.168447772944162</c:v>
                </c:pt>
                <c:pt idx="3">
                  <c:v>47.418924788821123</c:v>
                </c:pt>
                <c:pt idx="4">
                  <c:v>46.224866705435922</c:v>
                </c:pt>
                <c:pt idx="5">
                  <c:v>38.812235639848467</c:v>
                </c:pt>
                <c:pt idx="6">
                  <c:v>36.974287201443389</c:v>
                </c:pt>
                <c:pt idx="7">
                  <c:v>33.254581910683008</c:v>
                </c:pt>
                <c:pt idx="8">
                  <c:v>33.077310865412052</c:v>
                </c:pt>
                <c:pt idx="9">
                  <c:v>34.925482787095589</c:v>
                </c:pt>
                <c:pt idx="10">
                  <c:v>37.092528547742376</c:v>
                </c:pt>
                <c:pt idx="11">
                  <c:v>35.217291728206057</c:v>
                </c:pt>
                <c:pt idx="12">
                  <c:v>31.710804223785853</c:v>
                </c:pt>
                <c:pt idx="13">
                  <c:v>31.802293629120054</c:v>
                </c:pt>
                <c:pt idx="14">
                  <c:v>29.498306286105798</c:v>
                </c:pt>
                <c:pt idx="15">
                  <c:v>27.242317413565846</c:v>
                </c:pt>
                <c:pt idx="16">
                  <c:v>26.823647100480439</c:v>
                </c:pt>
                <c:pt idx="17">
                  <c:v>26.060688104167259</c:v>
                </c:pt>
                <c:pt idx="18">
                  <c:v>28.718952140893208</c:v>
                </c:pt>
                <c:pt idx="19">
                  <c:v>28.664572679081353</c:v>
                </c:pt>
                <c:pt idx="20">
                  <c:v>28.854281712604411</c:v>
                </c:pt>
                <c:pt idx="21">
                  <c:v>27.821269638293352</c:v>
                </c:pt>
                <c:pt idx="22">
                  <c:v>27.965448006506772</c:v>
                </c:pt>
                <c:pt idx="23">
                  <c:v>28.694394650981916</c:v>
                </c:pt>
                <c:pt idx="24">
                  <c:v>27.584047145505757</c:v>
                </c:pt>
                <c:pt idx="25">
                  <c:v>28.343114961599472</c:v>
                </c:pt>
                <c:pt idx="26">
                  <c:v>24.538826139438051</c:v>
                </c:pt>
                <c:pt idx="27">
                  <c:v>26.457095852594708</c:v>
                </c:pt>
                <c:pt idx="28">
                  <c:v>27.354733751504639</c:v>
                </c:pt>
                <c:pt idx="29">
                  <c:v>27.604868303474209</c:v>
                </c:pt>
                <c:pt idx="30">
                  <c:v>26.903490114663544</c:v>
                </c:pt>
                <c:pt idx="31">
                  <c:v>26.122550448076012</c:v>
                </c:pt>
                <c:pt idx="32">
                  <c:v>26.535132092039934</c:v>
                </c:pt>
                <c:pt idx="33">
                  <c:v>25.342627357739577</c:v>
                </c:pt>
                <c:pt idx="34">
                  <c:v>25.806769255948218</c:v>
                </c:pt>
              </c:numCache>
            </c:numRef>
          </c:xVal>
          <c:yVal>
            <c:numRef>
              <c:f>old!$AD$146:$AD$180</c:f>
              <c:numCache>
                <c:formatCode>General</c:formatCode>
                <c:ptCount val="35"/>
                <c:pt idx="0">
                  <c:v>0.30583876452428604</c:v>
                </c:pt>
                <c:pt idx="1">
                  <c:v>0.81021660785951022</c:v>
                </c:pt>
                <c:pt idx="2">
                  <c:v>1.4485877923140498</c:v>
                </c:pt>
                <c:pt idx="3">
                  <c:v>2.3319454465029423</c:v>
                </c:pt>
                <c:pt idx="4">
                  <c:v>2.7506353432002975</c:v>
                </c:pt>
                <c:pt idx="5">
                  <c:v>3.6181694329644283</c:v>
                </c:pt>
                <c:pt idx="6">
                  <c:v>4.5104035098270074</c:v>
                </c:pt>
                <c:pt idx="7">
                  <c:v>5.3357384322952282</c:v>
                </c:pt>
                <c:pt idx="8">
                  <c:v>5.6951678984215484</c:v>
                </c:pt>
                <c:pt idx="9">
                  <c:v>5.5344736646750565</c:v>
                </c:pt>
                <c:pt idx="10">
                  <c:v>5.3334324689337382</c:v>
                </c:pt>
                <c:pt idx="11">
                  <c:v>5.7677038677895576</c:v>
                </c:pt>
                <c:pt idx="12">
                  <c:v>6.5771929445964838</c:v>
                </c:pt>
                <c:pt idx="13">
                  <c:v>6.6868009048639339</c:v>
                </c:pt>
                <c:pt idx="14">
                  <c:v>7.1452490686853203</c:v>
                </c:pt>
                <c:pt idx="15">
                  <c:v>7.8915238796198892</c:v>
                </c:pt>
                <c:pt idx="16">
                  <c:v>8.2329022570684138</c:v>
                </c:pt>
                <c:pt idx="17">
                  <c:v>8.4084902971021531</c:v>
                </c:pt>
                <c:pt idx="18">
                  <c:v>7.7279956745010354</c:v>
                </c:pt>
                <c:pt idx="19">
                  <c:v>7.8869086896375533</c:v>
                </c:pt>
                <c:pt idx="20">
                  <c:v>8.0338459529783997</c:v>
                </c:pt>
                <c:pt idx="21">
                  <c:v>8.2985394769091787</c:v>
                </c:pt>
                <c:pt idx="22">
                  <c:v>8.4617474931837418</c:v>
                </c:pt>
                <c:pt idx="23">
                  <c:v>8.2389500188943643</c:v>
                </c:pt>
                <c:pt idx="24">
                  <c:v>8.3506276758537439</c:v>
                </c:pt>
                <c:pt idx="25">
                  <c:v>8.2782790354439797</c:v>
                </c:pt>
                <c:pt idx="26">
                  <c:v>9.8501918394511723</c:v>
                </c:pt>
                <c:pt idx="27">
                  <c:v>9.0590914081846634</c:v>
                </c:pt>
                <c:pt idx="28">
                  <c:v>8.8525057674254448</c:v>
                </c:pt>
                <c:pt idx="29">
                  <c:v>9.0598528428986072</c:v>
                </c:pt>
                <c:pt idx="30">
                  <c:v>9.3199639303110331</c:v>
                </c:pt>
                <c:pt idx="31">
                  <c:v>9.8238908966656364</c:v>
                </c:pt>
                <c:pt idx="32">
                  <c:v>9.6418257174453359</c:v>
                </c:pt>
                <c:pt idx="33">
                  <c:v>10.390875208569392</c:v>
                </c:pt>
                <c:pt idx="34">
                  <c:v>10.131706655028569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1-C44D-BC70-AD0ACB337CF6}"/>
            </c:ext>
          </c:extLst>
        </c:ser>
        <c:ser>
          <c:idx val="0"/>
          <c:order val="1"/>
          <c:tx>
            <c:v>Shenayng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old!$AD$25:$AD$27</c:f>
              <c:numCache>
                <c:formatCode>General</c:formatCode>
                <c:ptCount val="3"/>
                <c:pt idx="0">
                  <c:v>20</c:v>
                </c:pt>
                <c:pt idx="1">
                  <c:v>22.5</c:v>
                </c:pt>
                <c:pt idx="2">
                  <c:v>30</c:v>
                </c:pt>
              </c:numCache>
            </c:numRef>
          </c:xVal>
          <c:yVal>
            <c:numRef>
              <c:f>old!$AE$25:$AE$27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1-C44D-BC70-AD0ACB337CF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old!$AE$214:$AE$230</c:f>
              <c:numCache>
                <c:formatCode>General</c:formatCode>
                <c:ptCount val="17"/>
                <c:pt idx="0">
                  <c:v>449.51536956180064</c:v>
                </c:pt>
                <c:pt idx="1">
                  <c:v>283.07780352692782</c:v>
                </c:pt>
                <c:pt idx="2">
                  <c:v>208.19670030639995</c:v>
                </c:pt>
                <c:pt idx="3">
                  <c:v>165.43758595887883</c:v>
                </c:pt>
                <c:pt idx="4">
                  <c:v>145.55473438206795</c:v>
                </c:pt>
                <c:pt idx="5">
                  <c:v>120.20802682647523</c:v>
                </c:pt>
                <c:pt idx="6">
                  <c:v>109.65378237139211</c:v>
                </c:pt>
                <c:pt idx="7">
                  <c:v>95.602551612408604</c:v>
                </c:pt>
                <c:pt idx="8">
                  <c:v>88.066478166061032</c:v>
                </c:pt>
                <c:pt idx="9">
                  <c:v>80.402048956412656</c:v>
                </c:pt>
                <c:pt idx="10">
                  <c:v>72.284263140325479</c:v>
                </c:pt>
                <c:pt idx="11">
                  <c:v>64.880195971588222</c:v>
                </c:pt>
                <c:pt idx="12">
                  <c:v>61.027502196433048</c:v>
                </c:pt>
                <c:pt idx="13">
                  <c:v>58.563681757241596</c:v>
                </c:pt>
                <c:pt idx="14">
                  <c:v>54.114142115504649</c:v>
                </c:pt>
                <c:pt idx="15">
                  <c:v>53.514400185577912</c:v>
                </c:pt>
                <c:pt idx="16">
                  <c:v>50.203063351052521</c:v>
                </c:pt>
              </c:numCache>
            </c:numRef>
          </c:xVal>
          <c:yVal>
            <c:numRef>
              <c:f>old!$AD$214:$AD$230</c:f>
              <c:numCache>
                <c:formatCode>General</c:formatCode>
                <c:ptCount val="17"/>
                <c:pt idx="0">
                  <c:v>8.601809851353167E-3</c:v>
                </c:pt>
                <c:pt idx="1">
                  <c:v>1.847860310792199E-2</c:v>
                </c:pt>
                <c:pt idx="2">
                  <c:v>4.41433906357395E-2</c:v>
                </c:pt>
                <c:pt idx="3">
                  <c:v>6.4085614928463319E-2</c:v>
                </c:pt>
                <c:pt idx="4">
                  <c:v>8.7852368510780127E-2</c:v>
                </c:pt>
                <c:pt idx="5">
                  <c:v>0.1284377254394862</c:v>
                </c:pt>
                <c:pt idx="6">
                  <c:v>0.16269908798059179</c:v>
                </c:pt>
                <c:pt idx="7">
                  <c:v>0.21166030273098815</c:v>
                </c:pt>
                <c:pt idx="8">
                  <c:v>0.27801646906181005</c:v>
                </c:pt>
                <c:pt idx="9">
                  <c:v>0.34833494851624963</c:v>
                </c:pt>
                <c:pt idx="10">
                  <c:v>0.42399773321485051</c:v>
                </c:pt>
                <c:pt idx="11">
                  <c:v>0.55245785547012682</c:v>
                </c:pt>
                <c:pt idx="12">
                  <c:v>0.63367350169524717</c:v>
                </c:pt>
                <c:pt idx="13">
                  <c:v>0.70326569803066064</c:v>
                </c:pt>
                <c:pt idx="14">
                  <c:v>0.81096043155845199</c:v>
                </c:pt>
                <c:pt idx="15">
                  <c:v>0.86670772627116555</c:v>
                </c:pt>
                <c:pt idx="16">
                  <c:v>1.0098091456777853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1-C44D-BC70-AD0ACB337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cm^3/mol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11067366579178"/>
          <c:y val="0.17592136920384954"/>
          <c:w val="0.21770528683914511"/>
          <c:h val="0.209377236936292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old!$AE$214:$AE$230</c:f>
              <c:numCache>
                <c:formatCode>General</c:formatCode>
                <c:ptCount val="17"/>
                <c:pt idx="0">
                  <c:v>449.51536956180064</c:v>
                </c:pt>
                <c:pt idx="1">
                  <c:v>283.07780352692782</c:v>
                </c:pt>
                <c:pt idx="2">
                  <c:v>208.19670030639995</c:v>
                </c:pt>
                <c:pt idx="3">
                  <c:v>165.43758595887883</c:v>
                </c:pt>
                <c:pt idx="4">
                  <c:v>145.55473438206795</c:v>
                </c:pt>
                <c:pt idx="5">
                  <c:v>120.20802682647523</c:v>
                </c:pt>
                <c:pt idx="6">
                  <c:v>109.65378237139211</c:v>
                </c:pt>
                <c:pt idx="7">
                  <c:v>95.602551612408604</c:v>
                </c:pt>
                <c:pt idx="8">
                  <c:v>88.066478166061032</c:v>
                </c:pt>
                <c:pt idx="9">
                  <c:v>80.402048956412656</c:v>
                </c:pt>
                <c:pt idx="10">
                  <c:v>72.284263140325479</c:v>
                </c:pt>
                <c:pt idx="11">
                  <c:v>64.880195971588222</c:v>
                </c:pt>
                <c:pt idx="12">
                  <c:v>61.027502196433048</c:v>
                </c:pt>
                <c:pt idx="13">
                  <c:v>58.563681757241596</c:v>
                </c:pt>
                <c:pt idx="14">
                  <c:v>54.114142115504649</c:v>
                </c:pt>
                <c:pt idx="15">
                  <c:v>53.514400185577912</c:v>
                </c:pt>
                <c:pt idx="16">
                  <c:v>50.203063351052521</c:v>
                </c:pt>
              </c:numCache>
            </c:numRef>
          </c:xVal>
          <c:yVal>
            <c:numRef>
              <c:f>old!$AD$214:$AD$230</c:f>
              <c:numCache>
                <c:formatCode>General</c:formatCode>
                <c:ptCount val="17"/>
                <c:pt idx="0">
                  <c:v>8.601809851353167E-3</c:v>
                </c:pt>
                <c:pt idx="1">
                  <c:v>1.847860310792199E-2</c:v>
                </c:pt>
                <c:pt idx="2">
                  <c:v>4.41433906357395E-2</c:v>
                </c:pt>
                <c:pt idx="3">
                  <c:v>6.4085614928463319E-2</c:v>
                </c:pt>
                <c:pt idx="4">
                  <c:v>8.7852368510780127E-2</c:v>
                </c:pt>
                <c:pt idx="5">
                  <c:v>0.1284377254394862</c:v>
                </c:pt>
                <c:pt idx="6">
                  <c:v>0.16269908798059179</c:v>
                </c:pt>
                <c:pt idx="7">
                  <c:v>0.21166030273098815</c:v>
                </c:pt>
                <c:pt idx="8">
                  <c:v>0.27801646906181005</c:v>
                </c:pt>
                <c:pt idx="9">
                  <c:v>0.34833494851624963</c:v>
                </c:pt>
                <c:pt idx="10">
                  <c:v>0.42399773321485051</c:v>
                </c:pt>
                <c:pt idx="11">
                  <c:v>0.55245785547012682</c:v>
                </c:pt>
                <c:pt idx="12">
                  <c:v>0.63367350169524717</c:v>
                </c:pt>
                <c:pt idx="13">
                  <c:v>0.70326569803066064</c:v>
                </c:pt>
                <c:pt idx="14">
                  <c:v>0.81096043155845199</c:v>
                </c:pt>
                <c:pt idx="15">
                  <c:v>0.86670772627116555</c:v>
                </c:pt>
                <c:pt idx="16">
                  <c:v>1.0098091456777853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6-0445-8F17-3ADE4257D0F7}"/>
            </c:ext>
          </c:extLst>
        </c:ser>
        <c:ser>
          <c:idx val="0"/>
          <c:order val="1"/>
          <c:tx>
            <c:v>Shenayng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old!$AD$25:$AD$27</c:f>
              <c:numCache>
                <c:formatCode>General</c:formatCode>
                <c:ptCount val="3"/>
                <c:pt idx="0">
                  <c:v>20</c:v>
                </c:pt>
                <c:pt idx="1">
                  <c:v>22.5</c:v>
                </c:pt>
                <c:pt idx="2">
                  <c:v>30</c:v>
                </c:pt>
              </c:numCache>
            </c:numRef>
          </c:xVal>
          <c:yVal>
            <c:numRef>
              <c:f>old!$AE$25:$AE$27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6-0445-8F17-3ADE4257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0959"/>
        <c:axId val="2011882639"/>
      </c:scatterChart>
      <c:valAx>
        <c:axId val="20118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cm^3/mol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2639"/>
        <c:crosses val="autoZero"/>
        <c:crossBetween val="midCat"/>
      </c:valAx>
      <c:valAx>
        <c:axId val="2011882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8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288845144356966"/>
          <c:y val="0.30092136920384954"/>
          <c:w val="0.25822265966754154"/>
          <c:h val="0.175935039370078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609600</xdr:colOff>
      <xdr:row>47</xdr:row>
      <xdr:rowOff>139700</xdr:rowOff>
    </xdr:from>
    <xdr:to>
      <xdr:col>32</xdr:col>
      <xdr:colOff>273050</xdr:colOff>
      <xdr:row>62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FD9E5-1504-C24A-B917-79593719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730250</xdr:colOff>
      <xdr:row>66</xdr:row>
      <xdr:rowOff>31750</xdr:rowOff>
    </xdr:from>
    <xdr:to>
      <xdr:col>32</xdr:col>
      <xdr:colOff>349250</xdr:colOff>
      <xdr:row>79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CD71E-FDC8-5649-A492-F171DCED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100</xdr:row>
      <xdr:rowOff>0</xdr:rowOff>
    </xdr:from>
    <xdr:to>
      <xdr:col>36</xdr:col>
      <xdr:colOff>444500</xdr:colOff>
      <xdr:row>113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BBE69-3609-6540-A052-93C85FEC8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12700</xdr:colOff>
      <xdr:row>183</xdr:row>
      <xdr:rowOff>139700</xdr:rowOff>
    </xdr:from>
    <xdr:to>
      <xdr:col>38</xdr:col>
      <xdr:colOff>457200</xdr:colOff>
      <xdr:row>197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91F81-0598-8C4B-9904-1793C0727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</xdr:colOff>
      <xdr:row>208</xdr:row>
      <xdr:rowOff>12700</xdr:rowOff>
    </xdr:from>
    <xdr:to>
      <xdr:col>36</xdr:col>
      <xdr:colOff>660400</xdr:colOff>
      <xdr:row>221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F4BFA-CCF9-5646-AEBC-6AF77F0C9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228600</xdr:colOff>
      <xdr:row>233</xdr:row>
      <xdr:rowOff>12700</xdr:rowOff>
    </xdr:from>
    <xdr:to>
      <xdr:col>38</xdr:col>
      <xdr:colOff>673100</xdr:colOff>
      <xdr:row>246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72776-11AD-6248-A009-940251650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596900</xdr:colOff>
      <xdr:row>132</xdr:row>
      <xdr:rowOff>177800</xdr:rowOff>
    </xdr:from>
    <xdr:to>
      <xdr:col>38</xdr:col>
      <xdr:colOff>215900</xdr:colOff>
      <xdr:row>150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5B4C29-94E3-D346-9852-5364A4C8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723900</xdr:colOff>
      <xdr:row>146</xdr:row>
      <xdr:rowOff>190500</xdr:rowOff>
    </xdr:from>
    <xdr:to>
      <xdr:col>45</xdr:col>
      <xdr:colOff>368300</xdr:colOff>
      <xdr:row>169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562819-5375-9744-82DC-FC1878720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38100</xdr:colOff>
      <xdr:row>210</xdr:row>
      <xdr:rowOff>114300</xdr:rowOff>
    </xdr:from>
    <xdr:to>
      <xdr:col>42</xdr:col>
      <xdr:colOff>355600</xdr:colOff>
      <xdr:row>226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B9B043-638F-2848-A88B-D109D379E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154</xdr:row>
      <xdr:rowOff>0</xdr:rowOff>
    </xdr:from>
    <xdr:to>
      <xdr:col>38</xdr:col>
      <xdr:colOff>444500</xdr:colOff>
      <xdr:row>172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9859AE-A54C-2F41-832E-B1AD21B0D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247650</xdr:colOff>
      <xdr:row>23</xdr:row>
      <xdr:rowOff>114300</xdr:rowOff>
    </xdr:from>
    <xdr:to>
      <xdr:col>38</xdr:col>
      <xdr:colOff>692150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00E39-38B5-B843-AED3-A272C739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660400</xdr:colOff>
      <xdr:row>117</xdr:row>
      <xdr:rowOff>165100</xdr:rowOff>
    </xdr:from>
    <xdr:to>
      <xdr:col>39</xdr:col>
      <xdr:colOff>279400</xdr:colOff>
      <xdr:row>133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4CA46-27CA-C048-95F4-818C2AB9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44</xdr:row>
      <xdr:rowOff>0</xdr:rowOff>
    </xdr:from>
    <xdr:to>
      <xdr:col>39</xdr:col>
      <xdr:colOff>203200</xdr:colOff>
      <xdr:row>66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D2FED-BB0A-0F4E-A9A4-F306F9B1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137</xdr:row>
      <xdr:rowOff>0</xdr:rowOff>
    </xdr:from>
    <xdr:to>
      <xdr:col>42</xdr:col>
      <xdr:colOff>0</xdr:colOff>
      <xdr:row>152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D9F9B-7D87-8845-A788-1CEA5846C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114300</xdr:colOff>
      <xdr:row>53</xdr:row>
      <xdr:rowOff>152400</xdr:rowOff>
    </xdr:from>
    <xdr:to>
      <xdr:col>54</xdr:col>
      <xdr:colOff>723900</xdr:colOff>
      <xdr:row>80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380F9-71A6-A144-8795-673A69320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69</xdr:row>
      <xdr:rowOff>0</xdr:rowOff>
    </xdr:from>
    <xdr:to>
      <xdr:col>39</xdr:col>
      <xdr:colOff>444500</xdr:colOff>
      <xdr:row>84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78176A-4CA5-BA48-AA33-11A9035A4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755650</xdr:colOff>
      <xdr:row>82</xdr:row>
      <xdr:rowOff>190500</xdr:rowOff>
    </xdr:from>
    <xdr:to>
      <xdr:col>7</xdr:col>
      <xdr:colOff>463550</xdr:colOff>
      <xdr:row>105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963D89-3683-0B41-B6CF-E5FD86ABB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234950</xdr:colOff>
      <xdr:row>224</xdr:row>
      <xdr:rowOff>12700</xdr:rowOff>
    </xdr:from>
    <xdr:to>
      <xdr:col>12</xdr:col>
      <xdr:colOff>546100</xdr:colOff>
      <xdr:row>237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F429CB-575D-AD44-A26C-737818EB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546100</xdr:colOff>
      <xdr:row>31</xdr:row>
      <xdr:rowOff>177800</xdr:rowOff>
    </xdr:from>
    <xdr:to>
      <xdr:col>8</xdr:col>
      <xdr:colOff>254000</xdr:colOff>
      <xdr:row>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ADDE50-80BA-3E42-A803-0BA8309E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15</xdr:col>
      <xdr:colOff>533400</xdr:colOff>
      <xdr:row>105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1307FD-6C4D-D744-9A71-7ED8EE3A4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488950</xdr:colOff>
      <xdr:row>8</xdr:row>
      <xdr:rowOff>50800</xdr:rowOff>
    </xdr:from>
    <xdr:to>
      <xdr:col>18</xdr:col>
      <xdr:colOff>107950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139DE-21FB-8C47-9E75-DE263D21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361950</xdr:colOff>
      <xdr:row>21</xdr:row>
      <xdr:rowOff>25400</xdr:rowOff>
    </xdr:from>
    <xdr:to>
      <xdr:col>26</xdr:col>
      <xdr:colOff>457200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6511E-C2D9-2245-9945-D8DF9395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711200</xdr:colOff>
      <xdr:row>106</xdr:row>
      <xdr:rowOff>88900</xdr:rowOff>
    </xdr:from>
    <xdr:to>
      <xdr:col>23</xdr:col>
      <xdr:colOff>101600</xdr:colOff>
      <xdr:row>131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067B7-3A57-024B-836F-F62835AE2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111</xdr:row>
      <xdr:rowOff>0</xdr:rowOff>
    </xdr:from>
    <xdr:to>
      <xdr:col>28</xdr:col>
      <xdr:colOff>774700</xdr:colOff>
      <xdr:row>132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67414-5BC9-5A49-ABA8-EE5DEC96A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65</xdr:row>
      <xdr:rowOff>63500</xdr:rowOff>
    </xdr:from>
    <xdr:to>
      <xdr:col>11</xdr:col>
      <xdr:colOff>139700</xdr:colOff>
      <xdr:row>88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B198C-AE30-E64F-9B89-7DE2B65F8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19</xdr:col>
      <xdr:colOff>266700</xdr:colOff>
      <xdr:row>85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C77BA-C8B3-2944-B035-405BD3061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46</xdr:row>
      <xdr:rowOff>50800</xdr:rowOff>
    </xdr:from>
    <xdr:to>
      <xdr:col>28</xdr:col>
      <xdr:colOff>355600</xdr:colOff>
      <xdr:row>66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B5ABF-1C71-314E-9836-4F051DFD3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482600</xdr:colOff>
      <xdr:row>89</xdr:row>
      <xdr:rowOff>127000</xdr:rowOff>
    </xdr:from>
    <xdr:to>
      <xdr:col>19</xdr:col>
      <xdr:colOff>82550</xdr:colOff>
      <xdr:row>105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92FBE-8FD2-DC48-8410-52188F09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108</xdr:row>
      <xdr:rowOff>101600</xdr:rowOff>
    </xdr:from>
    <xdr:to>
      <xdr:col>18</xdr:col>
      <xdr:colOff>806450</xdr:colOff>
      <xdr:row>124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94741C-3020-0D44-9308-6A045F0BB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177800</xdr:colOff>
      <xdr:row>108</xdr:row>
      <xdr:rowOff>114300</xdr:rowOff>
    </xdr:from>
    <xdr:to>
      <xdr:col>23</xdr:col>
      <xdr:colOff>603250</xdr:colOff>
      <xdr:row>124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04E2A6-6669-9E40-9605-6FD93DD24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304800</xdr:colOff>
      <xdr:row>124</xdr:row>
      <xdr:rowOff>127000</xdr:rowOff>
    </xdr:from>
    <xdr:to>
      <xdr:col>18</xdr:col>
      <xdr:colOff>736600</xdr:colOff>
      <xdr:row>147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622D9D-1C2C-8F4E-956B-37B831C4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355600</xdr:colOff>
      <xdr:row>41</xdr:row>
      <xdr:rowOff>165100</xdr:rowOff>
    </xdr:from>
    <xdr:to>
      <xdr:col>43</xdr:col>
      <xdr:colOff>508000</xdr:colOff>
      <xdr:row>59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C66E82-5F03-5249-AF79-AB52BFC40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495300</xdr:colOff>
      <xdr:row>67</xdr:row>
      <xdr:rowOff>25400</xdr:rowOff>
    </xdr:from>
    <xdr:to>
      <xdr:col>28</xdr:col>
      <xdr:colOff>660400</xdr:colOff>
      <xdr:row>87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8CD6E1-9016-1B41-8DE2-54D4545D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450850</xdr:colOff>
      <xdr:row>15</xdr:row>
      <xdr:rowOff>63500</xdr:rowOff>
    </xdr:from>
    <xdr:to>
      <xdr:col>6</xdr:col>
      <xdr:colOff>44450</xdr:colOff>
      <xdr:row>33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0B8E6A-23C8-B442-AA39-B8627EB5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755650</xdr:colOff>
      <xdr:row>58</xdr:row>
      <xdr:rowOff>88900</xdr:rowOff>
    </xdr:from>
    <xdr:to>
      <xdr:col>56</xdr:col>
      <xdr:colOff>463550</xdr:colOff>
      <xdr:row>80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59EAC7-E3F8-7244-9048-D4DF1EC28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19050</xdr:colOff>
      <xdr:row>27</xdr:row>
      <xdr:rowOff>63500</xdr:rowOff>
    </xdr:from>
    <xdr:to>
      <xdr:col>63</xdr:col>
      <xdr:colOff>723900</xdr:colOff>
      <xdr:row>41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A43771-3F9C-D949-B814-A7B058C20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266700</xdr:colOff>
      <xdr:row>148</xdr:row>
      <xdr:rowOff>177800</xdr:rowOff>
    </xdr:from>
    <xdr:to>
      <xdr:col>18</xdr:col>
      <xdr:colOff>698500</xdr:colOff>
      <xdr:row>171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DF5165-CCE4-6E4F-A646-BE3FEE5CE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46</xdr:row>
      <xdr:rowOff>0</xdr:rowOff>
    </xdr:from>
    <xdr:to>
      <xdr:col>36</xdr:col>
      <xdr:colOff>165100</xdr:colOff>
      <xdr:row>66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037F08-7964-854A-8D90-75DFF4D58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DAFD-9F1A-D843-ACEE-DF07B6F535C0}">
  <dimension ref="B1:AF383"/>
  <sheetViews>
    <sheetView workbookViewId="0">
      <selection activeCell="F45" sqref="F45"/>
    </sheetView>
  </sheetViews>
  <sheetFormatPr baseColWidth="10" defaultRowHeight="16" x14ac:dyDescent="0.2"/>
  <sheetData>
    <row r="1" spans="2:18" x14ac:dyDescent="0.2">
      <c r="B1" t="s">
        <v>0</v>
      </c>
    </row>
    <row r="3" spans="2:18" x14ac:dyDescent="0.2">
      <c r="B3" t="s">
        <v>1</v>
      </c>
      <c r="H3" t="s">
        <v>2</v>
      </c>
      <c r="N3" t="s">
        <v>3</v>
      </c>
    </row>
    <row r="4" spans="2:18" x14ac:dyDescent="0.2">
      <c r="B4">
        <v>100000</v>
      </c>
      <c r="C4">
        <v>492.27957800000001</v>
      </c>
      <c r="D4">
        <v>-9019.1371020000006</v>
      </c>
      <c r="E4">
        <v>39793.039481</v>
      </c>
      <c r="F4">
        <v>0.31983899999999998</v>
      </c>
      <c r="H4">
        <v>100000</v>
      </c>
      <c r="I4">
        <v>496.649317</v>
      </c>
      <c r="J4">
        <v>-8213.1250830000008</v>
      </c>
      <c r="K4">
        <v>44397.060403000003</v>
      </c>
      <c r="L4">
        <v>1.346846</v>
      </c>
      <c r="N4">
        <v>100000</v>
      </c>
      <c r="O4">
        <v>496.91788100000002</v>
      </c>
      <c r="P4">
        <v>-13722.919983</v>
      </c>
      <c r="Q4">
        <v>31372.027397999998</v>
      </c>
      <c r="R4">
        <v>0.56930099999999995</v>
      </c>
    </row>
    <row r="5" spans="2:18" x14ac:dyDescent="0.2">
      <c r="B5">
        <v>100000</v>
      </c>
      <c r="C5">
        <v>493.48453000000001</v>
      </c>
      <c r="D5">
        <v>-9024.7686659999999</v>
      </c>
      <c r="E5">
        <v>39765.683783</v>
      </c>
      <c r="F5">
        <v>-4.4151999999999997E-2</v>
      </c>
      <c r="H5">
        <v>100000</v>
      </c>
      <c r="I5">
        <v>497.190449</v>
      </c>
      <c r="J5">
        <v>-8213.0194850000007</v>
      </c>
      <c r="K5">
        <v>44398.742403999997</v>
      </c>
      <c r="L5">
        <v>2.0247820000000001</v>
      </c>
      <c r="N5">
        <v>100000</v>
      </c>
      <c r="O5">
        <v>495.884319</v>
      </c>
      <c r="P5">
        <v>-13723.159089000001</v>
      </c>
      <c r="Q5">
        <v>31371.491148000001</v>
      </c>
      <c r="R5">
        <v>-0.79610000000000003</v>
      </c>
    </row>
    <row r="6" spans="2:18" x14ac:dyDescent="0.2">
      <c r="B6">
        <v>100000</v>
      </c>
      <c r="C6">
        <v>492.53794299999998</v>
      </c>
      <c r="D6">
        <v>-9015.9480070000009</v>
      </c>
      <c r="E6">
        <v>39794.546412000003</v>
      </c>
      <c r="F6">
        <v>0.175293</v>
      </c>
      <c r="H6">
        <v>100000</v>
      </c>
      <c r="I6">
        <v>496.56177000000002</v>
      </c>
      <c r="J6">
        <v>-8213.4294329999993</v>
      </c>
      <c r="K6">
        <v>44396.293213999998</v>
      </c>
      <c r="L6">
        <v>1.502454</v>
      </c>
      <c r="N6">
        <v>100000</v>
      </c>
      <c r="O6">
        <v>497.14183700000001</v>
      </c>
      <c r="P6">
        <v>-13722.700702</v>
      </c>
      <c r="Q6">
        <v>31372.096799999999</v>
      </c>
      <c r="R6">
        <v>0.176651</v>
      </c>
    </row>
    <row r="7" spans="2:18" x14ac:dyDescent="0.2">
      <c r="B7">
        <v>100000</v>
      </c>
      <c r="C7">
        <v>492.20905399999998</v>
      </c>
      <c r="D7">
        <v>-9034.4388589999999</v>
      </c>
      <c r="E7">
        <v>39777.215117</v>
      </c>
      <c r="F7">
        <v>0.62728300000000004</v>
      </c>
      <c r="H7">
        <v>100000</v>
      </c>
      <c r="I7">
        <v>496.31192299999998</v>
      </c>
      <c r="J7">
        <v>-8213.2994209999997</v>
      </c>
      <c r="K7">
        <v>44392.710304</v>
      </c>
      <c r="L7">
        <v>1.912364</v>
      </c>
      <c r="N7">
        <v>100000</v>
      </c>
      <c r="O7">
        <v>495.90039300000001</v>
      </c>
      <c r="P7">
        <v>-13723.020951</v>
      </c>
      <c r="Q7">
        <v>31371.599446</v>
      </c>
      <c r="R7">
        <v>-8.9440000000000006E-3</v>
      </c>
    </row>
    <row r="8" spans="2:18" x14ac:dyDescent="0.2">
      <c r="B8">
        <v>100000</v>
      </c>
      <c r="C8">
        <v>492.52345000000003</v>
      </c>
      <c r="D8">
        <v>-9056.7434680000006</v>
      </c>
      <c r="E8">
        <v>39664.412802999999</v>
      </c>
      <c r="F8">
        <v>0.12587599999999999</v>
      </c>
      <c r="H8">
        <v>100000</v>
      </c>
      <c r="I8">
        <v>496.440766</v>
      </c>
      <c r="J8">
        <v>-8213.0045649999993</v>
      </c>
      <c r="K8">
        <v>44391.883478000003</v>
      </c>
      <c r="L8">
        <v>1.4492719999999999</v>
      </c>
      <c r="N8">
        <v>100000</v>
      </c>
      <c r="O8">
        <v>496.43655799999999</v>
      </c>
      <c r="P8">
        <v>-13722.996302</v>
      </c>
      <c r="Q8">
        <v>31371.831969999999</v>
      </c>
      <c r="R8">
        <v>-0.56088700000000002</v>
      </c>
    </row>
    <row r="9" spans="2:18" x14ac:dyDescent="0.2">
      <c r="D9">
        <f>AVERAGE(D4:D8)</f>
        <v>-9030.2072204000015</v>
      </c>
      <c r="E9">
        <f>AVERAGE(E4:E8)</f>
        <v>39758.979519200002</v>
      </c>
      <c r="J9">
        <f>AVERAGE(J4:J8)</f>
        <v>-8213.1755974000007</v>
      </c>
      <c r="P9">
        <f>AVERAGE(P4:P8)</f>
        <v>-13722.959405399999</v>
      </c>
    </row>
    <row r="10" spans="2:18" x14ac:dyDescent="0.2">
      <c r="D10">
        <f>D9/2000</f>
        <v>-4.5151036102000006</v>
      </c>
      <c r="E10">
        <f>E9/2000</f>
        <v>19.879489759600002</v>
      </c>
      <c r="J10">
        <f>J9/2000</f>
        <v>-4.1065877987000006</v>
      </c>
      <c r="P10">
        <f>P9/2000</f>
        <v>-6.8614797026999996</v>
      </c>
    </row>
    <row r="11" spans="2:18" x14ac:dyDescent="0.2">
      <c r="E11">
        <f>(E10*2)^(1/3)</f>
        <v>3.4130690635150689</v>
      </c>
    </row>
    <row r="12" spans="2:18" x14ac:dyDescent="0.2">
      <c r="B12" t="s">
        <v>20</v>
      </c>
    </row>
    <row r="13" spans="2:18" x14ac:dyDescent="0.2">
      <c r="B13" t="s">
        <v>21</v>
      </c>
    </row>
    <row r="14" spans="2:18" x14ac:dyDescent="0.2">
      <c r="B14" t="s">
        <v>22</v>
      </c>
      <c r="C14">
        <v>-9022.7552840000008</v>
      </c>
      <c r="D14">
        <f>C14-1999*D17</f>
        <v>5.6999261519995343</v>
      </c>
    </row>
    <row r="15" spans="2:18" x14ac:dyDescent="0.2">
      <c r="B15" t="s">
        <v>23</v>
      </c>
      <c r="C15">
        <v>-9020.8119260000003</v>
      </c>
      <c r="D15">
        <f>C15-1999*D17</f>
        <v>7.6432841519999783</v>
      </c>
    </row>
    <row r="17" spans="2:31" x14ac:dyDescent="0.2">
      <c r="C17">
        <v>-9032.9716960000005</v>
      </c>
      <c r="D17">
        <f>C17/2000</f>
        <v>-4.5164858480000003</v>
      </c>
      <c r="U17" t="s">
        <v>24</v>
      </c>
      <c r="V17">
        <f>(4/3)*3.14*((3.43*4.5)^3)</f>
        <v>15395.30460657</v>
      </c>
    </row>
    <row r="18" spans="2:31" x14ac:dyDescent="0.2">
      <c r="U18" t="s">
        <v>25</v>
      </c>
      <c r="V18">
        <f>(4/3)*3.14*((3.413*2.5)^3)</f>
        <v>2600.742025637082</v>
      </c>
    </row>
    <row r="19" spans="2:31" x14ac:dyDescent="0.2">
      <c r="B19" t="s">
        <v>4</v>
      </c>
    </row>
    <row r="20" spans="2:31" x14ac:dyDescent="0.2">
      <c r="D20" t="s">
        <v>30</v>
      </c>
      <c r="F20" t="s">
        <v>5</v>
      </c>
    </row>
    <row r="21" spans="2:31" x14ac:dyDescent="0.2">
      <c r="B21">
        <v>138</v>
      </c>
      <c r="I21" t="s">
        <v>6</v>
      </c>
      <c r="J21" t="s">
        <v>7</v>
      </c>
      <c r="K21" t="s">
        <v>8</v>
      </c>
      <c r="L21" t="s">
        <v>9</v>
      </c>
      <c r="O21" t="s">
        <v>11</v>
      </c>
      <c r="P21" t="s">
        <v>12</v>
      </c>
      <c r="Q21" t="s">
        <v>13</v>
      </c>
      <c r="R21" t="s">
        <v>14</v>
      </c>
      <c r="S21" t="s">
        <v>15</v>
      </c>
      <c r="T21" t="s">
        <v>16</v>
      </c>
      <c r="U21" t="s">
        <v>17</v>
      </c>
      <c r="V21" t="s">
        <v>18</v>
      </c>
      <c r="W21" t="s">
        <v>19</v>
      </c>
      <c r="AA21" t="s">
        <v>26</v>
      </c>
    </row>
    <row r="22" spans="2:31" x14ac:dyDescent="0.2">
      <c r="B22" t="s">
        <v>10</v>
      </c>
      <c r="C22">
        <v>100000</v>
      </c>
      <c r="D22">
        <v>464.89579600000002</v>
      </c>
      <c r="E22">
        <v>-72853.654672000004</v>
      </c>
      <c r="F22">
        <v>315288.31400000001</v>
      </c>
      <c r="G22">
        <v>-0.12334000000000001</v>
      </c>
      <c r="O22">
        <v>10</v>
      </c>
      <c r="P22">
        <v>300000</v>
      </c>
      <c r="Q22">
        <v>465.08736699999997</v>
      </c>
      <c r="R22">
        <v>-72143.887424999994</v>
      </c>
      <c r="S22">
        <v>315119.33973399998</v>
      </c>
      <c r="T22">
        <v>-0.17208699999999999</v>
      </c>
      <c r="U22">
        <v>0</v>
      </c>
      <c r="W22">
        <f>U22*10^-4</f>
        <v>0</v>
      </c>
      <c r="AA22" t="s">
        <v>27</v>
      </c>
    </row>
    <row r="23" spans="2:31" x14ac:dyDescent="0.2">
      <c r="B23">
        <v>0</v>
      </c>
      <c r="C23">
        <v>200000</v>
      </c>
      <c r="D23">
        <v>464.76818200000002</v>
      </c>
      <c r="E23">
        <v>-72146.885674000005</v>
      </c>
      <c r="F23">
        <v>315098.76057400001</v>
      </c>
      <c r="G23">
        <v>-0.19920499999999999</v>
      </c>
      <c r="I23">
        <f>E23-(16000-$B$21)/16000*$E$22</f>
        <v>78.406226453997078</v>
      </c>
      <c r="J23">
        <f>B23/$B$21</f>
        <v>0</v>
      </c>
      <c r="K23">
        <f>F23/$F$22</f>
        <v>0.99939879336599835</v>
      </c>
      <c r="L23">
        <f>E23-$E$23</f>
        <v>0</v>
      </c>
      <c r="O23">
        <v>20</v>
      </c>
      <c r="P23">
        <v>400000</v>
      </c>
      <c r="Q23">
        <v>465.13189899999998</v>
      </c>
      <c r="R23">
        <v>-72139.122936999993</v>
      </c>
      <c r="S23">
        <v>315138.75745500001</v>
      </c>
      <c r="T23">
        <v>-0.14971000000000001</v>
      </c>
      <c r="U23">
        <v>554.85269000000005</v>
      </c>
      <c r="V23">
        <f>U23*$V$17/$V$18</f>
        <v>3284.4957670233607</v>
      </c>
      <c r="W23">
        <f>V23*10^-4</f>
        <v>0.3284495767023361</v>
      </c>
      <c r="AA23" t="s">
        <v>28</v>
      </c>
      <c r="AB23" t="s">
        <v>17</v>
      </c>
    </row>
    <row r="24" spans="2:31" x14ac:dyDescent="0.2">
      <c r="B24">
        <v>10</v>
      </c>
      <c r="C24">
        <v>300000</v>
      </c>
      <c r="D24">
        <v>465.08736699999997</v>
      </c>
      <c r="E24">
        <v>-72143.887424999994</v>
      </c>
      <c r="F24">
        <v>315119.33973399998</v>
      </c>
      <c r="G24">
        <v>-0.17208699999999999</v>
      </c>
      <c r="I24">
        <f t="shared" ref="I24:I41" si="0">E24-(16000-$B$21)/16000*$E$22</f>
        <v>81.404475454008207</v>
      </c>
      <c r="J24">
        <f t="shared" ref="J24:J55" si="1">B24/$B$21</f>
        <v>7.2463768115942032E-2</v>
      </c>
      <c r="K24">
        <f t="shared" ref="K24:K55" si="2">F24/$F$22</f>
        <v>0.99946406429132661</v>
      </c>
      <c r="L24">
        <f t="shared" ref="L24:L55" si="3">E24-$E$23</f>
        <v>2.9982490000111284</v>
      </c>
      <c r="M24">
        <f>((L24-L23)-(B24-B23)*$D$14)/(B24-B23)</f>
        <v>-5.4001012519984215</v>
      </c>
      <c r="O24">
        <v>30</v>
      </c>
      <c r="P24">
        <v>500000</v>
      </c>
      <c r="Q24">
        <v>465.033997</v>
      </c>
      <c r="R24">
        <v>-72136.908549999993</v>
      </c>
      <c r="S24">
        <v>315303.218299</v>
      </c>
      <c r="T24">
        <v>-0.266515</v>
      </c>
      <c r="U24">
        <v>1682.5166710000001</v>
      </c>
      <c r="V24">
        <f t="shared" ref="V24:V55" si="4">U24*$V$17/$V$18</f>
        <v>9959.7947048715505</v>
      </c>
      <c r="W24">
        <f t="shared" ref="W24:W55" si="5">V24*10^-4</f>
        <v>0.99597947048715507</v>
      </c>
      <c r="AA24">
        <v>32.850626031253</v>
      </c>
      <c r="AB24">
        <v>2.0860700766766902</v>
      </c>
    </row>
    <row r="25" spans="2:31" x14ac:dyDescent="0.2">
      <c r="B25">
        <v>20</v>
      </c>
      <c r="C25">
        <v>400000</v>
      </c>
      <c r="D25">
        <v>465.13189899999998</v>
      </c>
      <c r="E25">
        <v>-72139.122936999993</v>
      </c>
      <c r="F25">
        <v>315138.75745500001</v>
      </c>
      <c r="G25">
        <v>-0.14971000000000001</v>
      </c>
      <c r="I25">
        <f t="shared" si="0"/>
        <v>86.168963454008917</v>
      </c>
      <c r="J25">
        <f t="shared" si="1"/>
        <v>0.14492753623188406</v>
      </c>
      <c r="K25">
        <f t="shared" si="2"/>
        <v>0.99952565148037809</v>
      </c>
      <c r="L25">
        <f t="shared" si="3"/>
        <v>7.762737000011839</v>
      </c>
      <c r="M25">
        <f t="shared" ref="M25:M58" si="6">((L25-L24)-(B25-B24)*$D$14)/(B25-B24)</f>
        <v>-5.2234773519994633</v>
      </c>
      <c r="O25">
        <v>40</v>
      </c>
      <c r="P25">
        <v>600000</v>
      </c>
      <c r="Q25">
        <v>465.50634300000002</v>
      </c>
      <c r="R25">
        <v>-72122.181708999997</v>
      </c>
      <c r="S25">
        <v>315598.46661599999</v>
      </c>
      <c r="T25">
        <v>-0.35619800000000001</v>
      </c>
      <c r="U25">
        <v>3575.8133160000002</v>
      </c>
      <c r="V25">
        <f t="shared" si="4"/>
        <v>21167.318662666603</v>
      </c>
      <c r="W25">
        <f t="shared" si="5"/>
        <v>2.1167318662666603</v>
      </c>
      <c r="AA25">
        <v>33.777055226633003</v>
      </c>
      <c r="AB25">
        <v>2.9306765019897099</v>
      </c>
      <c r="AD25">
        <v>20</v>
      </c>
      <c r="AE25">
        <v>8</v>
      </c>
    </row>
    <row r="26" spans="2:31" x14ac:dyDescent="0.2">
      <c r="B26">
        <v>30</v>
      </c>
      <c r="C26">
        <v>500000</v>
      </c>
      <c r="D26">
        <v>465.033997</v>
      </c>
      <c r="E26">
        <v>-72136.908549999993</v>
      </c>
      <c r="F26">
        <v>315303.218299</v>
      </c>
      <c r="G26">
        <v>-0.266515</v>
      </c>
      <c r="I26">
        <f t="shared" si="0"/>
        <v>88.383350454008905</v>
      </c>
      <c r="J26">
        <f t="shared" si="1"/>
        <v>0.21739130434782608</v>
      </c>
      <c r="K26">
        <f t="shared" si="2"/>
        <v>1.000047271967714</v>
      </c>
      <c r="L26">
        <f t="shared" si="3"/>
        <v>9.9771240000118269</v>
      </c>
      <c r="M26">
        <f t="shared" si="6"/>
        <v>-5.4784874519995359</v>
      </c>
      <c r="O26">
        <v>50</v>
      </c>
      <c r="P26">
        <v>700000</v>
      </c>
      <c r="Q26">
        <v>465.462445</v>
      </c>
      <c r="R26">
        <v>-72111.823281000004</v>
      </c>
      <c r="S26">
        <v>315853.18001299998</v>
      </c>
      <c r="T26">
        <v>-0.32916200000000001</v>
      </c>
      <c r="U26">
        <v>6026.6326099999997</v>
      </c>
      <c r="V26">
        <f t="shared" si="4"/>
        <v>35675.143427618503</v>
      </c>
      <c r="W26">
        <f t="shared" si="5"/>
        <v>3.5675143427618505</v>
      </c>
      <c r="AA26">
        <v>35.669222556536901</v>
      </c>
      <c r="AB26">
        <v>3.7646840726002102</v>
      </c>
      <c r="AD26">
        <v>22.5</v>
      </c>
      <c r="AE26">
        <v>5</v>
      </c>
    </row>
    <row r="27" spans="2:31" x14ac:dyDescent="0.2">
      <c r="B27">
        <v>40</v>
      </c>
      <c r="C27">
        <v>600000</v>
      </c>
      <c r="D27">
        <v>465.50634300000002</v>
      </c>
      <c r="E27">
        <v>-72122.181708999997</v>
      </c>
      <c r="F27">
        <v>315598.46661599999</v>
      </c>
      <c r="G27">
        <v>-0.35619800000000001</v>
      </c>
      <c r="I27">
        <f t="shared" si="0"/>
        <v>103.11019145400496</v>
      </c>
      <c r="J27">
        <f t="shared" si="1"/>
        <v>0.28985507246376813</v>
      </c>
      <c r="K27">
        <f t="shared" si="2"/>
        <v>1.0009837111057658</v>
      </c>
      <c r="L27">
        <f t="shared" si="3"/>
        <v>24.703965000007884</v>
      </c>
      <c r="M27">
        <f t="shared" si="6"/>
        <v>-4.2272420519999283</v>
      </c>
      <c r="O27">
        <v>60</v>
      </c>
      <c r="P27">
        <v>800000</v>
      </c>
      <c r="Q27">
        <v>465.00619599999999</v>
      </c>
      <c r="R27">
        <v>-72097.527692999996</v>
      </c>
      <c r="S27">
        <v>316095.44032599998</v>
      </c>
      <c r="T27">
        <v>-0.29397899999999999</v>
      </c>
      <c r="U27">
        <v>8455.6661019999992</v>
      </c>
      <c r="V27">
        <f t="shared" si="4"/>
        <v>50054.005360200958</v>
      </c>
      <c r="W27">
        <f t="shared" si="5"/>
        <v>5.0054005360200957</v>
      </c>
      <c r="AA27">
        <v>41.104532660390099</v>
      </c>
      <c r="AB27">
        <v>4.51407745316898</v>
      </c>
      <c r="AD27">
        <v>30</v>
      </c>
      <c r="AE27">
        <v>2.2000000000000002</v>
      </c>
    </row>
    <row r="28" spans="2:31" x14ac:dyDescent="0.2">
      <c r="B28">
        <v>50</v>
      </c>
      <c r="C28">
        <v>700000</v>
      </c>
      <c r="D28">
        <v>465.462445</v>
      </c>
      <c r="E28">
        <v>-72111.823281000004</v>
      </c>
      <c r="F28">
        <v>315853.18001299998</v>
      </c>
      <c r="G28">
        <v>-0.32916200000000001</v>
      </c>
      <c r="I28">
        <f t="shared" si="0"/>
        <v>113.46861945399723</v>
      </c>
      <c r="J28">
        <f t="shared" si="1"/>
        <v>0.36231884057971014</v>
      </c>
      <c r="K28">
        <f t="shared" si="2"/>
        <v>1.0017915856310486</v>
      </c>
      <c r="L28">
        <f t="shared" si="3"/>
        <v>35.062393000000156</v>
      </c>
      <c r="M28">
        <f t="shared" si="6"/>
        <v>-4.6640833520003069</v>
      </c>
      <c r="O28">
        <v>70</v>
      </c>
      <c r="P28">
        <v>900000</v>
      </c>
      <c r="Q28">
        <v>465.45421700000003</v>
      </c>
      <c r="R28">
        <v>-72075.760009000005</v>
      </c>
      <c r="S28">
        <v>316529.52345400001</v>
      </c>
      <c r="T28">
        <v>-0.175067</v>
      </c>
      <c r="U28">
        <v>10980.704479</v>
      </c>
      <c r="V28">
        <f t="shared" si="4"/>
        <v>65001.176042257197</v>
      </c>
      <c r="W28">
        <f t="shared" si="5"/>
        <v>6.5001176042257196</v>
      </c>
      <c r="AA28">
        <v>46.865961370474601</v>
      </c>
      <c r="AB28">
        <v>5.1684344365718697</v>
      </c>
    </row>
    <row r="29" spans="2:31" x14ac:dyDescent="0.2">
      <c r="B29">
        <v>60</v>
      </c>
      <c r="C29">
        <v>800000</v>
      </c>
      <c r="D29">
        <v>465.00619599999999</v>
      </c>
      <c r="E29">
        <v>-72097.527692999996</v>
      </c>
      <c r="F29">
        <v>316095.44032599998</v>
      </c>
      <c r="G29">
        <v>-0.29397899999999999</v>
      </c>
      <c r="I29">
        <f t="shared" si="0"/>
        <v>127.76420745400537</v>
      </c>
      <c r="J29">
        <f t="shared" si="1"/>
        <v>0.43478260869565216</v>
      </c>
      <c r="K29">
        <f t="shared" si="2"/>
        <v>1.0025599627076567</v>
      </c>
      <c r="L29">
        <f t="shared" si="3"/>
        <v>49.357981000008294</v>
      </c>
      <c r="M29">
        <f t="shared" si="6"/>
        <v>-4.2703673519987202</v>
      </c>
      <c r="O29">
        <v>80</v>
      </c>
      <c r="P29">
        <v>1000000</v>
      </c>
      <c r="Q29">
        <v>466.413298</v>
      </c>
      <c r="R29">
        <v>-72051.493161999999</v>
      </c>
      <c r="S29">
        <v>316925.56399300002</v>
      </c>
      <c r="T29">
        <v>0.12784499999999999</v>
      </c>
      <c r="U29">
        <v>13946.739432</v>
      </c>
      <c r="V29">
        <f t="shared" si="4"/>
        <v>82558.861935375651</v>
      </c>
      <c r="W29">
        <f t="shared" si="5"/>
        <v>8.2558861935375649</v>
      </c>
      <c r="AA29">
        <v>55.841017179462298</v>
      </c>
      <c r="AB29">
        <v>5.9071202562360403</v>
      </c>
    </row>
    <row r="30" spans="2:31" x14ac:dyDescent="0.2">
      <c r="B30">
        <v>70</v>
      </c>
      <c r="C30">
        <v>900000</v>
      </c>
      <c r="D30">
        <v>465.45421700000003</v>
      </c>
      <c r="E30">
        <v>-72075.760009000005</v>
      </c>
      <c r="F30">
        <v>316529.52345400001</v>
      </c>
      <c r="G30">
        <v>-0.175067</v>
      </c>
      <c r="I30">
        <f t="shared" si="0"/>
        <v>149.53189145399665</v>
      </c>
      <c r="J30">
        <f t="shared" si="1"/>
        <v>0.50724637681159424</v>
      </c>
      <c r="K30">
        <f t="shared" si="2"/>
        <v>1.00393674423975</v>
      </c>
      <c r="L30">
        <f t="shared" si="3"/>
        <v>71.125664999999572</v>
      </c>
      <c r="M30">
        <f t="shared" si="6"/>
        <v>-3.5231577520004067</v>
      </c>
      <c r="O30">
        <v>90</v>
      </c>
      <c r="P30">
        <v>1100000</v>
      </c>
      <c r="Q30">
        <v>465.015784</v>
      </c>
      <c r="R30">
        <v>-72038.237701000005</v>
      </c>
      <c r="S30">
        <v>317265.64729499997</v>
      </c>
      <c r="T30">
        <v>-0.17615600000000001</v>
      </c>
      <c r="U30">
        <v>16159.898364999999</v>
      </c>
      <c r="V30">
        <f t="shared" si="4"/>
        <v>95659.83680347701</v>
      </c>
      <c r="W30">
        <f t="shared" si="5"/>
        <v>9.565983680347701</v>
      </c>
      <c r="AA30">
        <v>67.720081529651495</v>
      </c>
      <c r="AB30">
        <v>6.4661962535183903</v>
      </c>
    </row>
    <row r="31" spans="2:31" x14ac:dyDescent="0.2">
      <c r="B31">
        <v>80</v>
      </c>
      <c r="C31">
        <v>1000000</v>
      </c>
      <c r="D31">
        <v>466.413298</v>
      </c>
      <c r="E31">
        <v>-72051.493161999999</v>
      </c>
      <c r="F31">
        <v>316925.56399300002</v>
      </c>
      <c r="G31">
        <v>0.12784499999999999</v>
      </c>
      <c r="I31">
        <f t="shared" si="0"/>
        <v>173.79873845400289</v>
      </c>
      <c r="J31">
        <f t="shared" si="1"/>
        <v>0.57971014492753625</v>
      </c>
      <c r="K31">
        <f t="shared" si="2"/>
        <v>1.0051928660857377</v>
      </c>
      <c r="L31">
        <f t="shared" si="3"/>
        <v>95.392512000005809</v>
      </c>
      <c r="M31">
        <f t="shared" si="6"/>
        <v>-3.2732414519989108</v>
      </c>
      <c r="O31">
        <v>100</v>
      </c>
      <c r="P31">
        <v>1200000</v>
      </c>
      <c r="Q31">
        <v>465.47627999999997</v>
      </c>
      <c r="R31">
        <v>-72015.942741999999</v>
      </c>
      <c r="S31">
        <v>317882.23185899999</v>
      </c>
      <c r="T31">
        <v>-0.44036399999999998</v>
      </c>
      <c r="U31">
        <v>19346.309864999999</v>
      </c>
      <c r="V31">
        <f t="shared" si="4"/>
        <v>114522.05964634467</v>
      </c>
      <c r="W31">
        <f t="shared" si="5"/>
        <v>11.452205964634468</v>
      </c>
      <c r="AA31">
        <v>82.820052411918795</v>
      </c>
      <c r="AB31">
        <v>6.9512297389109898</v>
      </c>
    </row>
    <row r="32" spans="2:31" x14ac:dyDescent="0.2">
      <c r="B32">
        <v>90</v>
      </c>
      <c r="C32">
        <v>1100000</v>
      </c>
      <c r="D32">
        <v>465.015784</v>
      </c>
      <c r="E32">
        <v>-72038.237701000005</v>
      </c>
      <c r="F32">
        <v>317265.64729499997</v>
      </c>
      <c r="G32">
        <v>-0.17615600000000001</v>
      </c>
      <c r="I32">
        <f t="shared" si="0"/>
        <v>187.05419945399626</v>
      </c>
      <c r="J32">
        <f t="shared" si="1"/>
        <v>0.65217391304347827</v>
      </c>
      <c r="K32">
        <f t="shared" si="2"/>
        <v>1.0062715083534621</v>
      </c>
      <c r="L32">
        <f t="shared" si="3"/>
        <v>108.64797299999918</v>
      </c>
      <c r="M32">
        <f t="shared" si="6"/>
        <v>-4.3743800520001965</v>
      </c>
      <c r="O32">
        <v>110</v>
      </c>
      <c r="P32">
        <v>1300000</v>
      </c>
      <c r="Q32">
        <v>465.488091</v>
      </c>
      <c r="R32">
        <v>-71993.762633000006</v>
      </c>
      <c r="S32">
        <v>318257.22406600002</v>
      </c>
      <c r="T32">
        <v>-0.78181</v>
      </c>
      <c r="U32">
        <v>21695.967934</v>
      </c>
      <c r="V32">
        <f t="shared" si="4"/>
        <v>128431.0522865043</v>
      </c>
      <c r="W32">
        <f t="shared" si="5"/>
        <v>12.843105228650431</v>
      </c>
      <c r="AA32">
        <v>102.74677278462499</v>
      </c>
      <c r="AB32">
        <v>7.4255013102979701</v>
      </c>
    </row>
    <row r="33" spans="2:28" x14ac:dyDescent="0.2">
      <c r="B33">
        <v>100</v>
      </c>
      <c r="C33">
        <v>1200000</v>
      </c>
      <c r="D33">
        <v>465.47627999999997</v>
      </c>
      <c r="E33">
        <v>-72015.942741999999</v>
      </c>
      <c r="F33">
        <v>317882.23185899999</v>
      </c>
      <c r="G33">
        <v>-0.44036399999999998</v>
      </c>
      <c r="I33">
        <f t="shared" si="0"/>
        <v>209.34915845400246</v>
      </c>
      <c r="J33">
        <f t="shared" si="1"/>
        <v>0.72463768115942029</v>
      </c>
      <c r="K33">
        <f t="shared" si="2"/>
        <v>1.0082271297216552</v>
      </c>
      <c r="L33">
        <f t="shared" si="3"/>
        <v>130.94293200000538</v>
      </c>
      <c r="M33">
        <f t="shared" si="6"/>
        <v>-3.4704302519989141</v>
      </c>
      <c r="O33">
        <v>120</v>
      </c>
      <c r="P33">
        <v>1400000</v>
      </c>
      <c r="Q33">
        <v>465.375698</v>
      </c>
      <c r="R33">
        <v>-71978.622025999997</v>
      </c>
      <c r="S33">
        <v>318858.46934900002</v>
      </c>
      <c r="T33">
        <v>-0.31747599999999998</v>
      </c>
      <c r="U33">
        <v>22694.924448999998</v>
      </c>
      <c r="V33">
        <f t="shared" si="4"/>
        <v>134344.45687855539</v>
      </c>
      <c r="W33">
        <f t="shared" si="5"/>
        <v>13.43444568785554</v>
      </c>
      <c r="AA33">
        <v>121.753372804037</v>
      </c>
      <c r="AB33">
        <v>6.9179112879743698</v>
      </c>
    </row>
    <row r="34" spans="2:28" x14ac:dyDescent="0.2">
      <c r="B34">
        <v>110</v>
      </c>
      <c r="C34">
        <v>1300000</v>
      </c>
      <c r="D34">
        <v>465.488091</v>
      </c>
      <c r="E34">
        <v>-71993.762633000006</v>
      </c>
      <c r="F34">
        <v>318257.22406600002</v>
      </c>
      <c r="G34">
        <v>-0.78181</v>
      </c>
      <c r="I34">
        <f t="shared" si="0"/>
        <v>231.529267453996</v>
      </c>
      <c r="J34">
        <f t="shared" si="1"/>
        <v>0.79710144927536231</v>
      </c>
      <c r="K34">
        <f t="shared" si="2"/>
        <v>1.0094164925694011</v>
      </c>
      <c r="L34">
        <f t="shared" si="3"/>
        <v>153.12304099999892</v>
      </c>
      <c r="M34">
        <f t="shared" si="6"/>
        <v>-3.4819152520001806</v>
      </c>
      <c r="O34">
        <v>130</v>
      </c>
      <c r="P34">
        <v>1500000</v>
      </c>
      <c r="Q34">
        <v>465.70706100000001</v>
      </c>
      <c r="R34">
        <v>-71953.588078000001</v>
      </c>
      <c r="S34">
        <v>319277.32674300001</v>
      </c>
      <c r="T34">
        <v>-0.94343999999999995</v>
      </c>
      <c r="U34">
        <v>24739.601158000001</v>
      </c>
      <c r="V34">
        <f t="shared" si="4"/>
        <v>146448.08747578971</v>
      </c>
      <c r="W34">
        <f t="shared" si="5"/>
        <v>14.644808747578972</v>
      </c>
      <c r="AA34">
        <v>141.377754052217</v>
      </c>
      <c r="AB34">
        <v>6.9698728525672102</v>
      </c>
    </row>
    <row r="35" spans="2:28" x14ac:dyDescent="0.2">
      <c r="B35">
        <v>120</v>
      </c>
      <c r="C35">
        <v>1400000</v>
      </c>
      <c r="D35">
        <v>465.375698</v>
      </c>
      <c r="E35">
        <v>-71978.622025999997</v>
      </c>
      <c r="F35">
        <v>318858.46934900002</v>
      </c>
      <c r="G35">
        <v>-0.31747599999999998</v>
      </c>
      <c r="I35">
        <f t="shared" si="0"/>
        <v>246.66987445400446</v>
      </c>
      <c r="J35">
        <f t="shared" si="1"/>
        <v>0.86956521739130432</v>
      </c>
      <c r="K35">
        <f t="shared" si="2"/>
        <v>1.0113234623373957</v>
      </c>
      <c r="L35">
        <f t="shared" si="3"/>
        <v>168.26364800000738</v>
      </c>
      <c r="M35">
        <f t="shared" si="6"/>
        <v>-4.1858654519986889</v>
      </c>
      <c r="O35">
        <v>140</v>
      </c>
      <c r="P35">
        <v>1600000</v>
      </c>
      <c r="Q35">
        <v>465.51833800000003</v>
      </c>
      <c r="R35">
        <v>-71936.534935000003</v>
      </c>
      <c r="S35">
        <v>319839.51368600002</v>
      </c>
      <c r="T35">
        <v>-0.70360699999999998</v>
      </c>
      <c r="U35">
        <v>26829.453008</v>
      </c>
      <c r="V35">
        <f t="shared" si="4"/>
        <v>158819.13600586163</v>
      </c>
      <c r="W35">
        <f t="shared" si="5"/>
        <v>15.881913600586163</v>
      </c>
      <c r="AA35">
        <v>161.65000485295499</v>
      </c>
      <c r="AB35">
        <v>6.92678443171891</v>
      </c>
    </row>
    <row r="36" spans="2:28" x14ac:dyDescent="0.2">
      <c r="B36">
        <v>130</v>
      </c>
      <c r="C36">
        <v>1500000</v>
      </c>
      <c r="D36">
        <v>465.70706100000001</v>
      </c>
      <c r="E36">
        <v>-71953.588078000001</v>
      </c>
      <c r="F36">
        <v>319277.32674300001</v>
      </c>
      <c r="G36">
        <v>-0.94343999999999995</v>
      </c>
      <c r="I36">
        <f t="shared" si="0"/>
        <v>271.70382245400106</v>
      </c>
      <c r="J36">
        <f t="shared" si="1"/>
        <v>0.94202898550724634</v>
      </c>
      <c r="K36">
        <f t="shared" si="2"/>
        <v>1.01265195240633</v>
      </c>
      <c r="L36">
        <f t="shared" si="3"/>
        <v>193.29759600000398</v>
      </c>
      <c r="M36">
        <f t="shared" si="6"/>
        <v>-3.1965313519998744</v>
      </c>
      <c r="O36">
        <v>150</v>
      </c>
      <c r="P36">
        <v>1700000</v>
      </c>
      <c r="Q36">
        <v>465.34821099999999</v>
      </c>
      <c r="R36">
        <v>-71921.725483000002</v>
      </c>
      <c r="S36">
        <v>320347.54311299999</v>
      </c>
      <c r="T36">
        <v>-0.43920900000000002</v>
      </c>
      <c r="U36">
        <v>29353.923140999999</v>
      </c>
      <c r="V36">
        <f t="shared" si="4"/>
        <v>173762.94292119873</v>
      </c>
      <c r="W36">
        <f t="shared" si="5"/>
        <v>17.376294292119873</v>
      </c>
      <c r="AA36">
        <v>181.27778316995</v>
      </c>
      <c r="AB36">
        <v>6.9048393671746098</v>
      </c>
    </row>
    <row r="37" spans="2:28" x14ac:dyDescent="0.2">
      <c r="B37">
        <v>140</v>
      </c>
      <c r="C37">
        <v>1600000</v>
      </c>
      <c r="D37">
        <v>465.51833800000003</v>
      </c>
      <c r="E37">
        <v>-71936.534935000003</v>
      </c>
      <c r="F37">
        <v>319839.51368600002</v>
      </c>
      <c r="G37">
        <v>-0.70360699999999998</v>
      </c>
      <c r="I37">
        <f t="shared" si="0"/>
        <v>288.75696545399842</v>
      </c>
      <c r="J37">
        <f t="shared" si="1"/>
        <v>1.0144927536231885</v>
      </c>
      <c r="K37">
        <f t="shared" si="2"/>
        <v>1.0144350408305967</v>
      </c>
      <c r="L37">
        <f t="shared" si="3"/>
        <v>210.35073900000134</v>
      </c>
      <c r="M37">
        <f t="shared" si="6"/>
        <v>-3.9946118519997982</v>
      </c>
      <c r="O37">
        <v>160</v>
      </c>
      <c r="P37">
        <v>1800000</v>
      </c>
      <c r="Q37">
        <v>465.32751100000002</v>
      </c>
      <c r="R37">
        <v>-71907.007790999996</v>
      </c>
      <c r="S37">
        <v>320830.26277099998</v>
      </c>
      <c r="T37">
        <v>-0.27899600000000002</v>
      </c>
      <c r="U37">
        <v>29719.238847000001</v>
      </c>
      <c r="V37">
        <f t="shared" si="4"/>
        <v>175925.45904774783</v>
      </c>
      <c r="W37">
        <f t="shared" si="5"/>
        <v>17.592545904774784</v>
      </c>
      <c r="AA37">
        <v>200.267883140832</v>
      </c>
      <c r="AB37">
        <v>6.7562244006599999</v>
      </c>
    </row>
    <row r="38" spans="2:28" x14ac:dyDescent="0.2">
      <c r="B38">
        <v>150</v>
      </c>
      <c r="C38">
        <v>1700000</v>
      </c>
      <c r="D38">
        <v>465.34821099999999</v>
      </c>
      <c r="E38">
        <v>-71921.725483000002</v>
      </c>
      <c r="F38">
        <v>320347.54311299999</v>
      </c>
      <c r="G38">
        <v>-0.43920900000000002</v>
      </c>
      <c r="I38">
        <f t="shared" si="0"/>
        <v>303.56641745399975</v>
      </c>
      <c r="J38">
        <f t="shared" si="1"/>
        <v>1.0869565217391304</v>
      </c>
      <c r="K38">
        <f t="shared" si="2"/>
        <v>1.0160463578520071</v>
      </c>
      <c r="L38">
        <f t="shared" si="3"/>
        <v>225.16019100000267</v>
      </c>
      <c r="M38">
        <f t="shared" si="6"/>
        <v>-4.2189809519994013</v>
      </c>
      <c r="O38">
        <v>170</v>
      </c>
      <c r="P38">
        <v>1900000</v>
      </c>
      <c r="Q38">
        <v>465.29652700000003</v>
      </c>
      <c r="R38">
        <v>-71888.098410000006</v>
      </c>
      <c r="S38">
        <v>321419.46260500001</v>
      </c>
      <c r="T38">
        <v>-0.52798699999999998</v>
      </c>
      <c r="U38">
        <v>32224.220224000001</v>
      </c>
      <c r="V38">
        <f t="shared" si="4"/>
        <v>190753.90068192079</v>
      </c>
      <c r="W38">
        <f t="shared" si="5"/>
        <v>19.075390068192078</v>
      </c>
      <c r="AA38">
        <v>223.769775793458</v>
      </c>
      <c r="AB38">
        <v>6.4490478501407296</v>
      </c>
    </row>
    <row r="39" spans="2:28" x14ac:dyDescent="0.2">
      <c r="B39">
        <v>160</v>
      </c>
      <c r="C39">
        <v>1800000</v>
      </c>
      <c r="D39">
        <v>465.32751100000002</v>
      </c>
      <c r="E39">
        <v>-71907.007790999996</v>
      </c>
      <c r="F39">
        <v>320830.26277099998</v>
      </c>
      <c r="G39">
        <v>-0.27899600000000002</v>
      </c>
      <c r="I39">
        <f t="shared" si="0"/>
        <v>318.28410945400537</v>
      </c>
      <c r="J39">
        <f t="shared" si="1"/>
        <v>1.1594202898550725</v>
      </c>
      <c r="K39">
        <f t="shared" si="2"/>
        <v>1.0175773998747064</v>
      </c>
      <c r="L39">
        <f t="shared" si="3"/>
        <v>239.8778830000083</v>
      </c>
      <c r="M39">
        <f t="shared" si="6"/>
        <v>-4.2281569519989715</v>
      </c>
      <c r="O39">
        <v>180</v>
      </c>
      <c r="P39">
        <v>2000000</v>
      </c>
      <c r="Q39">
        <v>465.49583999999999</v>
      </c>
      <c r="R39">
        <v>-71874.162169999996</v>
      </c>
      <c r="S39">
        <v>321879.37802300003</v>
      </c>
      <c r="T39">
        <v>-0.33937099999999998</v>
      </c>
      <c r="U39">
        <v>34193.477099000003</v>
      </c>
      <c r="V39">
        <f t="shared" si="4"/>
        <v>202411.07741854101</v>
      </c>
      <c r="W39">
        <f t="shared" si="5"/>
        <v>20.241107741854101</v>
      </c>
      <c r="AA39">
        <v>247.91274386101099</v>
      </c>
      <c r="AB39">
        <v>6.1946345724546203</v>
      </c>
    </row>
    <row r="40" spans="2:28" x14ac:dyDescent="0.2">
      <c r="B40">
        <v>170</v>
      </c>
      <c r="C40">
        <v>1900000</v>
      </c>
      <c r="D40">
        <v>465.29652700000003</v>
      </c>
      <c r="E40">
        <v>-71888.098410000006</v>
      </c>
      <c r="F40">
        <v>321419.46260500001</v>
      </c>
      <c r="G40">
        <v>-0.52798699999999998</v>
      </c>
      <c r="I40">
        <f t="shared" si="0"/>
        <v>337.19349045399576</v>
      </c>
      <c r="J40">
        <f t="shared" si="1"/>
        <v>1.2318840579710144</v>
      </c>
      <c r="K40">
        <f t="shared" si="2"/>
        <v>1.0194461650900262</v>
      </c>
      <c r="L40">
        <f t="shared" si="3"/>
        <v>258.78726399999869</v>
      </c>
      <c r="M40">
        <f t="shared" si="6"/>
        <v>-3.8089880520004953</v>
      </c>
      <c r="O40">
        <v>190</v>
      </c>
      <c r="P40">
        <v>2100000</v>
      </c>
      <c r="Q40">
        <v>465.504707</v>
      </c>
      <c r="R40">
        <v>-71852.054424000002</v>
      </c>
      <c r="S40">
        <v>322433.22648000001</v>
      </c>
      <c r="T40">
        <v>-0.73475699999999999</v>
      </c>
      <c r="U40">
        <v>37126.931243999999</v>
      </c>
      <c r="V40">
        <f t="shared" si="4"/>
        <v>219775.89856054468</v>
      </c>
      <c r="W40">
        <f t="shared" si="5"/>
        <v>21.977589856054468</v>
      </c>
    </row>
    <row r="41" spans="2:28" x14ac:dyDescent="0.2">
      <c r="B41">
        <v>180</v>
      </c>
      <c r="C41">
        <v>2000000</v>
      </c>
      <c r="D41">
        <v>465.49583999999999</v>
      </c>
      <c r="E41">
        <v>-71874.162169999996</v>
      </c>
      <c r="F41">
        <v>321879.37802300003</v>
      </c>
      <c r="G41">
        <v>-0.33937099999999998</v>
      </c>
      <c r="I41">
        <f t="shared" si="0"/>
        <v>351.12973045400577</v>
      </c>
      <c r="J41">
        <f t="shared" si="1"/>
        <v>1.3043478260869565</v>
      </c>
      <c r="K41">
        <f t="shared" si="2"/>
        <v>1.0209048789007766</v>
      </c>
      <c r="L41">
        <f t="shared" si="3"/>
        <v>272.72350400000869</v>
      </c>
      <c r="M41">
        <f t="shared" si="6"/>
        <v>-4.3063021519985343</v>
      </c>
      <c r="O41">
        <v>200</v>
      </c>
      <c r="P41">
        <v>2200000</v>
      </c>
      <c r="Q41">
        <v>465.62196899999998</v>
      </c>
      <c r="R41">
        <v>-71837.400594999999</v>
      </c>
      <c r="S41">
        <v>322952.429734</v>
      </c>
      <c r="T41">
        <v>-1.0127060000000001</v>
      </c>
      <c r="U41">
        <v>38746.755984000003</v>
      </c>
      <c r="V41">
        <f t="shared" si="4"/>
        <v>229364.58326503757</v>
      </c>
      <c r="W41">
        <f t="shared" si="5"/>
        <v>22.936458326503757</v>
      </c>
    </row>
    <row r="42" spans="2:28" x14ac:dyDescent="0.2">
      <c r="B42">
        <v>190</v>
      </c>
      <c r="C42">
        <v>2100000</v>
      </c>
      <c r="D42">
        <v>465.504707</v>
      </c>
      <c r="E42">
        <v>-71852.054424000002</v>
      </c>
      <c r="F42">
        <v>322433.22648000001</v>
      </c>
      <c r="G42">
        <v>-0.73475699999999999</v>
      </c>
      <c r="I42">
        <f t="shared" ref="I42:I55" si="7">E42-(16000-$B$21)/16000*$E$22</f>
        <v>373.23747645399999</v>
      </c>
      <c r="J42">
        <f t="shared" si="1"/>
        <v>1.3768115942028984</v>
      </c>
      <c r="K42">
        <f t="shared" si="2"/>
        <v>1.0226615201475562</v>
      </c>
      <c r="L42">
        <f t="shared" si="3"/>
        <v>294.83125000000291</v>
      </c>
      <c r="M42">
        <f t="shared" si="6"/>
        <v>-3.489151552000112</v>
      </c>
      <c r="O42">
        <v>210</v>
      </c>
      <c r="P42">
        <v>2300000</v>
      </c>
      <c r="Q42">
        <v>465.29902099999998</v>
      </c>
      <c r="R42">
        <v>-71823.524164000002</v>
      </c>
      <c r="S42">
        <v>323503.35924000002</v>
      </c>
      <c r="T42">
        <v>-0.52449800000000002</v>
      </c>
      <c r="U42">
        <v>40188.508005000003</v>
      </c>
      <c r="V42">
        <f t="shared" si="4"/>
        <v>237899.15198105457</v>
      </c>
      <c r="W42">
        <f t="shared" si="5"/>
        <v>23.789915198105458</v>
      </c>
    </row>
    <row r="43" spans="2:28" x14ac:dyDescent="0.2">
      <c r="B43">
        <v>200</v>
      </c>
      <c r="C43">
        <v>2200000</v>
      </c>
      <c r="D43">
        <v>465.62196899999998</v>
      </c>
      <c r="E43">
        <v>-71837.400594999999</v>
      </c>
      <c r="F43">
        <v>322952.429734</v>
      </c>
      <c r="G43">
        <v>-1.0127060000000001</v>
      </c>
      <c r="I43">
        <f t="shared" si="7"/>
        <v>387.89130545400258</v>
      </c>
      <c r="J43">
        <f t="shared" si="1"/>
        <v>1.4492753623188406</v>
      </c>
      <c r="K43">
        <f t="shared" si="2"/>
        <v>1.0243082771979934</v>
      </c>
      <c r="L43">
        <f t="shared" si="3"/>
        <v>309.4850790000055</v>
      </c>
      <c r="M43">
        <f t="shared" si="6"/>
        <v>-4.2345432519992752</v>
      </c>
      <c r="O43">
        <v>220</v>
      </c>
      <c r="P43">
        <v>2400000</v>
      </c>
      <c r="Q43">
        <v>465.36125800000002</v>
      </c>
      <c r="R43">
        <v>-71814.237380999999</v>
      </c>
      <c r="S43">
        <v>323998.28613700002</v>
      </c>
      <c r="T43">
        <v>-0.23751700000000001</v>
      </c>
      <c r="U43">
        <v>42258.254448</v>
      </c>
      <c r="V43">
        <f t="shared" si="4"/>
        <v>250151.18491405729</v>
      </c>
      <c r="W43">
        <f t="shared" si="5"/>
        <v>25.01511849140573</v>
      </c>
    </row>
    <row r="44" spans="2:28" x14ac:dyDescent="0.2">
      <c r="B44">
        <v>210</v>
      </c>
      <c r="C44">
        <v>2300000</v>
      </c>
      <c r="D44">
        <v>465.29902099999998</v>
      </c>
      <c r="E44">
        <v>-71823.524164000002</v>
      </c>
      <c r="F44">
        <v>323503.35924000002</v>
      </c>
      <c r="G44">
        <v>-0.52449800000000002</v>
      </c>
      <c r="I44">
        <f t="shared" si="7"/>
        <v>401.76773645399953</v>
      </c>
      <c r="J44">
        <f t="shared" si="1"/>
        <v>1.5217391304347827</v>
      </c>
      <c r="K44">
        <f t="shared" si="2"/>
        <v>1.0260556604073821</v>
      </c>
      <c r="L44">
        <f t="shared" si="3"/>
        <v>323.36151000000245</v>
      </c>
      <c r="M44">
        <f t="shared" si="6"/>
        <v>-4.312283051999839</v>
      </c>
      <c r="O44">
        <v>230</v>
      </c>
      <c r="P44">
        <v>2500000</v>
      </c>
      <c r="Q44">
        <v>465.13809800000001</v>
      </c>
      <c r="R44">
        <v>-71792.264540000004</v>
      </c>
      <c r="S44">
        <v>324492.016818</v>
      </c>
      <c r="T44">
        <v>-0.292744</v>
      </c>
      <c r="U44">
        <v>43851.197834999999</v>
      </c>
      <c r="V44">
        <f t="shared" si="4"/>
        <v>259580.74325630729</v>
      </c>
      <c r="W44">
        <f t="shared" si="5"/>
        <v>25.958074325630729</v>
      </c>
    </row>
    <row r="45" spans="2:28" x14ac:dyDescent="0.2">
      <c r="B45">
        <v>220</v>
      </c>
      <c r="C45">
        <v>2400000</v>
      </c>
      <c r="D45">
        <v>465.36125800000002</v>
      </c>
      <c r="E45">
        <v>-71814.237380999999</v>
      </c>
      <c r="F45">
        <v>323998.28613700002</v>
      </c>
      <c r="G45">
        <v>-0.23751700000000001</v>
      </c>
      <c r="I45">
        <f t="shared" si="7"/>
        <v>411.05451945400273</v>
      </c>
      <c r="J45">
        <f t="shared" si="1"/>
        <v>1.5942028985507246</v>
      </c>
      <c r="K45">
        <f t="shared" si="2"/>
        <v>1.0276254201321271</v>
      </c>
      <c r="L45">
        <f t="shared" si="3"/>
        <v>332.64829300000565</v>
      </c>
      <c r="M45">
        <f t="shared" si="6"/>
        <v>-4.771247851999215</v>
      </c>
      <c r="O45">
        <v>240</v>
      </c>
      <c r="P45">
        <v>2600000</v>
      </c>
      <c r="Q45">
        <v>465.23557899999997</v>
      </c>
      <c r="R45">
        <v>-71777.782573000004</v>
      </c>
      <c r="S45">
        <v>325027.967909</v>
      </c>
      <c r="T45">
        <v>-0.20036499999999999</v>
      </c>
      <c r="U45">
        <v>45681.943693000001</v>
      </c>
      <c r="V45">
        <f t="shared" si="4"/>
        <v>270417.99272714712</v>
      </c>
      <c r="W45">
        <f t="shared" si="5"/>
        <v>27.041799272714712</v>
      </c>
    </row>
    <row r="46" spans="2:28" x14ac:dyDescent="0.2">
      <c r="B46">
        <v>230</v>
      </c>
      <c r="C46">
        <v>2500000</v>
      </c>
      <c r="D46">
        <v>465.13809800000001</v>
      </c>
      <c r="E46">
        <v>-71792.264540000004</v>
      </c>
      <c r="F46">
        <v>324492.016818</v>
      </c>
      <c r="G46">
        <v>-0.292744</v>
      </c>
      <c r="I46">
        <f t="shared" si="7"/>
        <v>433.02736045399797</v>
      </c>
      <c r="J46">
        <f t="shared" si="1"/>
        <v>1.6666666666666667</v>
      </c>
      <c r="K46">
        <f t="shared" si="2"/>
        <v>1.0291913858183783</v>
      </c>
      <c r="L46">
        <f t="shared" si="3"/>
        <v>354.62113400000089</v>
      </c>
      <c r="M46">
        <f t="shared" si="6"/>
        <v>-3.5026420520000103</v>
      </c>
      <c r="O46">
        <v>250</v>
      </c>
      <c r="P46">
        <v>2700000</v>
      </c>
      <c r="Q46">
        <v>465.18890599999997</v>
      </c>
      <c r="R46">
        <v>-71763.291524</v>
      </c>
      <c r="S46">
        <v>325612.45452799997</v>
      </c>
      <c r="T46">
        <v>-0.18838099999999999</v>
      </c>
      <c r="U46">
        <v>46887.607965000003</v>
      </c>
      <c r="V46">
        <f t="shared" si="4"/>
        <v>277555.02075135172</v>
      </c>
      <c r="W46">
        <f t="shared" si="5"/>
        <v>27.755502075135173</v>
      </c>
    </row>
    <row r="47" spans="2:28" x14ac:dyDescent="0.2">
      <c r="B47">
        <v>240</v>
      </c>
      <c r="C47">
        <v>2600000</v>
      </c>
      <c r="D47">
        <v>465.23557899999997</v>
      </c>
      <c r="E47">
        <v>-71777.782573000004</v>
      </c>
      <c r="F47">
        <v>325027.967909</v>
      </c>
      <c r="G47">
        <v>-0.20036499999999999</v>
      </c>
      <c r="I47">
        <f t="shared" si="7"/>
        <v>447.50932745399768</v>
      </c>
      <c r="J47">
        <f t="shared" si="1"/>
        <v>1.7391304347826086</v>
      </c>
      <c r="K47">
        <f t="shared" si="2"/>
        <v>1.0308912619863226</v>
      </c>
      <c r="L47">
        <f t="shared" si="3"/>
        <v>369.10310100000061</v>
      </c>
      <c r="M47">
        <f t="shared" si="6"/>
        <v>-4.2517294519995632</v>
      </c>
      <c r="O47">
        <v>260</v>
      </c>
      <c r="P47">
        <v>2800000</v>
      </c>
      <c r="Q47">
        <v>465.23107299999998</v>
      </c>
      <c r="R47">
        <v>-71745.755086000005</v>
      </c>
      <c r="S47">
        <v>326223.58361700003</v>
      </c>
      <c r="T47">
        <v>-0.289072</v>
      </c>
      <c r="U47">
        <v>47904.320688</v>
      </c>
      <c r="V47">
        <f t="shared" si="4"/>
        <v>283573.53466532822</v>
      </c>
      <c r="W47">
        <f t="shared" si="5"/>
        <v>28.357353466532825</v>
      </c>
    </row>
    <row r="48" spans="2:28" x14ac:dyDescent="0.2">
      <c r="B48">
        <v>250</v>
      </c>
      <c r="C48">
        <v>2700000</v>
      </c>
      <c r="D48">
        <v>465.18890599999997</v>
      </c>
      <c r="E48">
        <v>-71763.291524</v>
      </c>
      <c r="F48">
        <v>325612.45452799997</v>
      </c>
      <c r="G48">
        <v>-0.18838099999999999</v>
      </c>
      <c r="I48">
        <f t="shared" si="7"/>
        <v>462.00037645400153</v>
      </c>
      <c r="J48">
        <f t="shared" si="1"/>
        <v>1.8115942028985508</v>
      </c>
      <c r="K48">
        <f t="shared" si="2"/>
        <v>1.0327450782968124</v>
      </c>
      <c r="L48">
        <f t="shared" si="3"/>
        <v>383.59415000000445</v>
      </c>
      <c r="M48">
        <f t="shared" si="6"/>
        <v>-4.2508212519991506</v>
      </c>
      <c r="O48">
        <v>270</v>
      </c>
      <c r="P48">
        <v>2900000</v>
      </c>
      <c r="Q48">
        <v>465.418294</v>
      </c>
      <c r="R48">
        <v>-71729.200756000006</v>
      </c>
      <c r="S48">
        <v>326835.75517199998</v>
      </c>
      <c r="T48">
        <v>-0.29897299999999999</v>
      </c>
      <c r="U48">
        <v>48726.104087</v>
      </c>
      <c r="V48">
        <f t="shared" si="4"/>
        <v>288438.14854225755</v>
      </c>
      <c r="W48">
        <f t="shared" si="5"/>
        <v>28.843814854225755</v>
      </c>
    </row>
    <row r="49" spans="2:26" x14ac:dyDescent="0.2">
      <c r="B49">
        <v>260</v>
      </c>
      <c r="C49">
        <v>2800000</v>
      </c>
      <c r="D49">
        <v>465.23107299999998</v>
      </c>
      <c r="E49">
        <v>-71745.755086000005</v>
      </c>
      <c r="F49">
        <v>326223.58361700003</v>
      </c>
      <c r="G49">
        <v>-0.289072</v>
      </c>
      <c r="I49">
        <f t="shared" si="7"/>
        <v>479.53681445399707</v>
      </c>
      <c r="J49">
        <f t="shared" si="1"/>
        <v>1.8840579710144927</v>
      </c>
      <c r="K49">
        <f t="shared" si="2"/>
        <v>1.0346833965340054</v>
      </c>
      <c r="L49">
        <f t="shared" si="3"/>
        <v>401.13058799999999</v>
      </c>
      <c r="M49">
        <f t="shared" si="6"/>
        <v>-3.9462823519999803</v>
      </c>
      <c r="O49">
        <v>280</v>
      </c>
      <c r="P49">
        <v>3000000</v>
      </c>
      <c r="Q49">
        <v>465.30633</v>
      </c>
      <c r="R49">
        <v>-71728.778057999996</v>
      </c>
      <c r="S49">
        <v>327359.507874</v>
      </c>
      <c r="T49">
        <v>-0.330793</v>
      </c>
      <c r="U49">
        <v>49819.473003999999</v>
      </c>
      <c r="V49">
        <f t="shared" si="4"/>
        <v>294910.43505073863</v>
      </c>
      <c r="W49">
        <f t="shared" si="5"/>
        <v>29.491043505073865</v>
      </c>
    </row>
    <row r="50" spans="2:26" x14ac:dyDescent="0.2">
      <c r="B50">
        <v>270</v>
      </c>
      <c r="C50">
        <v>2900000</v>
      </c>
      <c r="D50">
        <v>465.418294</v>
      </c>
      <c r="E50">
        <v>-71729.200756000006</v>
      </c>
      <c r="F50">
        <v>326835.75517199998</v>
      </c>
      <c r="G50">
        <v>-0.29897299999999999</v>
      </c>
      <c r="I50">
        <f t="shared" si="7"/>
        <v>496.09114445399609</v>
      </c>
      <c r="J50">
        <f t="shared" si="1"/>
        <v>1.9565217391304348</v>
      </c>
      <c r="K50">
        <f t="shared" si="2"/>
        <v>1.0366250211607906</v>
      </c>
      <c r="L50">
        <f t="shared" si="3"/>
        <v>417.68491799999902</v>
      </c>
      <c r="M50">
        <f t="shared" si="6"/>
        <v>-4.0444931519996317</v>
      </c>
      <c r="O50">
        <v>290</v>
      </c>
      <c r="P50">
        <v>3100000</v>
      </c>
      <c r="Q50">
        <v>465.21162399999997</v>
      </c>
      <c r="R50">
        <v>-71710.772633</v>
      </c>
      <c r="S50">
        <v>327909.09054300003</v>
      </c>
      <c r="T50">
        <v>-0.17917</v>
      </c>
      <c r="U50">
        <v>51270.827462000001</v>
      </c>
      <c r="V50">
        <f t="shared" si="4"/>
        <v>303501.8461760077</v>
      </c>
      <c r="W50">
        <f t="shared" si="5"/>
        <v>30.350184617600771</v>
      </c>
    </row>
    <row r="51" spans="2:26" x14ac:dyDescent="0.2">
      <c r="B51">
        <v>280</v>
      </c>
      <c r="C51">
        <v>3000000</v>
      </c>
      <c r="D51">
        <v>465.30633</v>
      </c>
      <c r="E51">
        <v>-71728.778057999996</v>
      </c>
      <c r="F51">
        <v>327359.507874</v>
      </c>
      <c r="G51">
        <v>-0.330793</v>
      </c>
      <c r="I51">
        <f t="shared" si="7"/>
        <v>496.5138424540055</v>
      </c>
      <c r="J51">
        <f t="shared" si="1"/>
        <v>2.0289855072463769</v>
      </c>
      <c r="K51">
        <f t="shared" si="2"/>
        <v>1.0382862076962358</v>
      </c>
      <c r="L51">
        <f t="shared" si="3"/>
        <v>418.10761600000842</v>
      </c>
      <c r="M51">
        <f t="shared" si="6"/>
        <v>-5.6576563519985941</v>
      </c>
      <c r="O51">
        <v>300</v>
      </c>
      <c r="P51">
        <v>3200000</v>
      </c>
      <c r="Q51">
        <v>465.41078499999998</v>
      </c>
      <c r="R51">
        <v>-71695.973933999994</v>
      </c>
      <c r="S51">
        <v>328503.10356100003</v>
      </c>
      <c r="T51">
        <v>-0.27788600000000002</v>
      </c>
      <c r="U51">
        <v>51739.95276</v>
      </c>
      <c r="V51">
        <f t="shared" si="4"/>
        <v>306278.87165187689</v>
      </c>
      <c r="W51">
        <f t="shared" si="5"/>
        <v>30.62788716518769</v>
      </c>
    </row>
    <row r="52" spans="2:26" x14ac:dyDescent="0.2">
      <c r="B52">
        <v>290</v>
      </c>
      <c r="C52">
        <v>3100000</v>
      </c>
      <c r="D52">
        <v>465.21162399999997</v>
      </c>
      <c r="E52">
        <v>-71710.772633</v>
      </c>
      <c r="F52">
        <v>327909.09054300003</v>
      </c>
      <c r="G52">
        <v>-0.17917</v>
      </c>
      <c r="I52">
        <f t="shared" si="7"/>
        <v>514.51926745400124</v>
      </c>
      <c r="J52">
        <f t="shared" si="1"/>
        <v>2.1014492753623188</v>
      </c>
      <c r="K52">
        <f t="shared" si="2"/>
        <v>1.0400293191424785</v>
      </c>
      <c r="L52">
        <f t="shared" si="3"/>
        <v>436.11304100000416</v>
      </c>
      <c r="M52">
        <f t="shared" si="6"/>
        <v>-3.8993836519999605</v>
      </c>
      <c r="O52">
        <v>310</v>
      </c>
      <c r="P52">
        <v>3300000</v>
      </c>
      <c r="Q52">
        <v>465.22566399999999</v>
      </c>
      <c r="R52">
        <v>-71678.022580999997</v>
      </c>
      <c r="S52">
        <v>329242.84636600001</v>
      </c>
      <c r="T52">
        <v>-0.35473300000000002</v>
      </c>
      <c r="U52">
        <v>54215.109364000004</v>
      </c>
      <c r="V52">
        <f t="shared" si="4"/>
        <v>320930.76310897322</v>
      </c>
      <c r="W52">
        <f t="shared" si="5"/>
        <v>32.093076310897324</v>
      </c>
    </row>
    <row r="53" spans="2:26" x14ac:dyDescent="0.2">
      <c r="B53">
        <v>300</v>
      </c>
      <c r="C53">
        <v>3200000</v>
      </c>
      <c r="D53">
        <v>465.41078499999998</v>
      </c>
      <c r="E53">
        <v>-71695.973933999994</v>
      </c>
      <c r="F53">
        <v>328503.10356100003</v>
      </c>
      <c r="G53">
        <v>-0.27788600000000002</v>
      </c>
      <c r="I53">
        <f t="shared" si="7"/>
        <v>529.31796645400755</v>
      </c>
      <c r="J53">
        <f t="shared" si="1"/>
        <v>2.1739130434782608</v>
      </c>
      <c r="K53">
        <f t="shared" si="2"/>
        <v>1.041913350334323</v>
      </c>
      <c r="L53">
        <f t="shared" si="3"/>
        <v>450.91174000001047</v>
      </c>
      <c r="M53">
        <f t="shared" si="6"/>
        <v>-4.2200562519989031</v>
      </c>
      <c r="O53">
        <v>320</v>
      </c>
      <c r="P53">
        <v>3400000</v>
      </c>
      <c r="Q53">
        <v>465.384073</v>
      </c>
      <c r="R53">
        <v>-71666.862118999998</v>
      </c>
      <c r="S53">
        <v>329710.44169800001</v>
      </c>
      <c r="T53">
        <v>-0.439139</v>
      </c>
      <c r="U53">
        <v>55066.571246</v>
      </c>
      <c r="V53">
        <f t="shared" si="4"/>
        <v>325971.0611873889</v>
      </c>
      <c r="W53">
        <f t="shared" si="5"/>
        <v>32.597106118738893</v>
      </c>
    </row>
    <row r="54" spans="2:26" x14ac:dyDescent="0.2">
      <c r="B54">
        <v>310</v>
      </c>
      <c r="C54">
        <v>3300000</v>
      </c>
      <c r="D54">
        <v>465.22566399999999</v>
      </c>
      <c r="E54">
        <v>-71678.022580999997</v>
      </c>
      <c r="F54">
        <v>329242.84636600001</v>
      </c>
      <c r="G54">
        <v>-0.35473300000000002</v>
      </c>
      <c r="I54">
        <f t="shared" si="7"/>
        <v>547.26931945400429</v>
      </c>
      <c r="J54">
        <f t="shared" si="1"/>
        <v>2.2463768115942031</v>
      </c>
      <c r="K54">
        <f t="shared" si="2"/>
        <v>1.0442595927167793</v>
      </c>
      <c r="L54">
        <f t="shared" si="3"/>
        <v>468.86309300000721</v>
      </c>
      <c r="M54">
        <f t="shared" si="6"/>
        <v>-3.9047908519998602</v>
      </c>
      <c r="O54">
        <v>330</v>
      </c>
      <c r="P54">
        <v>3500000</v>
      </c>
      <c r="Q54">
        <v>465.55598700000002</v>
      </c>
      <c r="R54">
        <v>-71657.902006000004</v>
      </c>
      <c r="S54">
        <v>330192.98379999999</v>
      </c>
      <c r="T54">
        <v>-1.0090889999999999</v>
      </c>
      <c r="U54">
        <v>56066.538315999998</v>
      </c>
      <c r="V54">
        <f t="shared" si="4"/>
        <v>331890.44784221024</v>
      </c>
      <c r="W54">
        <f t="shared" si="5"/>
        <v>33.189044784221025</v>
      </c>
    </row>
    <row r="55" spans="2:26" x14ac:dyDescent="0.2">
      <c r="B55">
        <v>320</v>
      </c>
      <c r="C55">
        <v>3400000</v>
      </c>
      <c r="D55">
        <v>465.384073</v>
      </c>
      <c r="E55">
        <v>-71666.862118999998</v>
      </c>
      <c r="F55">
        <v>329710.44169800001</v>
      </c>
      <c r="G55">
        <v>-0.439139</v>
      </c>
      <c r="I55">
        <f t="shared" si="7"/>
        <v>558.42978145400411</v>
      </c>
      <c r="J55">
        <f t="shared" si="1"/>
        <v>2.318840579710145</v>
      </c>
      <c r="K55">
        <f t="shared" si="2"/>
        <v>1.0457426649120907</v>
      </c>
      <c r="L55">
        <f t="shared" si="3"/>
        <v>480.02355500000704</v>
      </c>
      <c r="M55">
        <f t="shared" si="6"/>
        <v>-4.5838799519995517</v>
      </c>
      <c r="O55">
        <v>340</v>
      </c>
      <c r="P55">
        <v>3600000</v>
      </c>
      <c r="Q55">
        <v>465.21721400000001</v>
      </c>
      <c r="R55">
        <v>-71642.093412000002</v>
      </c>
      <c r="S55">
        <v>330784.95860900002</v>
      </c>
      <c r="T55">
        <v>-0.21404899999999999</v>
      </c>
      <c r="U55">
        <v>59021.542971000003</v>
      </c>
      <c r="V55">
        <f t="shared" si="4"/>
        <v>349382.83898639277</v>
      </c>
      <c r="W55">
        <f t="shared" si="5"/>
        <v>34.938283898639277</v>
      </c>
    </row>
    <row r="56" spans="2:26" x14ac:dyDescent="0.2">
      <c r="B56">
        <v>330</v>
      </c>
      <c r="C56">
        <v>3500000</v>
      </c>
      <c r="D56">
        <v>465.55598700000002</v>
      </c>
      <c r="E56">
        <v>-71657.902006000004</v>
      </c>
      <c r="F56">
        <v>330192.98379999999</v>
      </c>
      <c r="G56">
        <v>-1.0090889999999999</v>
      </c>
      <c r="I56">
        <f>E56-(16000-$B$21)/16000*$E$22</f>
        <v>567.38989445399784</v>
      </c>
      <c r="J56">
        <f>B56/$B$21</f>
        <v>2.3913043478260869</v>
      </c>
      <c r="K56">
        <f>F56/$F$22</f>
        <v>1.0472731437803939</v>
      </c>
      <c r="L56">
        <f>E56-$E$23</f>
        <v>488.98366800000076</v>
      </c>
      <c r="M56">
        <f t="shared" si="6"/>
        <v>-4.8039148520001618</v>
      </c>
    </row>
    <row r="57" spans="2:26" x14ac:dyDescent="0.2">
      <c r="B57">
        <v>340</v>
      </c>
      <c r="C57">
        <v>3600000</v>
      </c>
      <c r="D57">
        <v>465.21721400000001</v>
      </c>
      <c r="E57">
        <v>-71642.093412000002</v>
      </c>
      <c r="F57">
        <v>330784.95860900002</v>
      </c>
      <c r="G57">
        <v>-0.21404899999999999</v>
      </c>
      <c r="I57">
        <f>E57-(16000-$B$21)/16000*$E$22</f>
        <v>583.19848845399974</v>
      </c>
      <c r="J57">
        <f>B57/$B$21</f>
        <v>2.4637681159420288</v>
      </c>
      <c r="K57">
        <f>F57/$F$22</f>
        <v>1.0491507103844007</v>
      </c>
      <c r="L57">
        <f>E57-$E$23</f>
        <v>504.79226200000267</v>
      </c>
      <c r="M57">
        <f t="shared" si="6"/>
        <v>-4.1190667519993438</v>
      </c>
    </row>
    <row r="58" spans="2:26" x14ac:dyDescent="0.2">
      <c r="B58">
        <v>350</v>
      </c>
      <c r="C58">
        <v>3700000</v>
      </c>
      <c r="D58">
        <v>465.37098099999997</v>
      </c>
      <c r="E58">
        <v>-71637.163595999999</v>
      </c>
      <c r="F58">
        <v>331324.00539499999</v>
      </c>
      <c r="G58">
        <v>-0.42170999999999997</v>
      </c>
      <c r="I58">
        <f>E58-(16000-$B$21)/16000*$E$22</f>
        <v>588.12830445400323</v>
      </c>
      <c r="J58">
        <f>B58/$B$21</f>
        <v>2.5362318840579712</v>
      </c>
      <c r="K58">
        <f>F58/$F$22</f>
        <v>1.0508604051687116</v>
      </c>
      <c r="L58">
        <f>E58-$E$23</f>
        <v>509.72207800000615</v>
      </c>
      <c r="M58">
        <f t="shared" si="6"/>
        <v>-5.2069445519991859</v>
      </c>
    </row>
    <row r="60" spans="2:26" x14ac:dyDescent="0.2">
      <c r="B60" t="s">
        <v>32</v>
      </c>
    </row>
    <row r="61" spans="2:26" x14ac:dyDescent="0.2">
      <c r="D61" t="s">
        <v>29</v>
      </c>
      <c r="F61" t="s">
        <v>5</v>
      </c>
    </row>
    <row r="62" spans="2:26" x14ac:dyDescent="0.2">
      <c r="B62">
        <v>141</v>
      </c>
      <c r="C62" t="s">
        <v>12</v>
      </c>
      <c r="D62" t="s">
        <v>13</v>
      </c>
      <c r="E62" t="s">
        <v>14</v>
      </c>
      <c r="F62" t="s">
        <v>15</v>
      </c>
      <c r="G62" t="s">
        <v>16</v>
      </c>
      <c r="I62" t="s">
        <v>6</v>
      </c>
      <c r="J62" t="s">
        <v>7</v>
      </c>
      <c r="K62" t="s">
        <v>8</v>
      </c>
      <c r="L62" t="s">
        <v>9</v>
      </c>
      <c r="O62" t="s">
        <v>11</v>
      </c>
      <c r="P62" t="s">
        <v>12</v>
      </c>
      <c r="Q62" t="s">
        <v>13</v>
      </c>
      <c r="R62" t="s">
        <v>14</v>
      </c>
      <c r="S62" t="s">
        <v>15</v>
      </c>
      <c r="T62" t="s">
        <v>16</v>
      </c>
      <c r="U62" t="s">
        <v>17</v>
      </c>
      <c r="V62" t="s">
        <v>19</v>
      </c>
    </row>
    <row r="63" spans="2:26" x14ac:dyDescent="0.2">
      <c r="B63" t="s">
        <v>10</v>
      </c>
      <c r="C63">
        <v>100000</v>
      </c>
      <c r="D63">
        <v>464.86802399999999</v>
      </c>
      <c r="E63">
        <v>-583747.43605999998</v>
      </c>
      <c r="F63">
        <v>2518299.5188569999</v>
      </c>
      <c r="G63">
        <v>-2.6447999999999999E-2</v>
      </c>
      <c r="O63">
        <v>10</v>
      </c>
      <c r="P63">
        <v>300000</v>
      </c>
      <c r="Q63">
        <v>464.83543400000002</v>
      </c>
      <c r="R63">
        <v>-583035.29296899994</v>
      </c>
      <c r="S63">
        <v>2518289.2084329999</v>
      </c>
      <c r="T63">
        <v>-51.989587999999998</v>
      </c>
      <c r="U63">
        <v>0</v>
      </c>
      <c r="V63">
        <f>U63*10^-4</f>
        <v>0</v>
      </c>
      <c r="Y63" t="s">
        <v>34</v>
      </c>
      <c r="Z63">
        <f>(4/3)*3.14*((3.413*2.5)^3)</f>
        <v>2600.742025637082</v>
      </c>
    </row>
    <row r="64" spans="2:26" x14ac:dyDescent="0.2">
      <c r="B64">
        <v>0</v>
      </c>
      <c r="C64">
        <v>200000</v>
      </c>
      <c r="D64">
        <v>464.843254</v>
      </c>
      <c r="E64">
        <v>-583023.81366700004</v>
      </c>
      <c r="F64">
        <v>2518145.8101730002</v>
      </c>
      <c r="G64">
        <v>-4.431E-3</v>
      </c>
      <c r="I64">
        <f t="shared" ref="I64:I76" si="8">E64-(128000-$B$62)/128000*$E$63</f>
        <v>80.588107965071686</v>
      </c>
      <c r="J64">
        <f t="shared" ref="J64:J76" si="9">B64/$B$62</f>
        <v>0</v>
      </c>
      <c r="K64">
        <f t="shared" ref="K64:K76" si="10">F64/$F$63</f>
        <v>0.99993896330327325</v>
      </c>
      <c r="L64">
        <f t="shared" ref="L64:L76" si="11">E64-$E$64</f>
        <v>0</v>
      </c>
      <c r="O64">
        <v>20</v>
      </c>
      <c r="P64">
        <v>400000</v>
      </c>
      <c r="Q64">
        <v>464.85634299999998</v>
      </c>
      <c r="R64">
        <v>-583018.86363000004</v>
      </c>
      <c r="S64">
        <v>2518289.2084329999</v>
      </c>
      <c r="T64">
        <v>-30.197030999999999</v>
      </c>
      <c r="U64">
        <v>3531.6960239999999</v>
      </c>
      <c r="V64">
        <f>U64*10^-4</f>
        <v>0.3531696024</v>
      </c>
      <c r="W64">
        <f>V64*$Z$63/Z64</f>
        <v>0.3836877468672184</v>
      </c>
      <c r="Y64" t="s">
        <v>31</v>
      </c>
      <c r="Z64">
        <f>(1/6)*3.14*(16.6)^3</f>
        <v>2393.881573333334</v>
      </c>
    </row>
    <row r="65" spans="2:26" x14ac:dyDescent="0.2">
      <c r="B65">
        <v>10</v>
      </c>
      <c r="C65">
        <v>300000</v>
      </c>
      <c r="D65">
        <v>464.83543400000002</v>
      </c>
      <c r="E65">
        <v>-583035.29296899994</v>
      </c>
      <c r="F65">
        <v>2518289.2084329999</v>
      </c>
      <c r="G65">
        <v>-51.989587999999998</v>
      </c>
      <c r="I65">
        <f t="shared" si="8"/>
        <v>69.108805965166539</v>
      </c>
      <c r="J65">
        <f t="shared" si="9"/>
        <v>7.0921985815602842E-2</v>
      </c>
      <c r="K65">
        <f t="shared" si="10"/>
        <v>0.9999959057991622</v>
      </c>
      <c r="L65">
        <f t="shared" si="11"/>
        <v>-11.479301999905147</v>
      </c>
      <c r="M65">
        <f>((L65-L64)-(B65-B64)*$D$14)/(B65-B64)</f>
        <v>-6.8478563519900488</v>
      </c>
      <c r="O65">
        <v>30</v>
      </c>
      <c r="P65">
        <v>500000</v>
      </c>
      <c r="Q65">
        <v>464.90161000000001</v>
      </c>
      <c r="R65">
        <v>-583016.522168</v>
      </c>
      <c r="S65">
        <v>2518289.2084329999</v>
      </c>
      <c r="T65">
        <v>67.030502999999996</v>
      </c>
      <c r="U65">
        <v>10458.081855</v>
      </c>
      <c r="V65">
        <f>U65*10^-4</f>
        <v>1.0458081855000001</v>
      </c>
      <c r="W65">
        <f t="shared" ref="W65:W73" si="12">V65*$Z$63/Z65</f>
        <v>1.1361787187316239</v>
      </c>
      <c r="Y65" t="s">
        <v>31</v>
      </c>
      <c r="Z65">
        <f>(1/6)*3.14*(16.6)^3</f>
        <v>2393.881573333334</v>
      </c>
    </row>
    <row r="66" spans="2:26" x14ac:dyDescent="0.2">
      <c r="B66">
        <v>20</v>
      </c>
      <c r="C66">
        <v>400000</v>
      </c>
      <c r="D66">
        <v>464.85634299999998</v>
      </c>
      <c r="E66">
        <v>-583018.86363000004</v>
      </c>
      <c r="F66">
        <v>2518289.2084329999</v>
      </c>
      <c r="G66">
        <v>-30.197030999999999</v>
      </c>
      <c r="I66">
        <f t="shared" si="8"/>
        <v>85.538144965074025</v>
      </c>
      <c r="J66">
        <f t="shared" si="9"/>
        <v>0.14184397163120568</v>
      </c>
      <c r="K66">
        <f t="shared" si="10"/>
        <v>0.9999959057991622</v>
      </c>
      <c r="L66">
        <f t="shared" si="11"/>
        <v>4.9500370000023395</v>
      </c>
      <c r="M66">
        <f t="shared" ref="M66:M98" si="13">((L66-L65)-(B66-B65)*$D$14)/(B66-B65)</f>
        <v>-4.0569922520087855</v>
      </c>
      <c r="O66">
        <v>40</v>
      </c>
      <c r="P66">
        <v>600000</v>
      </c>
      <c r="Q66">
        <v>464.87099899999998</v>
      </c>
      <c r="R66">
        <v>-583007.05689100001</v>
      </c>
      <c r="S66">
        <v>2518289.2084329999</v>
      </c>
      <c r="T66">
        <v>111.479978</v>
      </c>
      <c r="U66">
        <v>20860.173374000002</v>
      </c>
      <c r="V66">
        <f t="shared" ref="V66:V96" si="14">U66*10^-4</f>
        <v>2.0860173374000004</v>
      </c>
      <c r="W66">
        <f t="shared" si="12"/>
        <v>2.0372834198470073</v>
      </c>
      <c r="Y66" t="s">
        <v>31</v>
      </c>
      <c r="Z66">
        <f>(1/6)*3.14*(17.2)^3</f>
        <v>2662.9544533333328</v>
      </c>
    </row>
    <row r="67" spans="2:26" x14ac:dyDescent="0.2">
      <c r="B67">
        <v>30</v>
      </c>
      <c r="C67">
        <v>500000</v>
      </c>
      <c r="D67">
        <v>464.90161000000001</v>
      </c>
      <c r="E67">
        <v>-583016.522168</v>
      </c>
      <c r="F67">
        <v>2518289.2084329999</v>
      </c>
      <c r="G67">
        <v>67.030502999999996</v>
      </c>
      <c r="I67">
        <f t="shared" si="8"/>
        <v>87.879606965114363</v>
      </c>
      <c r="J67">
        <f t="shared" si="9"/>
        <v>0.21276595744680851</v>
      </c>
      <c r="K67">
        <f t="shared" si="10"/>
        <v>0.9999959057991622</v>
      </c>
      <c r="L67">
        <f t="shared" si="11"/>
        <v>7.2914990000426769</v>
      </c>
      <c r="M67">
        <f t="shared" si="13"/>
        <v>-5.4657799519955006</v>
      </c>
      <c r="O67">
        <v>50</v>
      </c>
      <c r="P67">
        <v>700000</v>
      </c>
      <c r="Q67">
        <v>464.8562</v>
      </c>
      <c r="R67">
        <v>-582996.54318499996</v>
      </c>
      <c r="S67">
        <v>2518289.2084329999</v>
      </c>
      <c r="T67">
        <v>280.55905000000001</v>
      </c>
      <c r="U67">
        <v>34952.061470000001</v>
      </c>
      <c r="V67">
        <f t="shared" si="14"/>
        <v>3.4952061470000002</v>
      </c>
      <c r="W67">
        <f t="shared" si="12"/>
        <v>3.1860579436940708</v>
      </c>
      <c r="Y67" t="s">
        <v>31</v>
      </c>
      <c r="Z67">
        <f>(1/6)*3.14*(17.6)^3</f>
        <v>2853.0961066666673</v>
      </c>
    </row>
    <row r="68" spans="2:26" x14ac:dyDescent="0.2">
      <c r="B68">
        <v>40</v>
      </c>
      <c r="C68">
        <v>600000</v>
      </c>
      <c r="D68">
        <v>464.87099899999998</v>
      </c>
      <c r="E68">
        <v>-583007.05689100001</v>
      </c>
      <c r="F68">
        <v>2518289.2084329999</v>
      </c>
      <c r="G68">
        <v>111.479978</v>
      </c>
      <c r="I68">
        <f t="shared" si="8"/>
        <v>97.344883965095505</v>
      </c>
      <c r="J68">
        <f t="shared" si="9"/>
        <v>0.28368794326241137</v>
      </c>
      <c r="K68">
        <f t="shared" si="10"/>
        <v>0.9999959057991622</v>
      </c>
      <c r="L68">
        <f t="shared" si="11"/>
        <v>16.75677600002382</v>
      </c>
      <c r="M68">
        <f t="shared" si="13"/>
        <v>-4.7533984520014201</v>
      </c>
      <c r="O68">
        <v>60</v>
      </c>
      <c r="P68">
        <v>800000</v>
      </c>
      <c r="Q68">
        <v>464.82998600000002</v>
      </c>
      <c r="R68">
        <v>-582984.25435399998</v>
      </c>
      <c r="S68">
        <v>2518289.2084329999</v>
      </c>
      <c r="T68">
        <v>399.52693799999997</v>
      </c>
      <c r="U68">
        <v>49997.829510000003</v>
      </c>
      <c r="V68">
        <f t="shared" si="14"/>
        <v>4.9997829510000003</v>
      </c>
      <c r="W68">
        <f t="shared" si="12"/>
        <v>3.9242335273746241</v>
      </c>
      <c r="Y68" t="s">
        <v>31</v>
      </c>
      <c r="Z68">
        <f>(1/6)*3.14*(18.5)^3</f>
        <v>3313.5504166666665</v>
      </c>
    </row>
    <row r="69" spans="2:26" x14ac:dyDescent="0.2">
      <c r="B69">
        <v>50</v>
      </c>
      <c r="C69">
        <v>700000</v>
      </c>
      <c r="D69">
        <v>464.8562</v>
      </c>
      <c r="E69">
        <v>-582996.54318499996</v>
      </c>
      <c r="F69">
        <v>2518289.2084329999</v>
      </c>
      <c r="G69">
        <v>280.55905000000001</v>
      </c>
      <c r="I69">
        <f t="shared" si="8"/>
        <v>107.85858996515162</v>
      </c>
      <c r="J69">
        <f t="shared" si="9"/>
        <v>0.3546099290780142</v>
      </c>
      <c r="K69">
        <f t="shared" si="10"/>
        <v>0.9999959057991622</v>
      </c>
      <c r="L69">
        <f t="shared" si="11"/>
        <v>27.270482000079937</v>
      </c>
      <c r="M69">
        <f t="shared" si="13"/>
        <v>-4.6485555519939226</v>
      </c>
      <c r="O69">
        <v>70</v>
      </c>
      <c r="P69">
        <v>900000</v>
      </c>
      <c r="Q69">
        <v>464.82164599999999</v>
      </c>
      <c r="R69">
        <v>-582967.71986099996</v>
      </c>
      <c r="S69">
        <v>2518289.2084329999</v>
      </c>
      <c r="T69">
        <v>485.72952400000003</v>
      </c>
      <c r="U69">
        <v>63401.270837999997</v>
      </c>
      <c r="V69">
        <f t="shared" si="14"/>
        <v>6.3401270837999997</v>
      </c>
      <c r="W69">
        <f t="shared" si="12"/>
        <v>4.6669315212529261</v>
      </c>
      <c r="Y69" t="s">
        <v>31</v>
      </c>
      <c r="Z69">
        <f>(1/6)*3.14*(18.9)^3</f>
        <v>3533.1641099999993</v>
      </c>
    </row>
    <row r="70" spans="2:26" x14ac:dyDescent="0.2">
      <c r="B70">
        <v>60</v>
      </c>
      <c r="C70">
        <v>800000</v>
      </c>
      <c r="D70">
        <v>464.82998600000002</v>
      </c>
      <c r="E70">
        <v>-582984.25435399998</v>
      </c>
      <c r="F70">
        <v>2518289.2084329999</v>
      </c>
      <c r="G70">
        <v>399.52693799999997</v>
      </c>
      <c r="I70">
        <f t="shared" si="8"/>
        <v>120.1474209651351</v>
      </c>
      <c r="J70">
        <f t="shared" si="9"/>
        <v>0.42553191489361702</v>
      </c>
      <c r="K70">
        <f t="shared" si="10"/>
        <v>0.9999959057991622</v>
      </c>
      <c r="L70">
        <f t="shared" si="11"/>
        <v>39.559313000063412</v>
      </c>
      <c r="M70">
        <f t="shared" si="13"/>
        <v>-4.4710430520011872</v>
      </c>
      <c r="O70">
        <v>80</v>
      </c>
      <c r="P70">
        <v>1000000</v>
      </c>
      <c r="Q70">
        <v>464.93111399999998</v>
      </c>
      <c r="R70">
        <v>-582946.82626999996</v>
      </c>
      <c r="S70">
        <v>2518289.2084329999</v>
      </c>
      <c r="T70">
        <v>632.41413799999998</v>
      </c>
      <c r="U70">
        <v>81888.653640999997</v>
      </c>
      <c r="V70">
        <f t="shared" si="14"/>
        <v>8.1888653640999998</v>
      </c>
      <c r="W70">
        <f t="shared" si="12"/>
        <v>5.404734871584199</v>
      </c>
      <c r="Y70" t="s">
        <v>31</v>
      </c>
      <c r="Z70">
        <f>(1/6)*3.14*(19.6)^3</f>
        <v>3940.4571733333341</v>
      </c>
    </row>
    <row r="71" spans="2:26" x14ac:dyDescent="0.2">
      <c r="B71">
        <v>70</v>
      </c>
      <c r="C71">
        <v>900000</v>
      </c>
      <c r="D71">
        <v>464.82164599999999</v>
      </c>
      <c r="E71">
        <v>-582967.71986099996</v>
      </c>
      <c r="F71">
        <v>2518289.2084329999</v>
      </c>
      <c r="G71">
        <v>485.72952400000003</v>
      </c>
      <c r="I71">
        <f t="shared" si="8"/>
        <v>136.68191396514885</v>
      </c>
      <c r="J71">
        <f t="shared" si="9"/>
        <v>0.49645390070921985</v>
      </c>
      <c r="K71">
        <f t="shared" si="10"/>
        <v>0.9999959057991622</v>
      </c>
      <c r="L71">
        <f t="shared" si="11"/>
        <v>56.093806000077166</v>
      </c>
      <c r="M71">
        <f t="shared" si="13"/>
        <v>-4.0464768519981593</v>
      </c>
      <c r="O71">
        <v>90</v>
      </c>
      <c r="P71">
        <v>1100000</v>
      </c>
      <c r="Q71">
        <v>464.89308199999999</v>
      </c>
      <c r="R71">
        <v>-582923.00038900005</v>
      </c>
      <c r="S71">
        <v>2518289.2084329999</v>
      </c>
      <c r="T71">
        <v>802.038949</v>
      </c>
      <c r="U71">
        <v>97966.639953000005</v>
      </c>
      <c r="V71">
        <f t="shared" si="14"/>
        <v>9.7966639953000012</v>
      </c>
      <c r="W71">
        <f t="shared" si="12"/>
        <v>6.4658984079426993</v>
      </c>
      <c r="Y71" t="s">
        <v>31</v>
      </c>
      <c r="Z71">
        <f>(1/6)*3.14*(19.6)^3</f>
        <v>3940.4571733333341</v>
      </c>
    </row>
    <row r="72" spans="2:26" x14ac:dyDescent="0.2">
      <c r="B72">
        <v>80</v>
      </c>
      <c r="C72">
        <v>1000000</v>
      </c>
      <c r="D72">
        <v>464.93111399999998</v>
      </c>
      <c r="E72">
        <v>-582946.82626999996</v>
      </c>
      <c r="F72">
        <v>2518289.2084329999</v>
      </c>
      <c r="G72">
        <v>632.41413799999998</v>
      </c>
      <c r="I72">
        <f t="shared" si="8"/>
        <v>157.57550496514887</v>
      </c>
      <c r="J72">
        <f t="shared" si="9"/>
        <v>0.56737588652482274</v>
      </c>
      <c r="K72">
        <f t="shared" si="10"/>
        <v>0.9999959057991622</v>
      </c>
      <c r="L72">
        <f t="shared" si="11"/>
        <v>76.987397000077181</v>
      </c>
      <c r="M72">
        <f t="shared" si="13"/>
        <v>-3.6105670519995328</v>
      </c>
      <c r="O72">
        <v>100</v>
      </c>
      <c r="P72">
        <v>1200000</v>
      </c>
      <c r="Q72">
        <v>464.87847499999998</v>
      </c>
      <c r="R72">
        <v>-582905.02908300003</v>
      </c>
      <c r="S72">
        <v>2518289.2084329999</v>
      </c>
      <c r="T72">
        <v>873.63483399999996</v>
      </c>
      <c r="U72">
        <v>121436.59060900001</v>
      </c>
      <c r="V72">
        <f t="shared" si="14"/>
        <v>12.143659060900001</v>
      </c>
      <c r="W72">
        <f t="shared" si="12"/>
        <v>7.5435966078084009</v>
      </c>
      <c r="Y72" t="s">
        <v>31</v>
      </c>
      <c r="Z72">
        <f>(1/6)*3.14*(20)^3</f>
        <v>4186.666666666667</v>
      </c>
    </row>
    <row r="73" spans="2:26" x14ac:dyDescent="0.2">
      <c r="B73">
        <v>90</v>
      </c>
      <c r="C73">
        <v>1100000</v>
      </c>
      <c r="D73">
        <v>464.89308199999999</v>
      </c>
      <c r="E73">
        <v>-582923.00038900005</v>
      </c>
      <c r="F73">
        <v>2518289.2084329999</v>
      </c>
      <c r="G73">
        <v>802.038949</v>
      </c>
      <c r="I73">
        <f t="shared" si="8"/>
        <v>181.40138596505858</v>
      </c>
      <c r="J73">
        <f t="shared" si="9"/>
        <v>0.63829787234042556</v>
      </c>
      <c r="K73">
        <f t="shared" si="10"/>
        <v>0.9999959057991622</v>
      </c>
      <c r="L73">
        <f t="shared" si="11"/>
        <v>100.81327799998689</v>
      </c>
      <c r="M73">
        <f t="shared" si="13"/>
        <v>-3.3173380520085631</v>
      </c>
      <c r="O73">
        <v>110</v>
      </c>
      <c r="P73">
        <v>1300000</v>
      </c>
      <c r="Q73">
        <v>464.90660700000001</v>
      </c>
      <c r="R73">
        <v>-582879.21892899997</v>
      </c>
      <c r="S73">
        <v>2518289.2084329999</v>
      </c>
      <c r="T73">
        <v>1190.7306980000001</v>
      </c>
      <c r="U73">
        <v>139575.64197500001</v>
      </c>
      <c r="V73">
        <f t="shared" si="14"/>
        <v>13.957564197500002</v>
      </c>
      <c r="W73">
        <f t="shared" si="12"/>
        <v>5.7009207505473087</v>
      </c>
      <c r="Y73" t="s">
        <v>31</v>
      </c>
      <c r="Z73">
        <f>(1/6)*3.14*(23)^3</f>
        <v>6367.3966666666665</v>
      </c>
    </row>
    <row r="74" spans="2:26" x14ac:dyDescent="0.2">
      <c r="B74">
        <v>100</v>
      </c>
      <c r="C74">
        <v>1200000</v>
      </c>
      <c r="D74">
        <v>464.87847499999998</v>
      </c>
      <c r="E74">
        <v>-582905.02908300003</v>
      </c>
      <c r="F74">
        <v>2518289.2084329999</v>
      </c>
      <c r="G74">
        <v>873.63483399999996</v>
      </c>
      <c r="I74">
        <f t="shared" si="8"/>
        <v>199.37269196507987</v>
      </c>
      <c r="J74">
        <f t="shared" si="9"/>
        <v>0.70921985815602839</v>
      </c>
      <c r="K74">
        <f t="shared" si="10"/>
        <v>0.9999959057991622</v>
      </c>
      <c r="L74">
        <f t="shared" si="11"/>
        <v>118.78458400000818</v>
      </c>
      <c r="M74">
        <f t="shared" si="13"/>
        <v>-3.9027955519974058</v>
      </c>
      <c r="O74">
        <v>120</v>
      </c>
      <c r="P74">
        <v>1400000</v>
      </c>
      <c r="Q74">
        <v>464.905957</v>
      </c>
      <c r="R74">
        <v>-582865.89722100005</v>
      </c>
      <c r="S74">
        <v>2518289.2084329999</v>
      </c>
      <c r="T74">
        <v>1335.281125</v>
      </c>
      <c r="U74">
        <v>148026.687852</v>
      </c>
      <c r="V74">
        <f t="shared" si="14"/>
        <v>14.802668785200002</v>
      </c>
    </row>
    <row r="75" spans="2:26" x14ac:dyDescent="0.2">
      <c r="B75">
        <v>110</v>
      </c>
      <c r="C75">
        <v>1300000</v>
      </c>
      <c r="D75">
        <v>464.90660700000001</v>
      </c>
      <c r="E75">
        <v>-582879.21892899997</v>
      </c>
      <c r="F75">
        <v>2518289.2084329999</v>
      </c>
      <c r="G75">
        <v>1190.7306980000001</v>
      </c>
      <c r="I75">
        <f t="shared" si="8"/>
        <v>225.18284596514422</v>
      </c>
      <c r="J75">
        <f t="shared" si="9"/>
        <v>0.78014184397163122</v>
      </c>
      <c r="K75">
        <f t="shared" si="10"/>
        <v>0.9999959057991622</v>
      </c>
      <c r="L75">
        <f t="shared" si="11"/>
        <v>144.59473800007254</v>
      </c>
      <c r="M75">
        <f t="shared" si="13"/>
        <v>-3.1189107519930985</v>
      </c>
      <c r="O75">
        <v>130</v>
      </c>
      <c r="P75">
        <v>1500000</v>
      </c>
      <c r="Q75">
        <v>464.87895400000002</v>
      </c>
      <c r="R75">
        <v>-582857.78148799995</v>
      </c>
      <c r="S75">
        <v>2518289.2084329999</v>
      </c>
      <c r="T75">
        <v>1519.0605290000001</v>
      </c>
      <c r="U75">
        <v>157376.40917</v>
      </c>
      <c r="V75">
        <f t="shared" si="14"/>
        <v>15.737640917</v>
      </c>
      <c r="W75">
        <f>V75*$Z$63/Z75</f>
        <v>6.1828789895648066</v>
      </c>
      <c r="Y75" t="s">
        <v>31</v>
      </c>
      <c r="Z75">
        <f>(1/6)*3.14*(23.3)^3</f>
        <v>6619.8196966666665</v>
      </c>
    </row>
    <row r="76" spans="2:26" x14ac:dyDescent="0.2">
      <c r="B76">
        <v>120</v>
      </c>
      <c r="C76">
        <v>1400000</v>
      </c>
      <c r="D76">
        <v>464.905957</v>
      </c>
      <c r="E76">
        <v>-582865.89722100005</v>
      </c>
      <c r="F76">
        <v>2518289.2084329999</v>
      </c>
      <c r="G76">
        <v>1335.281125</v>
      </c>
      <c r="I76">
        <f t="shared" si="8"/>
        <v>238.50455396506004</v>
      </c>
      <c r="J76">
        <f t="shared" si="9"/>
        <v>0.85106382978723405</v>
      </c>
      <c r="K76">
        <f t="shared" si="10"/>
        <v>0.9999959057991622</v>
      </c>
      <c r="L76">
        <f t="shared" si="11"/>
        <v>157.91644599998835</v>
      </c>
      <c r="M76">
        <f t="shared" si="13"/>
        <v>-4.3677553520079524</v>
      </c>
      <c r="O76">
        <v>140</v>
      </c>
      <c r="P76">
        <v>1600000</v>
      </c>
      <c r="Q76">
        <v>464.90338300000002</v>
      </c>
      <c r="R76">
        <v>-582822.17628799996</v>
      </c>
      <c r="S76">
        <v>2518289.2084329999</v>
      </c>
      <c r="T76">
        <v>1696.64796</v>
      </c>
      <c r="U76">
        <v>178809.27038900001</v>
      </c>
      <c r="V76">
        <f t="shared" si="14"/>
        <v>17.880927038900001</v>
      </c>
    </row>
    <row r="77" spans="2:26" x14ac:dyDescent="0.2">
      <c r="B77">
        <v>130</v>
      </c>
      <c r="C77">
        <v>1500000</v>
      </c>
      <c r="D77">
        <v>464.87895400000002</v>
      </c>
      <c r="E77">
        <v>-582857.78148799995</v>
      </c>
      <c r="F77">
        <v>2518289.2084329999</v>
      </c>
      <c r="G77">
        <v>1519.0605290000001</v>
      </c>
      <c r="I77">
        <f t="shared" ref="I77:I87" si="15">E77-(128000-$B$62)/128000*$E$63</f>
        <v>246.62028696516063</v>
      </c>
      <c r="J77">
        <f t="shared" ref="J77:J87" si="16">B77/$B$62</f>
        <v>0.92198581560283688</v>
      </c>
      <c r="K77">
        <f t="shared" ref="K77:K87" si="17">F77/$F$63</f>
        <v>0.9999959057991622</v>
      </c>
      <c r="L77">
        <f t="shared" ref="L77:L87" si="18">E77-$E$64</f>
        <v>166.03217900008895</v>
      </c>
      <c r="M77">
        <f t="shared" si="13"/>
        <v>-4.8883528519894757</v>
      </c>
      <c r="O77">
        <v>150</v>
      </c>
      <c r="P77">
        <v>1700000</v>
      </c>
      <c r="Q77">
        <v>464.93359299999997</v>
      </c>
      <c r="R77">
        <v>-582805.13404599996</v>
      </c>
      <c r="S77">
        <v>2518289.2084329999</v>
      </c>
      <c r="T77">
        <v>1841.2046310000001</v>
      </c>
      <c r="U77">
        <v>190896.057459</v>
      </c>
      <c r="V77">
        <f t="shared" si="14"/>
        <v>19.089605745900002</v>
      </c>
    </row>
    <row r="78" spans="2:26" x14ac:dyDescent="0.2">
      <c r="B78">
        <v>140</v>
      </c>
      <c r="C78">
        <v>1600000</v>
      </c>
      <c r="D78">
        <v>464.90338300000002</v>
      </c>
      <c r="E78">
        <v>-582822.17628799996</v>
      </c>
      <c r="F78">
        <v>2518289.2084329999</v>
      </c>
      <c r="G78">
        <v>1696.64796</v>
      </c>
      <c r="I78">
        <f t="shared" si="15"/>
        <v>282.2254869651515</v>
      </c>
      <c r="J78">
        <f t="shared" si="16"/>
        <v>0.99290780141843971</v>
      </c>
      <c r="K78">
        <f t="shared" si="17"/>
        <v>0.9999959057991622</v>
      </c>
      <c r="L78">
        <f t="shared" si="18"/>
        <v>201.63737900007982</v>
      </c>
      <c r="M78">
        <f t="shared" si="13"/>
        <v>-2.139406152000447</v>
      </c>
      <c r="O78">
        <v>160</v>
      </c>
      <c r="P78">
        <v>1800000</v>
      </c>
      <c r="Q78">
        <v>464.95514300000002</v>
      </c>
      <c r="R78">
        <v>-582784.44204800006</v>
      </c>
      <c r="S78">
        <v>2518289.2084329999</v>
      </c>
      <c r="T78">
        <v>2064.1245279999998</v>
      </c>
      <c r="U78">
        <v>204855.249989</v>
      </c>
      <c r="V78">
        <f t="shared" si="14"/>
        <v>20.485524998900001</v>
      </c>
    </row>
    <row r="79" spans="2:26" x14ac:dyDescent="0.2">
      <c r="B79">
        <v>150</v>
      </c>
      <c r="C79">
        <v>1700000</v>
      </c>
      <c r="D79">
        <v>464.93359299999997</v>
      </c>
      <c r="E79">
        <v>-582805.13404599996</v>
      </c>
      <c r="F79">
        <v>2518289.2084329999</v>
      </c>
      <c r="G79">
        <v>1841.2046310000001</v>
      </c>
      <c r="I79">
        <f t="shared" si="15"/>
        <v>299.2677289651474</v>
      </c>
      <c r="J79">
        <f t="shared" si="16"/>
        <v>1.0638297872340425</v>
      </c>
      <c r="K79">
        <f t="shared" si="17"/>
        <v>0.9999959057991622</v>
      </c>
      <c r="L79">
        <f t="shared" si="18"/>
        <v>218.67962100007571</v>
      </c>
      <c r="M79">
        <f t="shared" si="13"/>
        <v>-3.995701951999945</v>
      </c>
      <c r="O79">
        <v>170</v>
      </c>
      <c r="P79">
        <v>1900000</v>
      </c>
      <c r="Q79">
        <v>464.85398900000001</v>
      </c>
      <c r="R79">
        <v>-582776.93296400004</v>
      </c>
      <c r="S79">
        <v>2518289.2084329999</v>
      </c>
      <c r="T79">
        <v>2235.6610460000002</v>
      </c>
      <c r="U79">
        <v>209411.36683700001</v>
      </c>
      <c r="V79">
        <f t="shared" si="14"/>
        <v>20.941136683700002</v>
      </c>
    </row>
    <row r="80" spans="2:26" x14ac:dyDescent="0.2">
      <c r="B80">
        <v>160</v>
      </c>
      <c r="C80">
        <v>1800000</v>
      </c>
      <c r="D80">
        <v>464.95514300000002</v>
      </c>
      <c r="E80">
        <v>-582784.44204800006</v>
      </c>
      <c r="F80">
        <v>2518289.2084329999</v>
      </c>
      <c r="G80">
        <v>2064.1245279999998</v>
      </c>
      <c r="I80">
        <f t="shared" si="15"/>
        <v>319.95972696505487</v>
      </c>
      <c r="J80">
        <f t="shared" si="16"/>
        <v>1.1347517730496455</v>
      </c>
      <c r="K80">
        <f t="shared" si="17"/>
        <v>0.9999959057991622</v>
      </c>
      <c r="L80">
        <f t="shared" si="18"/>
        <v>239.37161899998318</v>
      </c>
      <c r="M80">
        <f t="shared" si="13"/>
        <v>-3.6307263520087871</v>
      </c>
      <c r="O80">
        <v>180</v>
      </c>
      <c r="P80">
        <v>2000000</v>
      </c>
      <c r="Q80">
        <v>464.84022900000002</v>
      </c>
      <c r="R80">
        <v>-582763.59328799997</v>
      </c>
      <c r="S80">
        <v>2518289.2084329999</v>
      </c>
      <c r="T80">
        <v>2477.9812790000001</v>
      </c>
      <c r="U80">
        <v>228637.478172</v>
      </c>
      <c r="V80">
        <f t="shared" si="14"/>
        <v>22.8637478172</v>
      </c>
      <c r="W80">
        <f>V80*$Z$63/Z80</f>
        <v>6.4646684330427577</v>
      </c>
      <c r="Y80" t="s">
        <v>31</v>
      </c>
      <c r="Z80">
        <f>(1/6)*3.14*(26)^3</f>
        <v>9198.1066666666666</v>
      </c>
    </row>
    <row r="81" spans="2:26" x14ac:dyDescent="0.2">
      <c r="B81">
        <v>170</v>
      </c>
      <c r="C81">
        <v>1900000</v>
      </c>
      <c r="D81">
        <v>464.85398900000001</v>
      </c>
      <c r="E81">
        <v>-582776.93296400004</v>
      </c>
      <c r="F81">
        <v>2518289.2084329999</v>
      </c>
      <c r="G81">
        <v>2235.6610460000002</v>
      </c>
      <c r="I81">
        <f t="shared" si="15"/>
        <v>327.46881096507423</v>
      </c>
      <c r="J81">
        <f t="shared" si="16"/>
        <v>1.2056737588652482</v>
      </c>
      <c r="K81">
        <f t="shared" si="17"/>
        <v>0.9999959057991622</v>
      </c>
      <c r="L81">
        <f t="shared" si="18"/>
        <v>246.88070300000254</v>
      </c>
      <c r="M81">
        <f t="shared" si="13"/>
        <v>-4.9490177519975989</v>
      </c>
      <c r="O81">
        <v>190</v>
      </c>
      <c r="P81">
        <v>2100000</v>
      </c>
      <c r="Q81">
        <v>464.88446199999998</v>
      </c>
      <c r="R81">
        <v>-582744.73012099997</v>
      </c>
      <c r="S81">
        <v>2518289.2084329999</v>
      </c>
      <c r="T81">
        <v>2730.29522</v>
      </c>
      <c r="U81">
        <v>231827.86438099999</v>
      </c>
      <c r="V81">
        <f t="shared" si="14"/>
        <v>23.182786438099999</v>
      </c>
    </row>
    <row r="82" spans="2:26" x14ac:dyDescent="0.2">
      <c r="B82">
        <v>180</v>
      </c>
      <c r="C82">
        <v>2000000</v>
      </c>
      <c r="D82">
        <v>464.84022900000002</v>
      </c>
      <c r="E82">
        <v>-582763.59328799997</v>
      </c>
      <c r="F82">
        <v>2518289.2084329999</v>
      </c>
      <c r="G82">
        <v>2477.9812790000001</v>
      </c>
      <c r="I82">
        <f t="shared" si="15"/>
        <v>340.80848696513567</v>
      </c>
      <c r="J82">
        <f t="shared" si="16"/>
        <v>1.2765957446808511</v>
      </c>
      <c r="K82">
        <f t="shared" si="17"/>
        <v>0.9999959057991622</v>
      </c>
      <c r="L82">
        <f t="shared" si="18"/>
        <v>260.22037900006399</v>
      </c>
      <c r="M82">
        <f t="shared" si="13"/>
        <v>-4.3659585519933897</v>
      </c>
      <c r="O82">
        <v>200</v>
      </c>
      <c r="P82">
        <v>2200000</v>
      </c>
      <c r="Q82">
        <v>464.83749499999999</v>
      </c>
      <c r="R82">
        <v>-582730.99861500005</v>
      </c>
      <c r="S82">
        <v>2518289.2084329999</v>
      </c>
      <c r="T82">
        <v>2870.7</v>
      </c>
      <c r="U82">
        <v>246873.13295999999</v>
      </c>
      <c r="V82">
        <f t="shared" si="14"/>
        <v>24.687313295999999</v>
      </c>
    </row>
    <row r="83" spans="2:26" x14ac:dyDescent="0.2">
      <c r="B83">
        <v>190</v>
      </c>
      <c r="C83">
        <v>2100000</v>
      </c>
      <c r="D83">
        <v>464.88446199999998</v>
      </c>
      <c r="E83">
        <v>-582744.73012099997</v>
      </c>
      <c r="F83">
        <v>2518289.2084329999</v>
      </c>
      <c r="G83">
        <v>2730.29522</v>
      </c>
      <c r="I83">
        <f t="shared" si="15"/>
        <v>359.67165396513883</v>
      </c>
      <c r="J83">
        <f t="shared" si="16"/>
        <v>1.3475177304964538</v>
      </c>
      <c r="K83">
        <f t="shared" si="17"/>
        <v>0.9999959057991622</v>
      </c>
      <c r="L83">
        <f t="shared" si="18"/>
        <v>279.08354600006714</v>
      </c>
      <c r="M83">
        <f t="shared" si="13"/>
        <v>-3.8136094519992185</v>
      </c>
      <c r="O83">
        <v>210</v>
      </c>
      <c r="P83">
        <v>2300000</v>
      </c>
      <c r="Q83">
        <v>464.882722</v>
      </c>
      <c r="R83">
        <v>-582729.79454799998</v>
      </c>
      <c r="S83">
        <v>2518289.2084329999</v>
      </c>
      <c r="T83">
        <v>3153.2460540000002</v>
      </c>
      <c r="U83">
        <v>255410.87104999999</v>
      </c>
      <c r="V83">
        <f t="shared" si="14"/>
        <v>25.541087104999999</v>
      </c>
    </row>
    <row r="84" spans="2:26" x14ac:dyDescent="0.2">
      <c r="B84">
        <v>200</v>
      </c>
      <c r="C84">
        <v>2200000</v>
      </c>
      <c r="D84">
        <v>464.83749499999999</v>
      </c>
      <c r="E84">
        <v>-582730.99861500005</v>
      </c>
      <c r="F84">
        <v>2518289.2084329999</v>
      </c>
      <c r="G84">
        <v>2870.7</v>
      </c>
      <c r="I84">
        <f t="shared" si="15"/>
        <v>373.40315996506251</v>
      </c>
      <c r="J84">
        <f t="shared" si="16"/>
        <v>1.4184397163120568</v>
      </c>
      <c r="K84">
        <f t="shared" si="17"/>
        <v>0.9999959057991622</v>
      </c>
      <c r="L84">
        <f t="shared" si="18"/>
        <v>292.81505199999083</v>
      </c>
      <c r="M84">
        <f t="shared" si="13"/>
        <v>-4.3267755520071658</v>
      </c>
      <c r="O84">
        <v>220</v>
      </c>
      <c r="P84">
        <v>2400000</v>
      </c>
      <c r="Q84">
        <v>464.87609600000002</v>
      </c>
      <c r="R84">
        <v>-582705.63694200001</v>
      </c>
      <c r="S84">
        <v>2518289.2084329999</v>
      </c>
      <c r="T84">
        <v>3316.9590629999998</v>
      </c>
      <c r="U84">
        <v>269071.53839599999</v>
      </c>
      <c r="V84">
        <f t="shared" si="14"/>
        <v>26.907153839599999</v>
      </c>
    </row>
    <row r="85" spans="2:26" x14ac:dyDescent="0.2">
      <c r="B85">
        <v>210</v>
      </c>
      <c r="C85">
        <v>2300000</v>
      </c>
      <c r="D85">
        <v>464.882722</v>
      </c>
      <c r="E85">
        <v>-582729.79454799998</v>
      </c>
      <c r="F85">
        <v>2518289.2084329999</v>
      </c>
      <c r="G85">
        <v>3153.2460540000002</v>
      </c>
      <c r="I85">
        <f t="shared" si="15"/>
        <v>374.60722696513403</v>
      </c>
      <c r="J85">
        <f t="shared" si="16"/>
        <v>1.4893617021276595</v>
      </c>
      <c r="K85">
        <f t="shared" si="17"/>
        <v>0.9999959057991622</v>
      </c>
      <c r="L85">
        <f t="shared" si="18"/>
        <v>294.01911900006235</v>
      </c>
      <c r="M85">
        <f t="shared" si="13"/>
        <v>-5.5795194519923825</v>
      </c>
      <c r="O85">
        <v>230</v>
      </c>
      <c r="P85">
        <v>2500000</v>
      </c>
      <c r="Q85">
        <v>464.87395299999997</v>
      </c>
      <c r="R85">
        <v>-582694.61816099996</v>
      </c>
      <c r="S85">
        <v>2518289.2084329999</v>
      </c>
      <c r="T85">
        <v>3589.1897560000002</v>
      </c>
      <c r="U85">
        <v>289375.74934099999</v>
      </c>
      <c r="V85">
        <f t="shared" si="14"/>
        <v>28.937574934099999</v>
      </c>
      <c r="W85">
        <f>V85*$Z$63/Z85</f>
        <v>5.1187068725562765</v>
      </c>
      <c r="Y85" t="s">
        <v>31</v>
      </c>
      <c r="Z85">
        <f>(1/6)*3.14*(30.4)^3</f>
        <v>14702.769493333331</v>
      </c>
    </row>
    <row r="86" spans="2:26" x14ac:dyDescent="0.2">
      <c r="B86">
        <v>220</v>
      </c>
      <c r="C86">
        <v>2400000</v>
      </c>
      <c r="D86">
        <v>464.87609600000002</v>
      </c>
      <c r="E86">
        <v>-582705.63694200001</v>
      </c>
      <c r="F86">
        <v>2518289.2084329999</v>
      </c>
      <c r="G86">
        <v>3316.9590629999998</v>
      </c>
      <c r="I86">
        <f t="shared" si="15"/>
        <v>398.76483296509832</v>
      </c>
      <c r="J86">
        <f t="shared" si="16"/>
        <v>1.5602836879432624</v>
      </c>
      <c r="K86">
        <f t="shared" si="17"/>
        <v>0.9999959057991622</v>
      </c>
      <c r="L86">
        <f t="shared" si="18"/>
        <v>318.17672500002664</v>
      </c>
      <c r="M86">
        <f t="shared" si="13"/>
        <v>-3.2841655520031052</v>
      </c>
      <c r="O86">
        <v>240</v>
      </c>
      <c r="P86">
        <v>2600000</v>
      </c>
      <c r="Q86">
        <v>464.84899899999999</v>
      </c>
      <c r="R86">
        <v>-582680.23777100001</v>
      </c>
      <c r="S86">
        <v>2518289.2084329999</v>
      </c>
      <c r="T86">
        <v>3669.2674379999999</v>
      </c>
      <c r="U86">
        <v>304523.95761400001</v>
      </c>
      <c r="V86">
        <f t="shared" si="14"/>
        <v>30.452395761400002</v>
      </c>
    </row>
    <row r="87" spans="2:26" x14ac:dyDescent="0.2">
      <c r="B87">
        <v>230</v>
      </c>
      <c r="C87">
        <v>2500000</v>
      </c>
      <c r="D87">
        <v>464.87395299999997</v>
      </c>
      <c r="E87">
        <v>-582694.61816099996</v>
      </c>
      <c r="F87">
        <v>2518289.2084329999</v>
      </c>
      <c r="G87">
        <v>3589.1897560000002</v>
      </c>
      <c r="I87">
        <f t="shared" si="15"/>
        <v>409.78361396514811</v>
      </c>
      <c r="J87">
        <f t="shared" si="16"/>
        <v>1.6312056737588652</v>
      </c>
      <c r="K87">
        <f t="shared" si="17"/>
        <v>0.9999959057991622</v>
      </c>
      <c r="L87">
        <f t="shared" si="18"/>
        <v>329.19550600007642</v>
      </c>
      <c r="M87">
        <f t="shared" si="13"/>
        <v>-4.5980480519945557</v>
      </c>
      <c r="O87">
        <v>250</v>
      </c>
      <c r="P87">
        <v>2700000</v>
      </c>
      <c r="Q87">
        <v>464.86413900000002</v>
      </c>
      <c r="R87">
        <v>-582656.39648999996</v>
      </c>
      <c r="S87">
        <v>2518289.2084329999</v>
      </c>
      <c r="T87">
        <v>3947.281845</v>
      </c>
      <c r="U87">
        <v>309071.74269500002</v>
      </c>
      <c r="V87">
        <f t="shared" si="14"/>
        <v>30.907174269500004</v>
      </c>
    </row>
    <row r="88" spans="2:26" x14ac:dyDescent="0.2">
      <c r="B88">
        <v>240</v>
      </c>
      <c r="C88">
        <v>2600000</v>
      </c>
      <c r="D88">
        <v>464.84899899999999</v>
      </c>
      <c r="E88">
        <v>-582680.23777100001</v>
      </c>
      <c r="F88">
        <v>2518289.2084329999</v>
      </c>
      <c r="G88">
        <v>3669.2674379999999</v>
      </c>
      <c r="I88">
        <f t="shared" ref="I88:I98" si="19">E88-(128000-$B$62)/128000*$E$63</f>
        <v>424.16400396509562</v>
      </c>
      <c r="J88">
        <f t="shared" ref="J88:J98" si="20">B88/$B$62</f>
        <v>1.7021276595744681</v>
      </c>
      <c r="K88">
        <f t="shared" ref="K88:K98" si="21">F88/$F$63</f>
        <v>0.9999959057991622</v>
      </c>
      <c r="L88">
        <f t="shared" ref="L88:L98" si="22">E88-$E$64</f>
        <v>343.57589600002393</v>
      </c>
      <c r="M88">
        <f t="shared" si="13"/>
        <v>-4.2618871520047836</v>
      </c>
      <c r="O88">
        <v>260</v>
      </c>
      <c r="P88">
        <v>2800000</v>
      </c>
      <c r="Q88">
        <v>464.92967399999998</v>
      </c>
      <c r="R88">
        <v>-582660.95905900002</v>
      </c>
      <c r="S88">
        <v>2518289.2084329999</v>
      </c>
      <c r="T88">
        <v>4169.6826339999998</v>
      </c>
      <c r="U88">
        <v>324814.969774</v>
      </c>
      <c r="V88">
        <f t="shared" si="14"/>
        <v>32.481496977399999</v>
      </c>
    </row>
    <row r="89" spans="2:26" x14ac:dyDescent="0.2">
      <c r="B89">
        <v>250</v>
      </c>
      <c r="C89">
        <v>2700000</v>
      </c>
      <c r="D89">
        <v>464.86413900000002</v>
      </c>
      <c r="E89">
        <v>-582656.39648999996</v>
      </c>
      <c r="F89">
        <v>2518289.2084329999</v>
      </c>
      <c r="G89">
        <v>3947.281845</v>
      </c>
      <c r="I89">
        <f t="shared" si="19"/>
        <v>448.00528496515471</v>
      </c>
      <c r="J89">
        <f t="shared" si="20"/>
        <v>1.7730496453900708</v>
      </c>
      <c r="K89">
        <f t="shared" si="21"/>
        <v>0.9999959057991622</v>
      </c>
      <c r="L89">
        <f t="shared" si="22"/>
        <v>367.41717700008303</v>
      </c>
      <c r="M89">
        <f t="shared" si="13"/>
        <v>-3.3157980519936245</v>
      </c>
      <c r="O89">
        <v>270</v>
      </c>
      <c r="P89">
        <v>2900000</v>
      </c>
      <c r="Q89">
        <v>464.89778799999999</v>
      </c>
      <c r="R89">
        <v>-582636.52292000002</v>
      </c>
      <c r="S89">
        <v>2518289.2084329999</v>
      </c>
      <c r="T89">
        <v>4361.268924</v>
      </c>
      <c r="U89">
        <v>327425.30002800003</v>
      </c>
      <c r="V89">
        <f t="shared" si="14"/>
        <v>32.742530002800002</v>
      </c>
    </row>
    <row r="90" spans="2:26" x14ac:dyDescent="0.2">
      <c r="B90">
        <v>260</v>
      </c>
      <c r="C90">
        <v>2800000</v>
      </c>
      <c r="D90">
        <v>464.92967399999998</v>
      </c>
      <c r="E90">
        <v>-582660.95905900002</v>
      </c>
      <c r="F90">
        <v>2518289.2084329999</v>
      </c>
      <c r="G90">
        <v>4169.6826339999998</v>
      </c>
      <c r="I90">
        <f t="shared" si="19"/>
        <v>443.44271596509498</v>
      </c>
      <c r="J90">
        <f t="shared" si="20"/>
        <v>1.8439716312056738</v>
      </c>
      <c r="K90">
        <f t="shared" si="21"/>
        <v>0.9999959057991622</v>
      </c>
      <c r="L90">
        <f t="shared" si="22"/>
        <v>362.85460800002329</v>
      </c>
      <c r="M90">
        <f t="shared" si="13"/>
        <v>-6.1561830520055079</v>
      </c>
      <c r="O90">
        <v>280</v>
      </c>
      <c r="P90">
        <v>3000000</v>
      </c>
      <c r="Q90">
        <v>464.89726000000002</v>
      </c>
      <c r="R90">
        <v>-582620.20970600005</v>
      </c>
      <c r="S90">
        <v>2518289.2084329999</v>
      </c>
      <c r="T90">
        <v>4494.359563</v>
      </c>
      <c r="U90">
        <v>350687.032871</v>
      </c>
      <c r="V90">
        <f t="shared" si="14"/>
        <v>35.0687032871</v>
      </c>
    </row>
    <row r="91" spans="2:26" x14ac:dyDescent="0.2">
      <c r="B91">
        <v>270</v>
      </c>
      <c r="C91">
        <v>2900000</v>
      </c>
      <c r="D91">
        <v>464.89778799999999</v>
      </c>
      <c r="E91">
        <v>-582636.52292000002</v>
      </c>
      <c r="F91">
        <v>2518289.2084329999</v>
      </c>
      <c r="G91">
        <v>4361.268924</v>
      </c>
      <c r="I91">
        <f t="shared" si="19"/>
        <v>467.87885496509261</v>
      </c>
      <c r="J91">
        <f t="shared" si="20"/>
        <v>1.9148936170212767</v>
      </c>
      <c r="K91">
        <f t="shared" si="21"/>
        <v>0.9999959057991622</v>
      </c>
      <c r="L91">
        <f t="shared" si="22"/>
        <v>387.29074700002093</v>
      </c>
      <c r="M91">
        <f t="shared" si="13"/>
        <v>-3.2563122519997707</v>
      </c>
      <c r="O91">
        <v>290</v>
      </c>
      <c r="P91">
        <v>3100000</v>
      </c>
      <c r="Q91">
        <v>464.86781100000002</v>
      </c>
      <c r="R91">
        <v>-582617.11954500002</v>
      </c>
      <c r="S91">
        <v>2518289.2084329999</v>
      </c>
      <c r="T91">
        <v>4704.8107490000002</v>
      </c>
      <c r="U91">
        <v>351506.52627600002</v>
      </c>
      <c r="V91">
        <f t="shared" si="14"/>
        <v>35.150652627600003</v>
      </c>
    </row>
    <row r="92" spans="2:26" x14ac:dyDescent="0.2">
      <c r="B92">
        <v>280</v>
      </c>
      <c r="C92">
        <v>3000000</v>
      </c>
      <c r="D92">
        <v>464.89726000000002</v>
      </c>
      <c r="E92">
        <v>-582620.20970600005</v>
      </c>
      <c r="F92">
        <v>2518289.2084329999</v>
      </c>
      <c r="G92">
        <v>4494.359563</v>
      </c>
      <c r="I92">
        <f t="shared" si="19"/>
        <v>484.19206896505784</v>
      </c>
      <c r="J92">
        <f t="shared" si="20"/>
        <v>1.9858156028368794</v>
      </c>
      <c r="K92">
        <f t="shared" si="21"/>
        <v>0.9999959057991622</v>
      </c>
      <c r="L92">
        <f t="shared" si="22"/>
        <v>403.60396099998616</v>
      </c>
      <c r="M92">
        <f t="shared" si="13"/>
        <v>-4.0686047520030115</v>
      </c>
      <c r="O92">
        <v>300</v>
      </c>
      <c r="P92">
        <v>3200000</v>
      </c>
      <c r="Q92">
        <v>464.91965199999999</v>
      </c>
      <c r="R92">
        <v>-582597.67495999997</v>
      </c>
      <c r="S92">
        <v>2518289.2084329999</v>
      </c>
      <c r="T92">
        <v>5011.0891670000001</v>
      </c>
      <c r="U92">
        <v>365387.05121200002</v>
      </c>
      <c r="V92">
        <f t="shared" si="14"/>
        <v>36.538705121200003</v>
      </c>
    </row>
    <row r="93" spans="2:26" x14ac:dyDescent="0.2">
      <c r="B93">
        <v>290</v>
      </c>
      <c r="C93">
        <v>3100000</v>
      </c>
      <c r="D93">
        <v>464.86781100000002</v>
      </c>
      <c r="E93">
        <v>-582617.11954500002</v>
      </c>
      <c r="F93">
        <v>2518289.2084329999</v>
      </c>
      <c r="G93">
        <v>4704.8107490000002</v>
      </c>
      <c r="I93">
        <f t="shared" si="19"/>
        <v>487.28222996508703</v>
      </c>
      <c r="J93">
        <f t="shared" si="20"/>
        <v>2.0567375886524824</v>
      </c>
      <c r="K93">
        <f t="shared" si="21"/>
        <v>0.9999959057991622</v>
      </c>
      <c r="L93">
        <f t="shared" si="22"/>
        <v>406.69412200001534</v>
      </c>
      <c r="M93">
        <f t="shared" si="13"/>
        <v>-5.3909100519966158</v>
      </c>
      <c r="O93">
        <v>310</v>
      </c>
      <c r="P93">
        <v>3300000</v>
      </c>
      <c r="Q93">
        <v>464.843414</v>
      </c>
      <c r="R93">
        <v>-582586.67636299995</v>
      </c>
      <c r="S93">
        <v>2518289.2084329999</v>
      </c>
      <c r="T93">
        <v>5192.0933919999998</v>
      </c>
      <c r="U93">
        <v>374119.21532399999</v>
      </c>
      <c r="V93">
        <f t="shared" si="14"/>
        <v>37.411921532400001</v>
      </c>
    </row>
    <row r="94" spans="2:26" x14ac:dyDescent="0.2">
      <c r="B94">
        <v>300</v>
      </c>
      <c r="C94">
        <v>3200000</v>
      </c>
      <c r="D94">
        <v>464.91965199999999</v>
      </c>
      <c r="E94">
        <v>-582597.67495999997</v>
      </c>
      <c r="F94">
        <v>2518289.2084329999</v>
      </c>
      <c r="G94">
        <v>5011.0891670000001</v>
      </c>
      <c r="I94">
        <f t="shared" si="19"/>
        <v>506.72681496513542</v>
      </c>
      <c r="J94">
        <f t="shared" si="20"/>
        <v>2.1276595744680851</v>
      </c>
      <c r="K94">
        <f t="shared" si="21"/>
        <v>0.9999959057991622</v>
      </c>
      <c r="L94">
        <f t="shared" si="22"/>
        <v>426.13870700006373</v>
      </c>
      <c r="M94">
        <f t="shared" si="13"/>
        <v>-3.755467651994695</v>
      </c>
      <c r="O94">
        <v>320</v>
      </c>
      <c r="P94">
        <v>3400000</v>
      </c>
      <c r="Q94">
        <v>464.88301799999999</v>
      </c>
      <c r="R94">
        <v>-582578.63318700006</v>
      </c>
      <c r="S94">
        <v>2518289.2084329999</v>
      </c>
      <c r="T94">
        <v>5347.7265939999997</v>
      </c>
      <c r="U94">
        <v>384183.53894200001</v>
      </c>
      <c r="V94">
        <f t="shared" si="14"/>
        <v>38.418353894200003</v>
      </c>
    </row>
    <row r="95" spans="2:26" x14ac:dyDescent="0.2">
      <c r="B95">
        <v>310</v>
      </c>
      <c r="C95">
        <v>3300000</v>
      </c>
      <c r="D95">
        <v>464.843414</v>
      </c>
      <c r="E95">
        <v>-582586.67636299995</v>
      </c>
      <c r="F95">
        <v>2518289.2084329999</v>
      </c>
      <c r="G95">
        <v>5192.0933919999998</v>
      </c>
      <c r="I95">
        <f t="shared" si="19"/>
        <v>517.72541196516249</v>
      </c>
      <c r="J95">
        <f t="shared" si="20"/>
        <v>2.1985815602836878</v>
      </c>
      <c r="K95">
        <f t="shared" si="21"/>
        <v>0.9999959057991622</v>
      </c>
      <c r="L95">
        <f t="shared" si="22"/>
        <v>437.13730400009081</v>
      </c>
      <c r="M95">
        <f t="shared" si="13"/>
        <v>-4.6000664519968266</v>
      </c>
      <c r="O95">
        <v>330</v>
      </c>
      <c r="P95">
        <v>3500000</v>
      </c>
      <c r="Q95">
        <v>464.86977200000001</v>
      </c>
      <c r="R95">
        <v>-582563.910729</v>
      </c>
      <c r="S95">
        <v>2518289.2084329999</v>
      </c>
      <c r="T95">
        <v>5596.8544419999998</v>
      </c>
      <c r="U95">
        <v>391278.875588</v>
      </c>
      <c r="V95">
        <f t="shared" si="14"/>
        <v>39.127887558800005</v>
      </c>
    </row>
    <row r="96" spans="2:26" x14ac:dyDescent="0.2">
      <c r="B96">
        <v>320</v>
      </c>
      <c r="C96">
        <v>3400000</v>
      </c>
      <c r="D96">
        <v>464.88301799999999</v>
      </c>
      <c r="E96">
        <v>-582578.63318700006</v>
      </c>
      <c r="F96">
        <v>2518289.2084329999</v>
      </c>
      <c r="G96">
        <v>5347.7265939999997</v>
      </c>
      <c r="I96">
        <f t="shared" si="19"/>
        <v>525.76858796505257</v>
      </c>
      <c r="J96">
        <f t="shared" si="20"/>
        <v>2.2695035460992909</v>
      </c>
      <c r="K96">
        <f t="shared" si="21"/>
        <v>0.9999959057991622</v>
      </c>
      <c r="L96">
        <f t="shared" si="22"/>
        <v>445.18047999998089</v>
      </c>
      <c r="M96">
        <f t="shared" si="13"/>
        <v>-4.8956085520105264</v>
      </c>
      <c r="O96">
        <v>340</v>
      </c>
      <c r="P96">
        <v>3600000</v>
      </c>
      <c r="Q96">
        <v>464.87840699999998</v>
      </c>
      <c r="R96">
        <v>-582548.38868099998</v>
      </c>
      <c r="S96">
        <v>2518289.2084329999</v>
      </c>
      <c r="T96">
        <v>5785.040422</v>
      </c>
      <c r="U96">
        <v>411367.21849100001</v>
      </c>
      <c r="V96">
        <f t="shared" si="14"/>
        <v>41.136721849100006</v>
      </c>
    </row>
    <row r="97" spans="2:30" x14ac:dyDescent="0.2">
      <c r="B97">
        <v>330</v>
      </c>
      <c r="C97">
        <v>3500000</v>
      </c>
      <c r="D97">
        <v>464.86977200000001</v>
      </c>
      <c r="E97">
        <v>-582563.910729</v>
      </c>
      <c r="F97">
        <v>2518289.2084329999</v>
      </c>
      <c r="G97">
        <v>5596.8544419999998</v>
      </c>
      <c r="I97">
        <f t="shared" si="19"/>
        <v>540.49104596511461</v>
      </c>
      <c r="J97">
        <f t="shared" si="20"/>
        <v>2.3404255319148937</v>
      </c>
      <c r="K97">
        <f t="shared" si="21"/>
        <v>0.9999959057991622</v>
      </c>
      <c r="L97">
        <f t="shared" si="22"/>
        <v>459.90293800004292</v>
      </c>
      <c r="M97">
        <f t="shared" si="13"/>
        <v>-4.2276803519933308</v>
      </c>
    </row>
    <row r="98" spans="2:30" x14ac:dyDescent="0.2">
      <c r="B98">
        <v>340</v>
      </c>
      <c r="C98">
        <v>3600000</v>
      </c>
      <c r="D98">
        <v>464.87840699999998</v>
      </c>
      <c r="E98">
        <v>-582548.38868099998</v>
      </c>
      <c r="F98">
        <v>2518289.2084329999</v>
      </c>
      <c r="G98">
        <v>5785.040422</v>
      </c>
      <c r="I98">
        <f t="shared" si="19"/>
        <v>556.01309396512806</v>
      </c>
      <c r="J98">
        <f t="shared" si="20"/>
        <v>2.4113475177304964</v>
      </c>
      <c r="K98">
        <f t="shared" si="21"/>
        <v>0.9999959057991622</v>
      </c>
      <c r="L98">
        <f t="shared" si="22"/>
        <v>475.42498600005638</v>
      </c>
      <c r="M98">
        <f t="shared" si="13"/>
        <v>-4.1477213519981886</v>
      </c>
    </row>
    <row r="99" spans="2:30" x14ac:dyDescent="0.2">
      <c r="AD99" t="s">
        <v>42</v>
      </c>
    </row>
    <row r="100" spans="2:30" x14ac:dyDescent="0.2">
      <c r="X100" t="s">
        <v>37</v>
      </c>
      <c r="Y100" t="s">
        <v>38</v>
      </c>
      <c r="Z100" t="s">
        <v>39</v>
      </c>
      <c r="AA100" t="s">
        <v>40</v>
      </c>
      <c r="AC100">
        <f>(4/3)*3.14*((3.413*2.5)^3)</f>
        <v>2600.742025637082</v>
      </c>
      <c r="AD100" t="s">
        <v>41</v>
      </c>
    </row>
    <row r="101" spans="2:30" x14ac:dyDescent="0.2">
      <c r="B101" t="s">
        <v>4</v>
      </c>
      <c r="X101">
        <v>0</v>
      </c>
      <c r="Y101">
        <v>24.01</v>
      </c>
      <c r="Z101">
        <v>44.59</v>
      </c>
      <c r="AA101">
        <v>19.579999999999998</v>
      </c>
      <c r="AC101">
        <f>(1/6)*3.14*(AA101)^3</f>
        <v>3928.4068539466653</v>
      </c>
    </row>
    <row r="102" spans="2:30" x14ac:dyDescent="0.2">
      <c r="D102" t="s">
        <v>29</v>
      </c>
      <c r="F102" t="s">
        <v>5</v>
      </c>
      <c r="X102">
        <v>100000</v>
      </c>
      <c r="Y102">
        <v>44.287599999999998</v>
      </c>
      <c r="Z102">
        <v>24.334900000000001</v>
      </c>
      <c r="AA102">
        <v>18.9527</v>
      </c>
      <c r="AC102">
        <f t="shared" ref="AC102:AC108" si="23">(1/6)*3.14*(AA102)^3</f>
        <v>3562.801795312902</v>
      </c>
    </row>
    <row r="103" spans="2:30" x14ac:dyDescent="0.2">
      <c r="B103">
        <v>138</v>
      </c>
      <c r="C103" t="s">
        <v>12</v>
      </c>
      <c r="D103" t="s">
        <v>13</v>
      </c>
      <c r="E103" t="s">
        <v>14</v>
      </c>
      <c r="F103" t="s">
        <v>15</v>
      </c>
      <c r="G103" t="s">
        <v>16</v>
      </c>
      <c r="I103" t="s">
        <v>6</v>
      </c>
      <c r="J103" t="s">
        <v>7</v>
      </c>
      <c r="K103" t="s">
        <v>8</v>
      </c>
      <c r="L103" t="s">
        <v>9</v>
      </c>
      <c r="O103" t="s">
        <v>11</v>
      </c>
      <c r="P103" t="s">
        <v>12</v>
      </c>
      <c r="Q103" t="s">
        <v>13</v>
      </c>
      <c r="R103" t="s">
        <v>14</v>
      </c>
      <c r="S103" t="s">
        <v>15</v>
      </c>
      <c r="T103" t="s">
        <v>16</v>
      </c>
      <c r="U103" t="s">
        <v>17</v>
      </c>
      <c r="V103" t="s">
        <v>19</v>
      </c>
      <c r="X103">
        <v>200000</v>
      </c>
      <c r="Y103">
        <v>23.7286</v>
      </c>
      <c r="Z103">
        <v>44.305300000000003</v>
      </c>
      <c r="AA103">
        <v>19.576699999999999</v>
      </c>
      <c r="AC103">
        <f t="shared" si="23"/>
        <v>3926.4209155645931</v>
      </c>
    </row>
    <row r="104" spans="2:30" x14ac:dyDescent="0.2">
      <c r="B104" t="s">
        <v>10</v>
      </c>
      <c r="C104">
        <v>100000</v>
      </c>
      <c r="D104">
        <v>464.89579600000002</v>
      </c>
      <c r="E104">
        <v>-72853.654672000004</v>
      </c>
      <c r="F104">
        <v>315288.31400000001</v>
      </c>
      <c r="G104">
        <v>-0.12334000000000001</v>
      </c>
      <c r="O104">
        <v>10</v>
      </c>
      <c r="P104">
        <v>300000</v>
      </c>
      <c r="Q104">
        <v>465.20414099999999</v>
      </c>
      <c r="R104">
        <v>-72142.593947000001</v>
      </c>
      <c r="S104">
        <v>315397.25829099998</v>
      </c>
      <c r="T104">
        <v>-1058.278321</v>
      </c>
      <c r="U104">
        <v>0</v>
      </c>
      <c r="V104">
        <f>U104*10^-4</f>
        <v>0</v>
      </c>
      <c r="X104">
        <v>300000</v>
      </c>
      <c r="Y104">
        <v>24.1051</v>
      </c>
      <c r="Z104">
        <v>44.160699999999999</v>
      </c>
      <c r="AA104">
        <v>19.055599999999998</v>
      </c>
      <c r="AC104">
        <f t="shared" si="23"/>
        <v>3621.1480505524646</v>
      </c>
      <c r="AD104">
        <f>V104*$AC$100/AC104</f>
        <v>0</v>
      </c>
    </row>
    <row r="105" spans="2:30" x14ac:dyDescent="0.2">
      <c r="B105">
        <v>0</v>
      </c>
      <c r="C105">
        <v>200000</v>
      </c>
      <c r="D105">
        <v>464.76818200000002</v>
      </c>
      <c r="E105">
        <v>-72146.885674000005</v>
      </c>
      <c r="F105">
        <v>315098.76057400001</v>
      </c>
      <c r="G105">
        <v>-0.19920499999999999</v>
      </c>
      <c r="I105">
        <f t="shared" ref="I105:I123" si="24">E105-(16000-$B$103)/16000*$E$104</f>
        <v>78.406226453997078</v>
      </c>
      <c r="J105">
        <f t="shared" ref="J105:J123" si="25">B105/$B$103</f>
        <v>0</v>
      </c>
      <c r="K105">
        <f t="shared" ref="K105:K123" si="26">F105/$F$104</f>
        <v>0.99939879336599835</v>
      </c>
      <c r="L105">
        <f t="shared" ref="L105:L123" si="27">E105-$E$105</f>
        <v>0</v>
      </c>
      <c r="O105">
        <v>20</v>
      </c>
      <c r="P105">
        <v>400000</v>
      </c>
      <c r="Q105">
        <v>465.12390499999998</v>
      </c>
      <c r="R105">
        <v>-72139.946376000007</v>
      </c>
      <c r="S105">
        <v>315397.25829099998</v>
      </c>
      <c r="T105">
        <v>-736.82207900000003</v>
      </c>
      <c r="U105">
        <v>3377.5013669999998</v>
      </c>
      <c r="V105">
        <f>U105*10^-4</f>
        <v>0.33775013669999998</v>
      </c>
      <c r="X105">
        <v>400000</v>
      </c>
      <c r="Y105">
        <v>44.526600000000002</v>
      </c>
      <c r="Z105">
        <v>23.956399999999999</v>
      </c>
      <c r="AA105">
        <v>19.5702</v>
      </c>
      <c r="AC105">
        <f t="shared" si="23"/>
        <v>3922.5111764909329</v>
      </c>
      <c r="AD105">
        <f>V105*$AC$100/AC105</f>
        <v>0.22393842494189506</v>
      </c>
    </row>
    <row r="106" spans="2:30" x14ac:dyDescent="0.2">
      <c r="B106">
        <v>10</v>
      </c>
      <c r="C106">
        <v>300000</v>
      </c>
      <c r="D106">
        <v>465.20414099999999</v>
      </c>
      <c r="E106">
        <v>-72142.593947000001</v>
      </c>
      <c r="F106">
        <v>315397.25829099998</v>
      </c>
      <c r="G106">
        <v>-1058.278321</v>
      </c>
      <c r="I106">
        <f t="shared" si="24"/>
        <v>82.697953454000526</v>
      </c>
      <c r="J106">
        <f t="shared" si="25"/>
        <v>7.2463768115942032E-2</v>
      </c>
      <c r="K106">
        <f t="shared" si="26"/>
        <v>1.0003455386265916</v>
      </c>
      <c r="L106">
        <f t="shared" si="27"/>
        <v>4.2917270000034478</v>
      </c>
      <c r="M106">
        <f>((L106-L105)-(B106-B105)*$D$14)/(B106-B105)</f>
        <v>-5.2707534519991892</v>
      </c>
      <c r="O106">
        <v>30</v>
      </c>
      <c r="P106">
        <v>500000</v>
      </c>
      <c r="Q106">
        <v>465.14745699999997</v>
      </c>
      <c r="R106">
        <v>-72130.234326000005</v>
      </c>
      <c r="S106">
        <v>315397.25829099998</v>
      </c>
      <c r="T106">
        <v>-491.46551499999998</v>
      </c>
      <c r="U106">
        <v>9579.7223589999994</v>
      </c>
      <c r="V106">
        <f>U106*10^-4</f>
        <v>0.95797223590000002</v>
      </c>
      <c r="X106">
        <v>500000</v>
      </c>
      <c r="Y106">
        <v>23.937999999999999</v>
      </c>
      <c r="Z106">
        <v>44.634799999999998</v>
      </c>
      <c r="AA106">
        <v>19.6968</v>
      </c>
      <c r="AC106">
        <f t="shared" si="23"/>
        <v>3999.1290892024772</v>
      </c>
      <c r="AD106">
        <f>V106*$AC$100/AC106</f>
        <v>0.62299530665950653</v>
      </c>
    </row>
    <row r="107" spans="2:30" x14ac:dyDescent="0.2">
      <c r="B107">
        <v>20</v>
      </c>
      <c r="C107">
        <v>400000</v>
      </c>
      <c r="D107">
        <v>465.12390499999998</v>
      </c>
      <c r="E107">
        <v>-72139.946376000007</v>
      </c>
      <c r="F107">
        <v>315397.25829099998</v>
      </c>
      <c r="G107">
        <v>-736.82207900000003</v>
      </c>
      <c r="I107">
        <f t="shared" si="24"/>
        <v>85.345524453994585</v>
      </c>
      <c r="J107">
        <f t="shared" si="25"/>
        <v>0.14492753623188406</v>
      </c>
      <c r="K107">
        <f t="shared" si="26"/>
        <v>1.0003455386265916</v>
      </c>
      <c r="L107">
        <f t="shared" si="27"/>
        <v>6.9392979999975068</v>
      </c>
      <c r="M107">
        <f t="shared" ref="M107:M123" si="28">((L107-L106)-(B107-B106)*$D$14)/(B107-B106)</f>
        <v>-5.4351690520001288</v>
      </c>
      <c r="O107">
        <v>40</v>
      </c>
      <c r="P107">
        <v>600000</v>
      </c>
      <c r="Q107">
        <v>465.21545800000001</v>
      </c>
      <c r="R107">
        <v>-72126.330665999994</v>
      </c>
      <c r="S107">
        <v>315397.25829099998</v>
      </c>
      <c r="T107">
        <v>426.11806100000001</v>
      </c>
      <c r="U107">
        <v>21890.564534000001</v>
      </c>
      <c r="V107">
        <f>U107*10^-4</f>
        <v>2.1890564534000001</v>
      </c>
      <c r="X107">
        <v>600000</v>
      </c>
      <c r="Y107">
        <v>24.196200000000001</v>
      </c>
      <c r="Z107">
        <v>44.655200000000001</v>
      </c>
      <c r="AA107">
        <v>19.459</v>
      </c>
      <c r="AC107">
        <f t="shared" si="23"/>
        <v>3856.0259852463428</v>
      </c>
      <c r="AD107">
        <f>V107*$AC$100/AC107</f>
        <v>1.4764348416302835</v>
      </c>
    </row>
    <row r="108" spans="2:30" x14ac:dyDescent="0.2">
      <c r="B108">
        <v>30</v>
      </c>
      <c r="C108">
        <v>500000</v>
      </c>
      <c r="D108">
        <v>465.14745699999997</v>
      </c>
      <c r="E108">
        <v>-72130.234326000005</v>
      </c>
      <c r="F108">
        <v>315397.25829099998</v>
      </c>
      <c r="G108">
        <v>-491.46551499999998</v>
      </c>
      <c r="I108">
        <f t="shared" si="24"/>
        <v>95.057574453996494</v>
      </c>
      <c r="J108">
        <f t="shared" si="25"/>
        <v>0.21739130434782608</v>
      </c>
      <c r="K108">
        <f t="shared" si="26"/>
        <v>1.0003455386265916</v>
      </c>
      <c r="L108">
        <f t="shared" si="27"/>
        <v>16.651347999999416</v>
      </c>
      <c r="M108">
        <f t="shared" si="28"/>
        <v>-4.7287211519993431</v>
      </c>
      <c r="O108">
        <v>50</v>
      </c>
      <c r="P108">
        <v>700000</v>
      </c>
      <c r="Q108">
        <v>465.42021399999999</v>
      </c>
      <c r="R108">
        <v>-72116.052727000002</v>
      </c>
      <c r="S108">
        <v>315397.25829099998</v>
      </c>
      <c r="T108">
        <v>1317.7171559999999</v>
      </c>
      <c r="U108">
        <v>35302.223990999999</v>
      </c>
      <c r="V108">
        <f>U108*10^-4</f>
        <v>3.5302223990999999</v>
      </c>
      <c r="X108">
        <v>700000</v>
      </c>
      <c r="Y108">
        <v>44.854599999999998</v>
      </c>
      <c r="Z108">
        <v>23.9725</v>
      </c>
      <c r="AA108">
        <v>19.882100000000001</v>
      </c>
      <c r="AC108">
        <f t="shared" si="23"/>
        <v>4113.0610818714704</v>
      </c>
      <c r="AD108">
        <f>V108*$AC$100/AC108</f>
        <v>2.2322055448316434</v>
      </c>
    </row>
    <row r="109" spans="2:30" x14ac:dyDescent="0.2">
      <c r="B109">
        <v>40</v>
      </c>
      <c r="C109">
        <v>600000</v>
      </c>
      <c r="D109">
        <v>465.21545800000001</v>
      </c>
      <c r="E109">
        <v>-72126.330665999994</v>
      </c>
      <c r="F109">
        <v>315397.25829099998</v>
      </c>
      <c r="G109">
        <v>426.11806100000001</v>
      </c>
      <c r="I109">
        <f t="shared" si="24"/>
        <v>98.961234454007354</v>
      </c>
      <c r="J109">
        <f t="shared" si="25"/>
        <v>0.28985507246376813</v>
      </c>
      <c r="K109">
        <f t="shared" si="26"/>
        <v>1.0003455386265916</v>
      </c>
      <c r="L109">
        <f t="shared" si="27"/>
        <v>20.555008000010275</v>
      </c>
      <c r="M109">
        <f t="shared" si="28"/>
        <v>-5.3095601519984488</v>
      </c>
      <c r="O109">
        <v>60</v>
      </c>
      <c r="P109">
        <v>800000</v>
      </c>
      <c r="Q109">
        <v>465.039963</v>
      </c>
      <c r="R109">
        <v>-72099.183860999998</v>
      </c>
      <c r="S109">
        <v>315397.25829099998</v>
      </c>
      <c r="T109">
        <v>2383.4001109999999</v>
      </c>
      <c r="U109">
        <v>48710.424028000001</v>
      </c>
      <c r="V109">
        <f t="shared" ref="V109:V138" si="29">U109*10^-4</f>
        <v>4.8710424028000006</v>
      </c>
      <c r="X109">
        <v>800000</v>
      </c>
      <c r="Y109">
        <v>23.853899999999999</v>
      </c>
      <c r="Z109">
        <v>44.708599999999997</v>
      </c>
      <c r="AA109">
        <v>19.854700000000001</v>
      </c>
      <c r="AC109">
        <f t="shared" ref="AC109:AC114" si="30">(1/6)*3.14*(AA109)^3</f>
        <v>4096.0795809223055</v>
      </c>
      <c r="AD109">
        <f t="shared" ref="AD109:AD114" si="31">V109*$AC$100/AC109</f>
        <v>3.0927926167805784</v>
      </c>
    </row>
    <row r="110" spans="2:30" x14ac:dyDescent="0.2">
      <c r="B110">
        <v>50</v>
      </c>
      <c r="C110">
        <v>700000</v>
      </c>
      <c r="D110">
        <v>465.42021399999999</v>
      </c>
      <c r="E110">
        <v>-72116.052727000002</v>
      </c>
      <c r="F110">
        <v>315397.25829099998</v>
      </c>
      <c r="G110">
        <v>1317.7171559999999</v>
      </c>
      <c r="I110">
        <f t="shared" si="24"/>
        <v>109.23917345399968</v>
      </c>
      <c r="J110">
        <f t="shared" si="25"/>
        <v>0.36231884057971014</v>
      </c>
      <c r="K110">
        <f t="shared" si="26"/>
        <v>1.0003455386265916</v>
      </c>
      <c r="L110">
        <f t="shared" si="27"/>
        <v>30.832947000002605</v>
      </c>
      <c r="M110">
        <f t="shared" si="28"/>
        <v>-4.672132252000301</v>
      </c>
      <c r="O110">
        <v>70</v>
      </c>
      <c r="P110">
        <v>900000</v>
      </c>
      <c r="Q110">
        <v>465.52369499999998</v>
      </c>
      <c r="R110">
        <v>-72082.872325999997</v>
      </c>
      <c r="S110">
        <v>315397.25829099998</v>
      </c>
      <c r="T110">
        <v>3567.084014</v>
      </c>
      <c r="U110">
        <v>62765.005764000001</v>
      </c>
      <c r="V110">
        <f t="shared" si="29"/>
        <v>6.2765005764000001</v>
      </c>
      <c r="X110">
        <v>900000</v>
      </c>
      <c r="Y110">
        <v>23.4648</v>
      </c>
      <c r="Z110">
        <v>45.746400000000001</v>
      </c>
      <c r="AA110">
        <v>21.281600000000001</v>
      </c>
      <c r="AC110">
        <f t="shared" si="30"/>
        <v>5044.1875518048528</v>
      </c>
      <c r="AD110">
        <f t="shared" si="31"/>
        <v>3.2361125860869588</v>
      </c>
    </row>
    <row r="111" spans="2:30" x14ac:dyDescent="0.2">
      <c r="B111">
        <v>60</v>
      </c>
      <c r="C111">
        <v>800000</v>
      </c>
      <c r="D111">
        <v>465.039963</v>
      </c>
      <c r="E111">
        <v>-72099.183860999998</v>
      </c>
      <c r="F111">
        <v>315397.25829099998</v>
      </c>
      <c r="G111">
        <v>2383.4001109999999</v>
      </c>
      <c r="I111">
        <f t="shared" si="24"/>
        <v>126.10803945400403</v>
      </c>
      <c r="J111">
        <f t="shared" si="25"/>
        <v>0.43478260869565216</v>
      </c>
      <c r="K111">
        <f t="shared" si="26"/>
        <v>1.0003455386265916</v>
      </c>
      <c r="L111">
        <f t="shared" si="27"/>
        <v>47.70181300000695</v>
      </c>
      <c r="M111">
        <f t="shared" si="28"/>
        <v>-4.0130395519990998</v>
      </c>
      <c r="O111">
        <v>80</v>
      </c>
      <c r="P111">
        <v>1000000</v>
      </c>
      <c r="Q111">
        <v>465.422282</v>
      </c>
      <c r="R111">
        <v>-72068.909096999996</v>
      </c>
      <c r="S111">
        <v>315397.25829099998</v>
      </c>
      <c r="T111">
        <v>4713.989356</v>
      </c>
      <c r="U111">
        <v>85185.792304000002</v>
      </c>
      <c r="V111">
        <f t="shared" si="29"/>
        <v>8.5185792304000003</v>
      </c>
      <c r="X111">
        <v>1000000</v>
      </c>
      <c r="Y111">
        <v>45.150799999999997</v>
      </c>
      <c r="Z111">
        <v>23.2044</v>
      </c>
      <c r="AA111">
        <v>20.946400000000001</v>
      </c>
      <c r="AC111">
        <f t="shared" si="30"/>
        <v>4809.5736089027569</v>
      </c>
      <c r="AD111">
        <f t="shared" si="31"/>
        <v>4.6063598989754864</v>
      </c>
    </row>
    <row r="112" spans="2:30" x14ac:dyDescent="0.2">
      <c r="B112">
        <v>70</v>
      </c>
      <c r="C112">
        <v>900000</v>
      </c>
      <c r="D112">
        <v>465.52369499999998</v>
      </c>
      <c r="E112">
        <v>-72082.872325999997</v>
      </c>
      <c r="F112">
        <v>315397.25829099998</v>
      </c>
      <c r="G112">
        <v>3567.084014</v>
      </c>
      <c r="I112">
        <f t="shared" si="24"/>
        <v>142.41957445400476</v>
      </c>
      <c r="J112">
        <f t="shared" si="25"/>
        <v>0.50724637681159424</v>
      </c>
      <c r="K112">
        <f t="shared" si="26"/>
        <v>1.0003455386265916</v>
      </c>
      <c r="L112">
        <f t="shared" si="27"/>
        <v>64.013348000007682</v>
      </c>
      <c r="M112">
        <f t="shared" si="28"/>
        <v>-4.0687726519994616</v>
      </c>
      <c r="O112">
        <v>90</v>
      </c>
      <c r="P112">
        <v>1100000</v>
      </c>
      <c r="Q112">
        <v>465.29475600000001</v>
      </c>
      <c r="R112">
        <v>-72046.736537999997</v>
      </c>
      <c r="S112">
        <v>315397.25829099998</v>
      </c>
      <c r="T112">
        <v>5863.5898459999999</v>
      </c>
      <c r="U112">
        <v>101964.855083</v>
      </c>
      <c r="V112">
        <f t="shared" si="29"/>
        <v>10.1964855083</v>
      </c>
      <c r="X112">
        <v>1100000</v>
      </c>
      <c r="Y112">
        <v>22.517800000000001</v>
      </c>
      <c r="Z112">
        <v>45.952800000000003</v>
      </c>
      <c r="AA112">
        <v>22.434999999999999</v>
      </c>
      <c r="AC112">
        <f t="shared" si="30"/>
        <v>5909.5800419045827</v>
      </c>
      <c r="AD112">
        <f t="shared" si="31"/>
        <v>4.4873625853604207</v>
      </c>
    </row>
    <row r="113" spans="2:30" x14ac:dyDescent="0.2">
      <c r="B113">
        <v>80</v>
      </c>
      <c r="C113">
        <v>1000000</v>
      </c>
      <c r="D113">
        <v>465.422282</v>
      </c>
      <c r="E113">
        <v>-72068.909096999996</v>
      </c>
      <c r="F113">
        <v>315397.25829099998</v>
      </c>
      <c r="G113">
        <v>4713.989356</v>
      </c>
      <c r="I113">
        <f t="shared" si="24"/>
        <v>156.38280345400563</v>
      </c>
      <c r="J113">
        <f t="shared" si="25"/>
        <v>0.57971014492753625</v>
      </c>
      <c r="K113">
        <f t="shared" si="26"/>
        <v>1.0003455386265916</v>
      </c>
      <c r="L113">
        <f t="shared" si="27"/>
        <v>77.976577000008547</v>
      </c>
      <c r="M113">
        <f t="shared" si="28"/>
        <v>-4.3036032519994478</v>
      </c>
      <c r="O113">
        <v>100</v>
      </c>
      <c r="P113">
        <v>1200000</v>
      </c>
      <c r="Q113">
        <v>465.54879499999998</v>
      </c>
      <c r="R113">
        <v>-72022.157330000002</v>
      </c>
      <c r="S113">
        <v>315397.25829099998</v>
      </c>
      <c r="T113">
        <v>7244.568902</v>
      </c>
      <c r="U113">
        <v>120281.46251899999</v>
      </c>
      <c r="V113">
        <f t="shared" si="29"/>
        <v>12.028146251899999</v>
      </c>
      <c r="X113">
        <v>1200000</v>
      </c>
      <c r="Y113">
        <v>22.533000000000001</v>
      </c>
      <c r="Z113">
        <v>45.817399999999999</v>
      </c>
      <c r="AA113">
        <v>22.284400000000002</v>
      </c>
      <c r="AC113">
        <f t="shared" si="30"/>
        <v>5791.368954943503</v>
      </c>
      <c r="AD113">
        <f t="shared" si="31"/>
        <v>5.4015044959487728</v>
      </c>
    </row>
    <row r="114" spans="2:30" x14ac:dyDescent="0.2">
      <c r="B114">
        <v>90</v>
      </c>
      <c r="C114">
        <v>1100000</v>
      </c>
      <c r="D114">
        <v>465.29475600000001</v>
      </c>
      <c r="E114">
        <v>-72046.736537999997</v>
      </c>
      <c r="F114">
        <v>315397.25829099998</v>
      </c>
      <c r="G114">
        <v>5863.5898459999999</v>
      </c>
      <c r="I114">
        <f t="shared" si="24"/>
        <v>178.55536245400435</v>
      </c>
      <c r="J114">
        <f t="shared" si="25"/>
        <v>0.65217391304347827</v>
      </c>
      <c r="K114">
        <f t="shared" si="26"/>
        <v>1.0003455386265916</v>
      </c>
      <c r="L114">
        <f t="shared" si="27"/>
        <v>100.14913600000727</v>
      </c>
      <c r="M114">
        <f t="shared" si="28"/>
        <v>-3.4826702519996617</v>
      </c>
      <c r="O114">
        <v>110</v>
      </c>
      <c r="P114">
        <v>1300000</v>
      </c>
      <c r="Q114">
        <v>465.502792</v>
      </c>
      <c r="R114">
        <v>-72001.012063999995</v>
      </c>
      <c r="S114">
        <v>315397.25829099998</v>
      </c>
      <c r="T114">
        <v>8720.0308509999995</v>
      </c>
      <c r="U114">
        <v>135760.491595</v>
      </c>
      <c r="V114">
        <f t="shared" si="29"/>
        <v>13.5760491595</v>
      </c>
      <c r="X114">
        <v>1300000</v>
      </c>
      <c r="Y114">
        <v>22.376000000000001</v>
      </c>
      <c r="Z114">
        <v>46.618899999999996</v>
      </c>
      <c r="AA114">
        <v>23.242899999999999</v>
      </c>
      <c r="AC114">
        <f t="shared" si="30"/>
        <v>6571.2704084662173</v>
      </c>
      <c r="AD114">
        <f t="shared" si="31"/>
        <v>5.3730556492907642</v>
      </c>
    </row>
    <row r="115" spans="2:30" x14ac:dyDescent="0.2">
      <c r="B115">
        <v>100</v>
      </c>
      <c r="C115">
        <v>1200000</v>
      </c>
      <c r="D115">
        <v>465.54879499999998</v>
      </c>
      <c r="E115">
        <v>-72022.157330000002</v>
      </c>
      <c r="F115">
        <v>315397.25829099998</v>
      </c>
      <c r="G115">
        <v>7244.568902</v>
      </c>
      <c r="I115">
        <f t="shared" si="24"/>
        <v>203.13457045399991</v>
      </c>
      <c r="J115">
        <f t="shared" si="25"/>
        <v>0.72463768115942029</v>
      </c>
      <c r="K115">
        <f t="shared" si="26"/>
        <v>1.0003455386265916</v>
      </c>
      <c r="L115">
        <f t="shared" si="27"/>
        <v>124.72834400000283</v>
      </c>
      <c r="M115">
        <f t="shared" si="28"/>
        <v>-3.2420053519999783</v>
      </c>
      <c r="O115">
        <v>120</v>
      </c>
      <c r="P115">
        <v>1400000</v>
      </c>
      <c r="Q115">
        <v>465.14947799999999</v>
      </c>
      <c r="R115">
        <v>-71983.154049000004</v>
      </c>
      <c r="S115">
        <v>315397.25829099998</v>
      </c>
      <c r="T115">
        <v>10015.617431000001</v>
      </c>
      <c r="U115">
        <v>151578.100163</v>
      </c>
      <c r="V115">
        <f t="shared" si="29"/>
        <v>15.157810016300001</v>
      </c>
      <c r="X115">
        <v>1400000</v>
      </c>
      <c r="Y115">
        <v>22.004200000000001</v>
      </c>
      <c r="Z115">
        <v>47.107599999999998</v>
      </c>
      <c r="AA115">
        <v>24.103400000000001</v>
      </c>
      <c r="AC115">
        <f t="shared" ref="AC115:AC122" si="32">(1/6)*3.14*(AA115)^3</f>
        <v>7328.4701245296228</v>
      </c>
      <c r="AD115">
        <f t="shared" ref="AD115:AD122" si="33">V115*$AC$100/AC115</f>
        <v>5.3792337085558328</v>
      </c>
    </row>
    <row r="116" spans="2:30" x14ac:dyDescent="0.2">
      <c r="B116">
        <v>110</v>
      </c>
      <c r="C116">
        <v>1300000</v>
      </c>
      <c r="D116">
        <v>465.502792</v>
      </c>
      <c r="E116">
        <v>-72001.012063999995</v>
      </c>
      <c r="F116">
        <v>315397.25829099998</v>
      </c>
      <c r="G116">
        <v>8720.0308509999995</v>
      </c>
      <c r="I116">
        <f t="shared" si="24"/>
        <v>224.27983645400673</v>
      </c>
      <c r="J116">
        <f t="shared" si="25"/>
        <v>0.79710144927536231</v>
      </c>
      <c r="K116">
        <f t="shared" si="26"/>
        <v>1.0003455386265916</v>
      </c>
      <c r="L116">
        <f t="shared" si="27"/>
        <v>145.87361000000965</v>
      </c>
      <c r="M116">
        <f t="shared" si="28"/>
        <v>-3.5853995519988531</v>
      </c>
      <c r="O116">
        <v>130</v>
      </c>
      <c r="P116">
        <v>1500000</v>
      </c>
      <c r="Q116">
        <v>465.59659699999997</v>
      </c>
      <c r="R116">
        <v>-71965.293852000003</v>
      </c>
      <c r="S116">
        <v>315397.25829099998</v>
      </c>
      <c r="T116">
        <v>11632.434499000001</v>
      </c>
      <c r="U116">
        <v>168602.58726100001</v>
      </c>
      <c r="V116">
        <f t="shared" si="29"/>
        <v>16.860258726100003</v>
      </c>
      <c r="X116">
        <v>1500000</v>
      </c>
      <c r="Y116">
        <v>20.6859</v>
      </c>
      <c r="Z116">
        <v>47.449399999999997</v>
      </c>
      <c r="AA116">
        <v>25.763500000000001</v>
      </c>
      <c r="AC116">
        <f t="shared" si="32"/>
        <v>8949.3807184703055</v>
      </c>
      <c r="AD116">
        <f t="shared" si="33"/>
        <v>4.8996891306215025</v>
      </c>
    </row>
    <row r="117" spans="2:30" x14ac:dyDescent="0.2">
      <c r="B117">
        <v>120</v>
      </c>
      <c r="C117">
        <v>1400000</v>
      </c>
      <c r="D117">
        <v>465.14947799999999</v>
      </c>
      <c r="E117">
        <v>-71983.154049000004</v>
      </c>
      <c r="F117">
        <v>315397.25829099998</v>
      </c>
      <c r="G117">
        <v>10015.617431000001</v>
      </c>
      <c r="I117">
        <f t="shared" si="24"/>
        <v>242.13785145399743</v>
      </c>
      <c r="J117">
        <f t="shared" si="25"/>
        <v>0.86956521739130432</v>
      </c>
      <c r="K117">
        <f t="shared" si="26"/>
        <v>1.0003455386265916</v>
      </c>
      <c r="L117">
        <f t="shared" si="27"/>
        <v>163.73162500000035</v>
      </c>
      <c r="M117">
        <f t="shared" si="28"/>
        <v>-3.9141246520004644</v>
      </c>
      <c r="O117">
        <v>140</v>
      </c>
      <c r="P117">
        <v>1600000</v>
      </c>
      <c r="Q117">
        <v>465.35791699999999</v>
      </c>
      <c r="R117">
        <v>-71948.465819999998</v>
      </c>
      <c r="S117">
        <v>315397.25829099998</v>
      </c>
      <c r="T117">
        <v>12835.704565</v>
      </c>
      <c r="U117">
        <v>186439.464821</v>
      </c>
      <c r="V117">
        <f t="shared" si="29"/>
        <v>18.643946482100002</v>
      </c>
      <c r="X117">
        <v>1600000</v>
      </c>
      <c r="Y117">
        <v>20.622199999999999</v>
      </c>
      <c r="Z117">
        <v>46.691000000000003</v>
      </c>
      <c r="AA117">
        <v>25.0688</v>
      </c>
      <c r="AC117">
        <f t="shared" si="32"/>
        <v>8244.779291282417</v>
      </c>
      <c r="AD117">
        <f t="shared" si="33"/>
        <v>5.8810664817910645</v>
      </c>
    </row>
    <row r="118" spans="2:30" x14ac:dyDescent="0.2">
      <c r="B118">
        <v>130</v>
      </c>
      <c r="C118">
        <v>1500000</v>
      </c>
      <c r="D118">
        <v>465.59659699999997</v>
      </c>
      <c r="E118">
        <v>-71965.293852000003</v>
      </c>
      <c r="F118">
        <v>315397.25829099998</v>
      </c>
      <c r="G118">
        <v>11632.434499000001</v>
      </c>
      <c r="I118">
        <f t="shared" si="24"/>
        <v>259.99804845399922</v>
      </c>
      <c r="J118">
        <f t="shared" si="25"/>
        <v>0.94202898550724634</v>
      </c>
      <c r="K118">
        <f t="shared" si="26"/>
        <v>1.0003455386265916</v>
      </c>
      <c r="L118">
        <f t="shared" si="27"/>
        <v>181.59182200000214</v>
      </c>
      <c r="M118">
        <f t="shared" si="28"/>
        <v>-3.9139064519993552</v>
      </c>
      <c r="O118">
        <v>150</v>
      </c>
      <c r="P118">
        <v>1700000</v>
      </c>
      <c r="Q118">
        <v>465.42091099999999</v>
      </c>
      <c r="R118">
        <v>-71927.485816</v>
      </c>
      <c r="S118">
        <v>315397.25829099998</v>
      </c>
      <c r="T118">
        <v>14298.448039999999</v>
      </c>
      <c r="U118">
        <v>203671.40906100001</v>
      </c>
      <c r="V118">
        <f t="shared" si="29"/>
        <v>20.367140906100001</v>
      </c>
      <c r="X118">
        <v>1700000</v>
      </c>
      <c r="Y118">
        <v>20.604399999999998</v>
      </c>
      <c r="Z118">
        <v>46.4009</v>
      </c>
      <c r="AA118">
        <v>24.796500000000002</v>
      </c>
      <c r="AC118">
        <f t="shared" si="32"/>
        <v>7979.01997881023</v>
      </c>
      <c r="AD118">
        <f t="shared" si="33"/>
        <v>6.6386197098437174</v>
      </c>
    </row>
    <row r="119" spans="2:30" x14ac:dyDescent="0.2">
      <c r="B119">
        <v>140</v>
      </c>
      <c r="C119">
        <v>1600000</v>
      </c>
      <c r="D119">
        <v>465.35791699999999</v>
      </c>
      <c r="E119">
        <v>-71948.465819999998</v>
      </c>
      <c r="F119">
        <v>315397.25829099998</v>
      </c>
      <c r="G119">
        <v>12835.704565</v>
      </c>
      <c r="I119">
        <f t="shared" si="24"/>
        <v>276.82608045400411</v>
      </c>
      <c r="J119">
        <f t="shared" si="25"/>
        <v>1.0144927536231885</v>
      </c>
      <c r="K119">
        <f t="shared" si="26"/>
        <v>1.0003455386265916</v>
      </c>
      <c r="L119">
        <f t="shared" si="27"/>
        <v>198.41985400000704</v>
      </c>
      <c r="M119">
        <f t="shared" si="28"/>
        <v>-4.0171229519990446</v>
      </c>
      <c r="O119">
        <v>160</v>
      </c>
      <c r="P119">
        <v>1800000</v>
      </c>
      <c r="Q119">
        <v>465.36775999999998</v>
      </c>
      <c r="R119">
        <v>-71908.711528999993</v>
      </c>
      <c r="S119">
        <v>315397.25829099998</v>
      </c>
      <c r="T119">
        <v>15692.072908</v>
      </c>
      <c r="U119">
        <v>215325.96817199999</v>
      </c>
      <c r="V119">
        <f t="shared" si="29"/>
        <v>21.532596817200002</v>
      </c>
      <c r="X119">
        <v>1800000</v>
      </c>
      <c r="Y119">
        <v>20.397300000000001</v>
      </c>
      <c r="Z119">
        <v>46.6218</v>
      </c>
      <c r="AA119">
        <v>25.224499999999999</v>
      </c>
      <c r="AC119">
        <f t="shared" si="32"/>
        <v>8399.3580895872037</v>
      </c>
      <c r="AD119">
        <f t="shared" si="33"/>
        <v>6.6672630058499545</v>
      </c>
    </row>
    <row r="120" spans="2:30" x14ac:dyDescent="0.2">
      <c r="B120">
        <v>150</v>
      </c>
      <c r="C120">
        <v>1700000</v>
      </c>
      <c r="D120">
        <v>465.42091099999999</v>
      </c>
      <c r="E120">
        <v>-71927.485816</v>
      </c>
      <c r="F120">
        <v>315397.25829099998</v>
      </c>
      <c r="G120">
        <v>14298.448039999999</v>
      </c>
      <c r="I120">
        <f t="shared" si="24"/>
        <v>297.80608445400139</v>
      </c>
      <c r="J120">
        <f t="shared" si="25"/>
        <v>1.0869565217391304</v>
      </c>
      <c r="K120">
        <f t="shared" si="26"/>
        <v>1.0003455386265916</v>
      </c>
      <c r="L120">
        <f t="shared" si="27"/>
        <v>219.39985800000431</v>
      </c>
      <c r="M120">
        <f t="shared" si="28"/>
        <v>-3.6019257519998065</v>
      </c>
      <c r="O120">
        <v>170</v>
      </c>
      <c r="P120">
        <v>1900000</v>
      </c>
      <c r="Q120">
        <v>465.43516899999997</v>
      </c>
      <c r="R120">
        <v>-71885.993495999996</v>
      </c>
      <c r="S120">
        <v>315397.25829099998</v>
      </c>
      <c r="T120">
        <v>17473.166308</v>
      </c>
      <c r="U120">
        <v>233354.30563700001</v>
      </c>
      <c r="V120">
        <f t="shared" si="29"/>
        <v>23.335430563700001</v>
      </c>
      <c r="X120">
        <v>1900000</v>
      </c>
      <c r="Y120">
        <v>19.988800000000001</v>
      </c>
      <c r="Z120">
        <v>47.143500000000003</v>
      </c>
      <c r="AA120">
        <v>26.154699999999998</v>
      </c>
      <c r="AC120">
        <f t="shared" si="32"/>
        <v>9363.2717161144938</v>
      </c>
      <c r="AD120">
        <f t="shared" si="33"/>
        <v>6.4816483803307907</v>
      </c>
    </row>
    <row r="121" spans="2:30" x14ac:dyDescent="0.2">
      <c r="B121">
        <v>160</v>
      </c>
      <c r="C121">
        <v>1800000</v>
      </c>
      <c r="D121">
        <v>465.36775999999998</v>
      </c>
      <c r="E121">
        <v>-71908.711528999993</v>
      </c>
      <c r="F121">
        <v>315397.25829099998</v>
      </c>
      <c r="G121">
        <v>15692.072908</v>
      </c>
      <c r="I121">
        <f t="shared" si="24"/>
        <v>316.58037145400885</v>
      </c>
      <c r="J121">
        <f t="shared" si="25"/>
        <v>1.1594202898550725</v>
      </c>
      <c r="K121">
        <f t="shared" si="26"/>
        <v>1.0003455386265916</v>
      </c>
      <c r="L121">
        <f t="shared" si="27"/>
        <v>238.17414500001178</v>
      </c>
      <c r="M121">
        <f t="shared" si="28"/>
        <v>-3.822497451998788</v>
      </c>
      <c r="O121">
        <v>180</v>
      </c>
      <c r="P121">
        <v>2000000</v>
      </c>
      <c r="Q121">
        <v>465.38471800000002</v>
      </c>
      <c r="R121">
        <v>-71870.223891999995</v>
      </c>
      <c r="S121">
        <v>315397.25829099998</v>
      </c>
      <c r="T121">
        <v>19088.428574000001</v>
      </c>
      <c r="U121">
        <v>253807.975255</v>
      </c>
      <c r="V121">
        <f t="shared" si="29"/>
        <v>25.3807975255</v>
      </c>
      <c r="X121">
        <v>2000000</v>
      </c>
      <c r="Y121">
        <v>20.642299999999999</v>
      </c>
      <c r="Z121">
        <v>47.484000000000002</v>
      </c>
      <c r="AA121">
        <v>25.841699999999999</v>
      </c>
      <c r="AC121">
        <f t="shared" si="32"/>
        <v>9031.1205385861376</v>
      </c>
      <c r="AD121">
        <f t="shared" si="33"/>
        <v>7.3090494680837805</v>
      </c>
    </row>
    <row r="122" spans="2:30" x14ac:dyDescent="0.2">
      <c r="B122">
        <v>170</v>
      </c>
      <c r="C122">
        <v>1900000</v>
      </c>
      <c r="D122">
        <v>465.43516899999997</v>
      </c>
      <c r="E122">
        <v>-71885.993495999996</v>
      </c>
      <c r="F122">
        <v>315397.25829099998</v>
      </c>
      <c r="G122">
        <v>17473.166308</v>
      </c>
      <c r="I122">
        <f t="shared" si="24"/>
        <v>339.29840445400623</v>
      </c>
      <c r="J122">
        <f t="shared" si="25"/>
        <v>1.2318840579710144</v>
      </c>
      <c r="K122">
        <f t="shared" si="26"/>
        <v>1.0003455386265916</v>
      </c>
      <c r="L122">
        <f t="shared" si="27"/>
        <v>260.89217800000915</v>
      </c>
      <c r="M122">
        <f t="shared" si="28"/>
        <v>-3.4281228519997966</v>
      </c>
      <c r="O122">
        <v>190</v>
      </c>
      <c r="P122">
        <v>2100000</v>
      </c>
      <c r="Q122">
        <v>465.45188899999999</v>
      </c>
      <c r="R122">
        <v>-71848.101819000003</v>
      </c>
      <c r="S122">
        <v>315397.25829099998</v>
      </c>
      <c r="T122">
        <v>20766.072274999999</v>
      </c>
      <c r="U122">
        <v>265839.48088799999</v>
      </c>
      <c r="V122">
        <f t="shared" si="29"/>
        <v>26.5839480888</v>
      </c>
      <c r="X122">
        <v>2100000</v>
      </c>
      <c r="Y122">
        <v>19.938199999999998</v>
      </c>
      <c r="Z122">
        <v>47.4407</v>
      </c>
      <c r="AA122">
        <v>26.502500000000001</v>
      </c>
      <c r="AC122">
        <f t="shared" si="32"/>
        <v>9741.7936746227624</v>
      </c>
      <c r="AD122">
        <f t="shared" si="33"/>
        <v>7.0970494049776747</v>
      </c>
    </row>
    <row r="123" spans="2:30" x14ac:dyDescent="0.2">
      <c r="B123">
        <v>180</v>
      </c>
      <c r="C123">
        <v>2000000</v>
      </c>
      <c r="D123">
        <v>465.38471800000002</v>
      </c>
      <c r="E123">
        <v>-71870.223891999995</v>
      </c>
      <c r="F123">
        <v>315397.25829099998</v>
      </c>
      <c r="G123">
        <v>19088.428574000001</v>
      </c>
      <c r="I123">
        <f t="shared" si="24"/>
        <v>355.06800845400721</v>
      </c>
      <c r="J123">
        <f t="shared" si="25"/>
        <v>1.3043478260869565</v>
      </c>
      <c r="K123">
        <f t="shared" si="26"/>
        <v>1.0003455386265916</v>
      </c>
      <c r="L123">
        <f t="shared" si="27"/>
        <v>276.66178200001013</v>
      </c>
      <c r="M123">
        <f t="shared" si="28"/>
        <v>-4.1229657519994358</v>
      </c>
      <c r="O123">
        <v>200</v>
      </c>
      <c r="P123">
        <v>2200000</v>
      </c>
      <c r="Q123">
        <v>465.77902699999999</v>
      </c>
      <c r="R123">
        <v>-71833.689236999999</v>
      </c>
      <c r="S123">
        <v>315397.25829099998</v>
      </c>
      <c r="T123">
        <v>22254.519622</v>
      </c>
      <c r="U123">
        <v>283418.00010300003</v>
      </c>
      <c r="V123">
        <f t="shared" si="29"/>
        <v>28.341800010300005</v>
      </c>
      <c r="X123">
        <v>2200000</v>
      </c>
      <c r="Y123">
        <v>20.178699999999999</v>
      </c>
      <c r="Z123">
        <v>47.904699999999998</v>
      </c>
      <c r="AA123">
        <v>26.725999999999999</v>
      </c>
      <c r="AC123">
        <f t="shared" ref="AC123:AC134" si="34">(1/6)*3.14*(AA123)^3</f>
        <v>9990.3404862421048</v>
      </c>
      <c r="AD123">
        <f t="shared" ref="AD123:AD134" si="35">V123*$AC$100/AC123</f>
        <v>7.3780979207361153</v>
      </c>
    </row>
    <row r="124" spans="2:30" x14ac:dyDescent="0.2">
      <c r="B124">
        <v>190</v>
      </c>
      <c r="C124">
        <v>2100000</v>
      </c>
      <c r="D124">
        <v>465.45188899999999</v>
      </c>
      <c r="E124">
        <v>-71848.101819000003</v>
      </c>
      <c r="F124">
        <v>315397.25829099998</v>
      </c>
      <c r="G124">
        <v>20766.072274999999</v>
      </c>
      <c r="I124">
        <f t="shared" ref="I124:I135" si="36">E124-(16000-$B$103)/16000*$E$104</f>
        <v>377.19008145399857</v>
      </c>
      <c r="J124">
        <f t="shared" ref="J124:J135" si="37">B124/$B$103</f>
        <v>1.3768115942028984</v>
      </c>
      <c r="K124">
        <f t="shared" ref="K124:K135" si="38">F124/$F$104</f>
        <v>1.0003455386265916</v>
      </c>
      <c r="L124">
        <f t="shared" ref="L124:L135" si="39">E124-$E$105</f>
        <v>298.78385500000149</v>
      </c>
      <c r="M124">
        <f t="shared" ref="M124:M135" si="40">((L124-L123)-(B124-B123)*$D$14)/(B124-B123)</f>
        <v>-3.4877188520003983</v>
      </c>
      <c r="O124">
        <v>210</v>
      </c>
      <c r="P124">
        <v>2300000</v>
      </c>
      <c r="Q124">
        <v>465.61166600000001</v>
      </c>
      <c r="R124">
        <v>-71809.810937999995</v>
      </c>
      <c r="S124">
        <v>315397.25829099998</v>
      </c>
      <c r="T124">
        <v>23294.060487999999</v>
      </c>
      <c r="U124">
        <v>303133.23391100002</v>
      </c>
      <c r="V124">
        <f t="shared" si="29"/>
        <v>30.313323391100003</v>
      </c>
      <c r="X124">
        <v>2300000</v>
      </c>
      <c r="Y124">
        <v>19.4815</v>
      </c>
      <c r="Z124">
        <v>47.408700000000003</v>
      </c>
      <c r="AA124">
        <v>26.927199999999999</v>
      </c>
      <c r="AC124">
        <f t="shared" si="34"/>
        <v>10217.672674300762</v>
      </c>
      <c r="AD124">
        <f t="shared" si="35"/>
        <v>7.7157623455927071</v>
      </c>
    </row>
    <row r="125" spans="2:30" x14ac:dyDescent="0.2">
      <c r="B125">
        <v>200</v>
      </c>
      <c r="C125">
        <v>2200000</v>
      </c>
      <c r="D125">
        <v>465.77902699999999</v>
      </c>
      <c r="E125">
        <v>-71833.689236999999</v>
      </c>
      <c r="F125">
        <v>315397.25829099998</v>
      </c>
      <c r="G125">
        <v>22254.519622</v>
      </c>
      <c r="I125">
        <f t="shared" si="36"/>
        <v>391.60266345400305</v>
      </c>
      <c r="J125">
        <f t="shared" si="37"/>
        <v>1.4492753623188406</v>
      </c>
      <c r="K125">
        <f t="shared" si="38"/>
        <v>1.0003455386265916</v>
      </c>
      <c r="L125">
        <f t="shared" si="39"/>
        <v>313.19643700000597</v>
      </c>
      <c r="M125">
        <f t="shared" si="40"/>
        <v>-4.2586679519990867</v>
      </c>
      <c r="O125">
        <v>220</v>
      </c>
      <c r="P125">
        <v>2400000</v>
      </c>
      <c r="Q125">
        <v>465.10058900000001</v>
      </c>
      <c r="R125">
        <v>-71789.014804000006</v>
      </c>
      <c r="S125">
        <v>315397.25829099998</v>
      </c>
      <c r="T125">
        <v>24951.355953999999</v>
      </c>
      <c r="U125">
        <v>325625.51065499999</v>
      </c>
      <c r="V125">
        <f t="shared" si="29"/>
        <v>32.562551065500003</v>
      </c>
      <c r="X125">
        <v>2400000</v>
      </c>
      <c r="Y125">
        <v>19.2454</v>
      </c>
      <c r="Z125">
        <v>47.830300000000001</v>
      </c>
      <c r="AA125">
        <v>27.584900000000001</v>
      </c>
      <c r="AC125">
        <f t="shared" si="34"/>
        <v>10984.81227400751</v>
      </c>
      <c r="AD125">
        <f t="shared" si="35"/>
        <v>7.7094439946312994</v>
      </c>
    </row>
    <row r="126" spans="2:30" x14ac:dyDescent="0.2">
      <c r="B126">
        <v>210</v>
      </c>
      <c r="C126">
        <v>2300000</v>
      </c>
      <c r="D126">
        <v>465.61166600000001</v>
      </c>
      <c r="E126">
        <v>-71809.810937999995</v>
      </c>
      <c r="F126">
        <v>315397.25829099998</v>
      </c>
      <c r="G126">
        <v>23294.060487999999</v>
      </c>
      <c r="I126">
        <f t="shared" si="36"/>
        <v>415.48096245400666</v>
      </c>
      <c r="J126">
        <f t="shared" si="37"/>
        <v>1.5217391304347827</v>
      </c>
      <c r="K126">
        <f t="shared" si="38"/>
        <v>1.0003455386265916</v>
      </c>
      <c r="L126">
        <f t="shared" si="39"/>
        <v>337.07473600000958</v>
      </c>
      <c r="M126">
        <f t="shared" si="40"/>
        <v>-3.3120962519991735</v>
      </c>
      <c r="O126">
        <v>230</v>
      </c>
      <c r="P126">
        <v>2500000</v>
      </c>
      <c r="Q126">
        <v>465.35419400000001</v>
      </c>
      <c r="R126">
        <v>-71771.994267999995</v>
      </c>
      <c r="S126">
        <v>315397.25829099998</v>
      </c>
      <c r="T126">
        <v>26807.219347999999</v>
      </c>
      <c r="U126">
        <v>339053.64606100001</v>
      </c>
      <c r="V126">
        <f t="shared" si="29"/>
        <v>33.905364606100001</v>
      </c>
      <c r="X126">
        <v>2500000</v>
      </c>
      <c r="Y126">
        <v>19.0107</v>
      </c>
      <c r="Z126">
        <v>48.122199999999999</v>
      </c>
      <c r="AA126">
        <v>28.111499999999999</v>
      </c>
      <c r="AC126">
        <f t="shared" si="34"/>
        <v>11626.00370048584</v>
      </c>
      <c r="AD126">
        <f t="shared" si="35"/>
        <v>7.584644637774149</v>
      </c>
    </row>
    <row r="127" spans="2:30" x14ac:dyDescent="0.2">
      <c r="B127">
        <v>220</v>
      </c>
      <c r="C127">
        <v>2400000</v>
      </c>
      <c r="D127">
        <v>465.10058900000001</v>
      </c>
      <c r="E127">
        <v>-71789.014804000006</v>
      </c>
      <c r="F127">
        <v>315397.25829099998</v>
      </c>
      <c r="G127">
        <v>24951.355953999999</v>
      </c>
      <c r="I127">
        <f t="shared" si="36"/>
        <v>436.27709645399591</v>
      </c>
      <c r="J127">
        <f t="shared" si="37"/>
        <v>1.5942028985507246</v>
      </c>
      <c r="K127">
        <f t="shared" si="38"/>
        <v>1.0003455386265916</v>
      </c>
      <c r="L127">
        <f t="shared" si="39"/>
        <v>357.87086999999883</v>
      </c>
      <c r="M127">
        <f t="shared" si="40"/>
        <v>-3.6203127520006091</v>
      </c>
      <c r="O127">
        <v>240</v>
      </c>
      <c r="P127">
        <v>2600000</v>
      </c>
      <c r="Q127">
        <v>465.41224099999999</v>
      </c>
      <c r="R127">
        <v>-71755.397280000005</v>
      </c>
      <c r="S127">
        <v>315397.25829099998</v>
      </c>
      <c r="T127">
        <v>28489.027319000001</v>
      </c>
      <c r="U127">
        <v>362622.75870499999</v>
      </c>
      <c r="V127">
        <f t="shared" si="29"/>
        <v>36.262275870499998</v>
      </c>
      <c r="X127">
        <v>2600000</v>
      </c>
      <c r="Y127">
        <v>18.8291</v>
      </c>
      <c r="Z127">
        <v>48.446899999999999</v>
      </c>
      <c r="AA127">
        <v>28.617799999999999</v>
      </c>
      <c r="AC127">
        <f t="shared" si="34"/>
        <v>12265.552913194482</v>
      </c>
      <c r="AD127">
        <f t="shared" si="35"/>
        <v>7.6889175293682488</v>
      </c>
    </row>
    <row r="128" spans="2:30" x14ac:dyDescent="0.2">
      <c r="B128">
        <v>230</v>
      </c>
      <c r="C128">
        <v>2500000</v>
      </c>
      <c r="D128">
        <v>465.35419400000001</v>
      </c>
      <c r="E128">
        <v>-71771.994267999995</v>
      </c>
      <c r="F128">
        <v>315397.25829099998</v>
      </c>
      <c r="G128">
        <v>26807.219347999999</v>
      </c>
      <c r="I128">
        <f t="shared" si="36"/>
        <v>453.29763245400682</v>
      </c>
      <c r="J128">
        <f t="shared" si="37"/>
        <v>1.6666666666666667</v>
      </c>
      <c r="K128">
        <f t="shared" si="38"/>
        <v>1.0003455386265916</v>
      </c>
      <c r="L128">
        <f t="shared" si="39"/>
        <v>374.89140600000974</v>
      </c>
      <c r="M128">
        <f t="shared" si="40"/>
        <v>-3.9978725519984435</v>
      </c>
      <c r="O128">
        <v>250</v>
      </c>
      <c r="P128">
        <v>2700000</v>
      </c>
      <c r="Q128">
        <v>465.53664400000002</v>
      </c>
      <c r="R128">
        <v>-71735.246715999994</v>
      </c>
      <c r="S128">
        <v>315397.25829099998</v>
      </c>
      <c r="T128">
        <v>30455.876156999999</v>
      </c>
      <c r="U128">
        <v>377373.080777</v>
      </c>
      <c r="V128">
        <f t="shared" si="29"/>
        <v>37.7373080777</v>
      </c>
      <c r="X128">
        <v>2700000</v>
      </c>
      <c r="Y128">
        <v>18.532900000000001</v>
      </c>
      <c r="Z128">
        <v>48.7532</v>
      </c>
      <c r="AA128">
        <v>29.220300000000002</v>
      </c>
      <c r="AC128">
        <f t="shared" si="34"/>
        <v>13056.669439005202</v>
      </c>
      <c r="AD128">
        <f t="shared" si="35"/>
        <v>7.5168482675139137</v>
      </c>
    </row>
    <row r="129" spans="2:32" x14ac:dyDescent="0.2">
      <c r="B129">
        <v>240</v>
      </c>
      <c r="C129">
        <v>2600000</v>
      </c>
      <c r="D129">
        <v>465.41224099999999</v>
      </c>
      <c r="E129">
        <v>-71755.397280000005</v>
      </c>
      <c r="F129">
        <v>315397.25829099998</v>
      </c>
      <c r="G129">
        <v>28489.027319000001</v>
      </c>
      <c r="I129">
        <f t="shared" si="36"/>
        <v>469.89462045399705</v>
      </c>
      <c r="J129">
        <f t="shared" si="37"/>
        <v>1.7391304347826086</v>
      </c>
      <c r="K129">
        <f t="shared" si="38"/>
        <v>1.0003455386265916</v>
      </c>
      <c r="L129">
        <f t="shared" si="39"/>
        <v>391.48839399999997</v>
      </c>
      <c r="M129">
        <f t="shared" si="40"/>
        <v>-4.0402273520005112</v>
      </c>
      <c r="O129">
        <v>260</v>
      </c>
      <c r="P129">
        <v>2800000</v>
      </c>
      <c r="Q129">
        <v>465.326528</v>
      </c>
      <c r="R129">
        <v>-71725.733794999993</v>
      </c>
      <c r="S129">
        <v>315397.25829099998</v>
      </c>
      <c r="T129">
        <v>32159.055397</v>
      </c>
      <c r="U129">
        <v>382395.19648899999</v>
      </c>
      <c r="V129">
        <f t="shared" si="29"/>
        <v>38.2395196489</v>
      </c>
      <c r="X129">
        <v>2800000</v>
      </c>
      <c r="Y129">
        <v>18.317</v>
      </c>
      <c r="Z129">
        <v>48.556199999999997</v>
      </c>
      <c r="AA129">
        <v>29.2392</v>
      </c>
      <c r="AC129">
        <f t="shared" si="34"/>
        <v>13082.021406741149</v>
      </c>
      <c r="AD129">
        <f t="shared" si="35"/>
        <v>7.6021222331758409</v>
      </c>
    </row>
    <row r="130" spans="2:32" x14ac:dyDescent="0.2">
      <c r="B130">
        <v>250</v>
      </c>
      <c r="C130">
        <v>2700000</v>
      </c>
      <c r="D130">
        <v>465.53664400000002</v>
      </c>
      <c r="E130">
        <v>-71735.246715999994</v>
      </c>
      <c r="F130">
        <v>315397.25829099998</v>
      </c>
      <c r="G130">
        <v>30455.876156999999</v>
      </c>
      <c r="I130">
        <f t="shared" si="36"/>
        <v>490.04518445400754</v>
      </c>
      <c r="J130">
        <f t="shared" si="37"/>
        <v>1.8115942028985508</v>
      </c>
      <c r="K130">
        <f t="shared" si="38"/>
        <v>1.0003455386265916</v>
      </c>
      <c r="L130">
        <f t="shared" si="39"/>
        <v>411.63895800001046</v>
      </c>
      <c r="M130">
        <f t="shared" si="40"/>
        <v>-3.6848697519984852</v>
      </c>
      <c r="O130">
        <v>270</v>
      </c>
      <c r="P130">
        <v>2900000</v>
      </c>
      <c r="Q130">
        <v>465.19522899999998</v>
      </c>
      <c r="R130">
        <v>-71704.298190000001</v>
      </c>
      <c r="S130">
        <v>315397.25829099998</v>
      </c>
      <c r="T130">
        <v>34009.221382000003</v>
      </c>
      <c r="U130">
        <v>404495.20414500003</v>
      </c>
      <c r="V130">
        <f t="shared" si="29"/>
        <v>40.449520414500007</v>
      </c>
      <c r="X130">
        <v>2900000</v>
      </c>
      <c r="Y130">
        <v>18.973199999999999</v>
      </c>
      <c r="Z130">
        <v>48.882899999999999</v>
      </c>
      <c r="AA130">
        <v>28.909700000000001</v>
      </c>
      <c r="AC130">
        <f t="shared" si="34"/>
        <v>12644.718126046537</v>
      </c>
      <c r="AD130">
        <f t="shared" si="35"/>
        <v>8.3195818689037395</v>
      </c>
    </row>
    <row r="131" spans="2:32" x14ac:dyDescent="0.2">
      <c r="B131">
        <v>260</v>
      </c>
      <c r="C131">
        <v>2800000</v>
      </c>
      <c r="D131">
        <v>465.326528</v>
      </c>
      <c r="E131">
        <v>-71725.733794999993</v>
      </c>
      <c r="F131">
        <v>315397.25829099998</v>
      </c>
      <c r="G131">
        <v>32159.055397</v>
      </c>
      <c r="I131">
        <f t="shared" si="36"/>
        <v>499.55810545400891</v>
      </c>
      <c r="J131">
        <f t="shared" si="37"/>
        <v>1.8840579710144927</v>
      </c>
      <c r="K131">
        <f t="shared" si="38"/>
        <v>1.0003455386265916</v>
      </c>
      <c r="L131">
        <f t="shared" si="39"/>
        <v>421.15187900001183</v>
      </c>
      <c r="M131">
        <f t="shared" si="40"/>
        <v>-4.7486340519993977</v>
      </c>
      <c r="O131">
        <v>280</v>
      </c>
      <c r="P131">
        <v>3000000</v>
      </c>
      <c r="Q131">
        <v>465.51337999999998</v>
      </c>
      <c r="R131">
        <v>-71681.603816999996</v>
      </c>
      <c r="S131">
        <v>315397.25829099998</v>
      </c>
      <c r="T131">
        <v>35782.026299999998</v>
      </c>
      <c r="U131">
        <v>432134.03916799999</v>
      </c>
      <c r="V131">
        <f t="shared" si="29"/>
        <v>43.213403916800004</v>
      </c>
      <c r="X131">
        <v>3000000</v>
      </c>
      <c r="Y131">
        <v>18.663</v>
      </c>
      <c r="Z131">
        <v>49.072099999999999</v>
      </c>
      <c r="AA131">
        <v>29.409099999999999</v>
      </c>
      <c r="AC131">
        <f t="shared" si="34"/>
        <v>13311.395894058345</v>
      </c>
      <c r="AD131">
        <f t="shared" si="35"/>
        <v>8.4429098594698626</v>
      </c>
    </row>
    <row r="132" spans="2:32" x14ac:dyDescent="0.2">
      <c r="B132">
        <v>270</v>
      </c>
      <c r="C132">
        <v>2900000</v>
      </c>
      <c r="D132">
        <v>465.19522899999998</v>
      </c>
      <c r="E132">
        <v>-71704.298190000001</v>
      </c>
      <c r="F132">
        <v>315397.25829099998</v>
      </c>
      <c r="G132">
        <v>34009.221382000003</v>
      </c>
      <c r="I132">
        <f t="shared" si="36"/>
        <v>520.99371045400039</v>
      </c>
      <c r="J132">
        <f t="shared" si="37"/>
        <v>1.9565217391304348</v>
      </c>
      <c r="K132">
        <f t="shared" si="38"/>
        <v>1.0003455386265916</v>
      </c>
      <c r="L132">
        <f t="shared" si="39"/>
        <v>442.58748400000331</v>
      </c>
      <c r="M132">
        <f t="shared" si="40"/>
        <v>-3.5563656520003861</v>
      </c>
      <c r="O132">
        <v>290</v>
      </c>
      <c r="P132">
        <v>3100000</v>
      </c>
      <c r="Q132">
        <v>465.28409299999998</v>
      </c>
      <c r="R132">
        <v>-71667.534811000005</v>
      </c>
      <c r="S132">
        <v>315397.25829099998</v>
      </c>
      <c r="T132">
        <v>37208.040460999997</v>
      </c>
      <c r="U132">
        <v>443799.47459499998</v>
      </c>
      <c r="V132">
        <f t="shared" si="29"/>
        <v>44.379947459500002</v>
      </c>
      <c r="X132">
        <v>3100000</v>
      </c>
      <c r="Y132">
        <v>18.164200000000001</v>
      </c>
      <c r="Z132">
        <v>48.835900000000002</v>
      </c>
      <c r="AA132">
        <v>29.671700000000001</v>
      </c>
      <c r="AC132">
        <f t="shared" si="34"/>
        <v>13671.170062048364</v>
      </c>
      <c r="AD132">
        <f t="shared" si="35"/>
        <v>8.4426419925752647</v>
      </c>
    </row>
    <row r="133" spans="2:32" x14ac:dyDescent="0.2">
      <c r="B133">
        <v>280</v>
      </c>
      <c r="C133">
        <v>3000000</v>
      </c>
      <c r="D133">
        <v>465.51337999999998</v>
      </c>
      <c r="E133">
        <v>-71681.603816999996</v>
      </c>
      <c r="F133">
        <v>315397.25829099998</v>
      </c>
      <c r="G133">
        <v>35782.026299999998</v>
      </c>
      <c r="I133">
        <f t="shared" si="36"/>
        <v>543.68808345400612</v>
      </c>
      <c r="J133">
        <f t="shared" si="37"/>
        <v>2.0289855072463769</v>
      </c>
      <c r="K133">
        <f t="shared" si="38"/>
        <v>1.0003455386265916</v>
      </c>
      <c r="L133">
        <f t="shared" si="39"/>
        <v>465.28185700000904</v>
      </c>
      <c r="M133">
        <f t="shared" si="40"/>
        <v>-3.4304888519989616</v>
      </c>
      <c r="O133">
        <v>300</v>
      </c>
      <c r="P133">
        <v>3200000</v>
      </c>
      <c r="Q133">
        <v>465.59050100000002</v>
      </c>
      <c r="R133">
        <v>-71640.033691999997</v>
      </c>
      <c r="S133">
        <v>315397.25829099998</v>
      </c>
      <c r="T133">
        <v>38943.572676999996</v>
      </c>
      <c r="U133">
        <v>463854.67544999998</v>
      </c>
      <c r="V133">
        <f t="shared" si="29"/>
        <v>46.385467544999997</v>
      </c>
      <c r="X133">
        <v>3200000</v>
      </c>
      <c r="Y133">
        <v>18.2897</v>
      </c>
      <c r="Z133">
        <v>49.006700000000002</v>
      </c>
      <c r="AA133">
        <v>29.716999999999999</v>
      </c>
      <c r="AC133">
        <f t="shared" si="34"/>
        <v>13733.881330452134</v>
      </c>
      <c r="AD133">
        <f t="shared" si="35"/>
        <v>8.7838704820915279</v>
      </c>
    </row>
    <row r="134" spans="2:32" x14ac:dyDescent="0.2">
      <c r="B134">
        <v>290</v>
      </c>
      <c r="C134">
        <v>3100000</v>
      </c>
      <c r="D134">
        <v>465.28409299999998</v>
      </c>
      <c r="E134">
        <v>-71667.534811000005</v>
      </c>
      <c r="F134">
        <v>315397.25829099998</v>
      </c>
      <c r="G134">
        <v>37208.040460999997</v>
      </c>
      <c r="I134">
        <f t="shared" si="36"/>
        <v>557.75708945399674</v>
      </c>
      <c r="J134">
        <f t="shared" si="37"/>
        <v>2.1014492753623188</v>
      </c>
      <c r="K134">
        <f t="shared" si="38"/>
        <v>1.0003455386265916</v>
      </c>
      <c r="L134">
        <f t="shared" si="39"/>
        <v>479.35086299999966</v>
      </c>
      <c r="M134">
        <f t="shared" si="40"/>
        <v>-4.2930255520004721</v>
      </c>
      <c r="O134">
        <v>310</v>
      </c>
      <c r="P134">
        <v>3300000</v>
      </c>
      <c r="Q134">
        <v>466.11263500000001</v>
      </c>
      <c r="R134">
        <v>-71618.872686999995</v>
      </c>
      <c r="S134">
        <v>315397.25829099998</v>
      </c>
      <c r="T134">
        <v>40355.872929999998</v>
      </c>
      <c r="U134">
        <v>495028.82739400002</v>
      </c>
      <c r="V134">
        <f t="shared" si="29"/>
        <v>49.502882739400007</v>
      </c>
      <c r="X134">
        <v>3300000</v>
      </c>
      <c r="Y134">
        <v>18.160399999999999</v>
      </c>
      <c r="Z134">
        <v>48.8842</v>
      </c>
      <c r="AA134">
        <v>29.723800000000001</v>
      </c>
      <c r="AC134">
        <f t="shared" si="34"/>
        <v>13743.311464525957</v>
      </c>
      <c r="AD134">
        <f t="shared" si="35"/>
        <v>9.3677733974708293</v>
      </c>
    </row>
    <row r="135" spans="2:32" x14ac:dyDescent="0.2">
      <c r="B135">
        <v>300</v>
      </c>
      <c r="C135">
        <v>3200000</v>
      </c>
      <c r="D135">
        <v>465.59050100000002</v>
      </c>
      <c r="E135">
        <v>-71640.033691999997</v>
      </c>
      <c r="F135">
        <v>315397.25829099998</v>
      </c>
      <c r="G135">
        <v>38943.572676999996</v>
      </c>
      <c r="I135">
        <f t="shared" si="36"/>
        <v>585.25820845400449</v>
      </c>
      <c r="J135">
        <f t="shared" si="37"/>
        <v>2.1739130434782608</v>
      </c>
      <c r="K135">
        <f t="shared" si="38"/>
        <v>1.0003455386265916</v>
      </c>
      <c r="L135">
        <f t="shared" si="39"/>
        <v>506.85198200000741</v>
      </c>
      <c r="M135">
        <f t="shared" si="40"/>
        <v>-2.9498142519987596</v>
      </c>
      <c r="O135">
        <v>320</v>
      </c>
      <c r="P135">
        <v>3400000</v>
      </c>
      <c r="Q135">
        <v>465.65315500000003</v>
      </c>
      <c r="R135">
        <v>-71601.085810000004</v>
      </c>
      <c r="S135">
        <v>315397.25829099998</v>
      </c>
      <c r="T135">
        <v>42116.145815000003</v>
      </c>
      <c r="U135">
        <v>512312.32802900003</v>
      </c>
      <c r="V135">
        <f t="shared" si="29"/>
        <v>51.231232802900003</v>
      </c>
      <c r="X135">
        <v>3400000</v>
      </c>
      <c r="Y135">
        <v>18.467400000000001</v>
      </c>
      <c r="Z135">
        <v>48.923299999999998</v>
      </c>
      <c r="AA135">
        <v>29.4559</v>
      </c>
      <c r="AC135">
        <f>(1/6)*3.14*(AA135)^3</f>
        <v>13375.046113074211</v>
      </c>
      <c r="AD135">
        <f>V135*$AC$100/AC135</f>
        <v>9.9617765089764205</v>
      </c>
    </row>
    <row r="136" spans="2:32" x14ac:dyDescent="0.2">
      <c r="B136">
        <v>310</v>
      </c>
      <c r="C136">
        <v>3300000</v>
      </c>
      <c r="D136">
        <v>466.11263500000001</v>
      </c>
      <c r="E136">
        <v>-71618.872686999995</v>
      </c>
      <c r="F136">
        <v>315397.25829099998</v>
      </c>
      <c r="G136">
        <v>40355.872929999998</v>
      </c>
      <c r="I136">
        <f>E136-(16000-$B$103)/16000*$E$104</f>
        <v>606.41921345400624</v>
      </c>
      <c r="J136">
        <f>B136/$B$103</f>
        <v>2.2463768115942031</v>
      </c>
      <c r="K136">
        <f>F136/$F$104</f>
        <v>1.0003455386265916</v>
      </c>
      <c r="L136">
        <f>E136-$E$105</f>
        <v>528.01298700000916</v>
      </c>
      <c r="M136">
        <f>((L136-L135)-(B136-B135)*$D$14)/(B136-B135)</f>
        <v>-3.5838256519993594</v>
      </c>
      <c r="O136">
        <v>330</v>
      </c>
      <c r="P136">
        <v>3500000</v>
      </c>
      <c r="Q136">
        <v>466.01856099999998</v>
      </c>
      <c r="R136">
        <v>-71576.186321000001</v>
      </c>
      <c r="S136">
        <v>315397.25829099998</v>
      </c>
      <c r="T136">
        <v>43790.056987999997</v>
      </c>
      <c r="U136">
        <v>540723.22081500001</v>
      </c>
      <c r="V136">
        <f t="shared" si="29"/>
        <v>54.072322081500005</v>
      </c>
      <c r="X136">
        <v>3500000</v>
      </c>
      <c r="Y136">
        <v>18.5672</v>
      </c>
      <c r="Z136">
        <v>49.1051</v>
      </c>
      <c r="AA136">
        <v>29.5379</v>
      </c>
      <c r="AC136">
        <f>(1/6)*3.14*(AA136)^3</f>
        <v>13487.058624902718</v>
      </c>
      <c r="AD136">
        <f>V136*$AC$100/AC136</f>
        <v>10.426896210081194</v>
      </c>
    </row>
    <row r="137" spans="2:32" x14ac:dyDescent="0.2">
      <c r="B137">
        <v>320</v>
      </c>
      <c r="C137">
        <v>3400000</v>
      </c>
      <c r="D137">
        <v>465.65315500000003</v>
      </c>
      <c r="E137">
        <v>-71601.085810000004</v>
      </c>
      <c r="F137">
        <v>315397.25829099998</v>
      </c>
      <c r="G137">
        <v>42116.145815000003</v>
      </c>
      <c r="I137">
        <f>E137-(16000-$B$103)/16000*$E$104</f>
        <v>624.2060904539976</v>
      </c>
      <c r="J137">
        <f>B137/$B$103</f>
        <v>2.318840579710145</v>
      </c>
      <c r="K137">
        <f>F137/$F$104</f>
        <v>1.0003455386265916</v>
      </c>
      <c r="L137">
        <f>E137-$E$105</f>
        <v>545.79986400000053</v>
      </c>
      <c r="M137">
        <f>((L137-L136)-(B137-B136)*$D$14)/(B137-B136)</f>
        <v>-3.9212384520003978</v>
      </c>
      <c r="O137">
        <v>340</v>
      </c>
      <c r="P137">
        <v>3600000</v>
      </c>
      <c r="Q137">
        <v>465.47716400000002</v>
      </c>
      <c r="R137">
        <v>-71548.318018999998</v>
      </c>
      <c r="S137">
        <v>315397.25829099998</v>
      </c>
      <c r="T137">
        <v>45032.275065000002</v>
      </c>
      <c r="U137">
        <v>555419.88126699999</v>
      </c>
      <c r="V137">
        <f t="shared" si="29"/>
        <v>55.541988126700005</v>
      </c>
      <c r="X137">
        <v>3600000</v>
      </c>
      <c r="Y137">
        <v>18.0259</v>
      </c>
      <c r="Z137">
        <v>48.928600000000003</v>
      </c>
      <c r="AA137">
        <v>29.902699999999999</v>
      </c>
      <c r="AC137">
        <f>(1/6)*3.14*(AA137)^3</f>
        <v>13992.960527281437</v>
      </c>
      <c r="AD137">
        <f>V137*$AC$100/AC137</f>
        <v>10.323075122445761</v>
      </c>
    </row>
    <row r="138" spans="2:32" x14ac:dyDescent="0.2">
      <c r="B138">
        <v>330</v>
      </c>
      <c r="C138">
        <v>3500000</v>
      </c>
      <c r="D138">
        <v>466.01856099999998</v>
      </c>
      <c r="E138">
        <v>-71576.186321000001</v>
      </c>
      <c r="F138">
        <v>315397.25829099998</v>
      </c>
      <c r="G138">
        <v>43790.056987999997</v>
      </c>
      <c r="I138">
        <f>E138-(16000-$B$103)/16000*$E$104</f>
        <v>649.10557945400069</v>
      </c>
      <c r="J138">
        <f>B138/$B$103</f>
        <v>2.3913043478260869</v>
      </c>
      <c r="K138">
        <f>F138/$F$104</f>
        <v>1.0003455386265916</v>
      </c>
      <c r="L138">
        <f>E138-$E$105</f>
        <v>570.69935300000361</v>
      </c>
      <c r="M138">
        <f>((L138-L137)-(B138-B137)*$D$14)/(B138-B137)</f>
        <v>-3.2099772519992258</v>
      </c>
      <c r="O138">
        <v>350</v>
      </c>
      <c r="P138">
        <v>3700000</v>
      </c>
      <c r="Q138">
        <v>465.288048</v>
      </c>
      <c r="R138">
        <v>-71523.747220000005</v>
      </c>
      <c r="S138">
        <v>315397.25829099998</v>
      </c>
      <c r="T138">
        <v>46606.334634999999</v>
      </c>
      <c r="U138">
        <v>588482.81422399997</v>
      </c>
      <c r="V138">
        <f t="shared" si="29"/>
        <v>58.848281422399999</v>
      </c>
      <c r="X138">
        <v>3700000</v>
      </c>
      <c r="Y138">
        <v>17.7393</v>
      </c>
      <c r="Z138">
        <v>49.047199999999997</v>
      </c>
      <c r="AA138">
        <v>30.3079</v>
      </c>
      <c r="AC138">
        <f>(1/6)*3.14*(AA138)^3</f>
        <v>14569.543169434133</v>
      </c>
      <c r="AD138">
        <f>V138*$AC$100/AC138</f>
        <v>10.504735587924264</v>
      </c>
    </row>
    <row r="139" spans="2:32" x14ac:dyDescent="0.2">
      <c r="B139">
        <v>340</v>
      </c>
      <c r="C139">
        <v>3600000</v>
      </c>
      <c r="D139">
        <v>465.47716400000002</v>
      </c>
      <c r="E139">
        <v>-71548.318018999998</v>
      </c>
      <c r="F139">
        <v>315397.25829099998</v>
      </c>
      <c r="G139">
        <v>45032.275065000002</v>
      </c>
      <c r="I139">
        <f>E139-(16000-$B$103)/16000*$E$104</f>
        <v>676.97388145400328</v>
      </c>
      <c r="J139">
        <f>B139/$B$103</f>
        <v>2.4637681159420288</v>
      </c>
      <c r="K139">
        <f>F139/$F$104</f>
        <v>1.0003455386265916</v>
      </c>
      <c r="L139">
        <f>E139-$E$105</f>
        <v>598.5676550000062</v>
      </c>
      <c r="M139">
        <f>((L139-L138)-(B139-B138)*$D$14)/(B139-B138)</f>
        <v>-2.9130959519992756</v>
      </c>
    </row>
    <row r="140" spans="2:32" x14ac:dyDescent="0.2">
      <c r="B140">
        <v>350</v>
      </c>
      <c r="C140">
        <v>3700000</v>
      </c>
      <c r="D140">
        <v>465.288048</v>
      </c>
      <c r="E140">
        <v>-71523.747220000005</v>
      </c>
      <c r="F140">
        <v>315397.25829099998</v>
      </c>
      <c r="G140">
        <v>46606.334634999999</v>
      </c>
      <c r="I140">
        <f>E140-(16000-$B$103)/16000*$E$104</f>
        <v>701.54468045399699</v>
      </c>
      <c r="J140">
        <f>B140/$B$103</f>
        <v>2.5362318840579712</v>
      </c>
      <c r="K140">
        <f>F140/$F$104</f>
        <v>1.0003455386265916</v>
      </c>
      <c r="L140">
        <f>E140-$E$105</f>
        <v>623.13845399999991</v>
      </c>
      <c r="M140">
        <f>((L140-L139)-(B140-B139)*$D$14)/(B140-B139)</f>
        <v>-3.2428462520001631</v>
      </c>
    </row>
    <row r="141" spans="2:32" x14ac:dyDescent="0.2">
      <c r="X141" t="s">
        <v>37</v>
      </c>
      <c r="Y141" t="s">
        <v>38</v>
      </c>
      <c r="Z141" t="s">
        <v>39</v>
      </c>
      <c r="AA141" t="s">
        <v>40</v>
      </c>
      <c r="AC141">
        <f>(4/3)*3.14*((3.413*2.5)^3)</f>
        <v>2600.742025637082</v>
      </c>
      <c r="AD141" t="s">
        <v>47</v>
      </c>
    </row>
    <row r="142" spans="2:32" x14ac:dyDescent="0.2">
      <c r="B142" t="s">
        <v>4</v>
      </c>
      <c r="E142" t="s">
        <v>43</v>
      </c>
      <c r="X142">
        <v>0</v>
      </c>
      <c r="Y142">
        <v>25.725000000000001</v>
      </c>
      <c r="Z142">
        <v>42.875</v>
      </c>
      <c r="AA142">
        <v>17.149999999999999</v>
      </c>
      <c r="AC142">
        <f t="shared" ref="AC142:AC148" si="41">(1/6)*3.14*(AA142)^3</f>
        <v>2639.7984579166659</v>
      </c>
    </row>
    <row r="143" spans="2:32" x14ac:dyDescent="0.2">
      <c r="D143" t="s">
        <v>29</v>
      </c>
      <c r="F143" t="s">
        <v>5</v>
      </c>
      <c r="X143">
        <v>100000</v>
      </c>
      <c r="Y143">
        <v>25.9085</v>
      </c>
      <c r="Z143">
        <v>42.680700000000002</v>
      </c>
      <c r="AA143">
        <v>16.772200000000002</v>
      </c>
      <c r="AC143">
        <f t="shared" si="41"/>
        <v>2469.1558061440487</v>
      </c>
    </row>
    <row r="144" spans="2:32" x14ac:dyDescent="0.2">
      <c r="B144">
        <v>138</v>
      </c>
      <c r="C144" t="s">
        <v>12</v>
      </c>
      <c r="D144" t="s">
        <v>13</v>
      </c>
      <c r="E144" t="s">
        <v>14</v>
      </c>
      <c r="F144" t="s">
        <v>15</v>
      </c>
      <c r="G144" t="s">
        <v>16</v>
      </c>
      <c r="I144" t="s">
        <v>6</v>
      </c>
      <c r="J144" t="s">
        <v>7</v>
      </c>
      <c r="K144" t="s">
        <v>8</v>
      </c>
      <c r="L144" t="s">
        <v>9</v>
      </c>
      <c r="M144" t="s">
        <v>44</v>
      </c>
      <c r="O144" t="s">
        <v>11</v>
      </c>
      <c r="P144" t="s">
        <v>12</v>
      </c>
      <c r="Q144" t="s">
        <v>13</v>
      </c>
      <c r="R144" t="s">
        <v>14</v>
      </c>
      <c r="S144" t="s">
        <v>15</v>
      </c>
      <c r="T144" t="s">
        <v>16</v>
      </c>
      <c r="U144" t="s">
        <v>17</v>
      </c>
      <c r="V144" t="s">
        <v>19</v>
      </c>
      <c r="X144">
        <v>200000</v>
      </c>
      <c r="Y144">
        <v>43.062800000000003</v>
      </c>
      <c r="Z144">
        <v>25.407</v>
      </c>
      <c r="AA144">
        <v>17.655799999999999</v>
      </c>
      <c r="AC144">
        <f t="shared" si="41"/>
        <v>2880.3190682516615</v>
      </c>
      <c r="AD144" t="s">
        <v>45</v>
      </c>
      <c r="AE144" t="s">
        <v>46</v>
      </c>
      <c r="AF144" t="s">
        <v>48</v>
      </c>
    </row>
    <row r="145" spans="2:32" x14ac:dyDescent="0.2">
      <c r="B145" t="s">
        <v>10</v>
      </c>
      <c r="C145">
        <v>100000</v>
      </c>
      <c r="D145">
        <v>464.89579600000002</v>
      </c>
      <c r="E145">
        <v>-72853.654672000004</v>
      </c>
      <c r="F145">
        <v>315288.31400000001</v>
      </c>
      <c r="G145">
        <v>-0.12334000000000001</v>
      </c>
      <c r="O145">
        <v>10</v>
      </c>
      <c r="P145">
        <v>300000</v>
      </c>
      <c r="Q145">
        <v>465.20414099999999</v>
      </c>
      <c r="R145">
        <v>-72142.593947000001</v>
      </c>
      <c r="S145">
        <v>315397.25829099998</v>
      </c>
      <c r="T145">
        <v>-1058.278321</v>
      </c>
      <c r="U145">
        <v>0</v>
      </c>
      <c r="V145">
        <f>U145*10^-4</f>
        <v>0</v>
      </c>
      <c r="X145">
        <v>300000</v>
      </c>
      <c r="Y145">
        <v>25.7226</v>
      </c>
      <c r="Z145">
        <v>42.820500000000003</v>
      </c>
      <c r="AA145">
        <v>17.097899999999999</v>
      </c>
      <c r="AC145">
        <f t="shared" si="41"/>
        <v>2615.8131326204234</v>
      </c>
      <c r="AD145">
        <f>V145*$AC$100/AC145</f>
        <v>0</v>
      </c>
      <c r="AE145">
        <f>AC145/O145*0.6022</f>
        <v>157.52426684640187</v>
      </c>
      <c r="AF145">
        <f>O145/AC145</f>
        <v>3.8229030488819266E-3</v>
      </c>
    </row>
    <row r="146" spans="2:32" x14ac:dyDescent="0.2">
      <c r="B146">
        <v>0</v>
      </c>
      <c r="C146">
        <v>200000</v>
      </c>
      <c r="D146">
        <v>464.76818200000002</v>
      </c>
      <c r="E146">
        <v>-72146.885674000005</v>
      </c>
      <c r="F146">
        <v>315098.76057400001</v>
      </c>
      <c r="G146">
        <v>-0.19920499999999999</v>
      </c>
      <c r="I146">
        <f>E146-(16000-$B$103)/16000*$E$104</f>
        <v>78.406226453997078</v>
      </c>
      <c r="J146">
        <f>B146/$B$103</f>
        <v>0</v>
      </c>
      <c r="K146">
        <f>F146/$F$104</f>
        <v>0.99939879336599835</v>
      </c>
      <c r="L146">
        <f>E146-$E$105</f>
        <v>0</v>
      </c>
      <c r="O146">
        <v>20</v>
      </c>
      <c r="P146">
        <v>400000</v>
      </c>
      <c r="Q146">
        <v>465.12390499999998</v>
      </c>
      <c r="R146">
        <v>-72139.946376000007</v>
      </c>
      <c r="S146">
        <v>315397.25829099998</v>
      </c>
      <c r="T146">
        <v>-736.82207900000003</v>
      </c>
      <c r="U146">
        <v>3377.5013669999998</v>
      </c>
      <c r="V146">
        <f>U146*10^-4</f>
        <v>0.33775013669999998</v>
      </c>
      <c r="X146">
        <v>400000</v>
      </c>
      <c r="Y146">
        <v>25.217300000000002</v>
      </c>
      <c r="Z146">
        <v>42.856299999999997</v>
      </c>
      <c r="AA146">
        <v>17.638999999999999</v>
      </c>
      <c r="AC146">
        <f t="shared" si="41"/>
        <v>2872.1047707822768</v>
      </c>
      <c r="AD146">
        <f>V146*$AC$100/AC146</f>
        <v>0.30583876452428604</v>
      </c>
      <c r="AE146">
        <f>AC146/O146*0.6022</f>
        <v>86.47907464825434</v>
      </c>
      <c r="AF146">
        <f>O146/AC146</f>
        <v>6.9635342705665253E-3</v>
      </c>
    </row>
    <row r="147" spans="2:32" x14ac:dyDescent="0.2">
      <c r="B147">
        <v>10</v>
      </c>
      <c r="C147">
        <v>300000</v>
      </c>
      <c r="D147">
        <v>465.20414099999999</v>
      </c>
      <c r="E147">
        <v>-72142.593947000001</v>
      </c>
      <c r="F147">
        <v>315397.25829099998</v>
      </c>
      <c r="G147">
        <v>-1058.278321</v>
      </c>
      <c r="I147">
        <f>E147-(16000-$B$103)/16000*$E$104</f>
        <v>82.697953454000526</v>
      </c>
      <c r="J147">
        <f>B147/$B$103</f>
        <v>7.2463768115942032E-2</v>
      </c>
      <c r="K147">
        <f>F147/$F$104</f>
        <v>1.0003455386265916</v>
      </c>
      <c r="L147">
        <f>E147-$E$105</f>
        <v>4.2917270000034478</v>
      </c>
      <c r="M147">
        <f>((L147-L146)-(B147-B146)*$D$14)/(B147-B146)</f>
        <v>-5.2707534519991892</v>
      </c>
      <c r="O147">
        <v>30</v>
      </c>
      <c r="P147">
        <v>500000</v>
      </c>
      <c r="Q147">
        <v>465.14745699999997</v>
      </c>
      <c r="R147">
        <v>-72130.234326000005</v>
      </c>
      <c r="S147">
        <v>315397.25829099998</v>
      </c>
      <c r="T147">
        <v>-491.46551499999998</v>
      </c>
      <c r="U147">
        <v>9579.7223589999994</v>
      </c>
      <c r="V147">
        <f>U147*10^-4</f>
        <v>0.95797223590000002</v>
      </c>
      <c r="X147">
        <v>500000</v>
      </c>
      <c r="Y147">
        <v>25.29</v>
      </c>
      <c r="Z147">
        <v>43.335000000000001</v>
      </c>
      <c r="AA147">
        <v>18.045000000000002</v>
      </c>
      <c r="AC147">
        <f t="shared" si="41"/>
        <v>3075.027874188751</v>
      </c>
      <c r="AD147">
        <f>V147*$AC$100/AC147</f>
        <v>0.81021660785951022</v>
      </c>
      <c r="AE147">
        <f t="shared" ref="AE147:AE165" si="42">AC147/O147*0.6022</f>
        <v>61.726059527882185</v>
      </c>
      <c r="AF147">
        <f>O147/AC147</f>
        <v>9.7560091249301456E-3</v>
      </c>
    </row>
    <row r="148" spans="2:32" x14ac:dyDescent="0.2">
      <c r="B148">
        <v>20</v>
      </c>
      <c r="C148">
        <v>400000</v>
      </c>
      <c r="D148">
        <v>465.12390499999998</v>
      </c>
      <c r="E148">
        <v>-72139.946376000007</v>
      </c>
      <c r="F148">
        <v>315397.25829099998</v>
      </c>
      <c r="G148">
        <v>-736.82207900000003</v>
      </c>
      <c r="I148">
        <f t="shared" ref="I148:I158" si="43">E148-(16000-$B$103)/16000*$E$104</f>
        <v>85.345524453994585</v>
      </c>
      <c r="J148">
        <f t="shared" ref="J148:J158" si="44">B148/$B$103</f>
        <v>0.14492753623188406</v>
      </c>
      <c r="K148">
        <f t="shared" ref="K148:K158" si="45">F148/$F$104</f>
        <v>1.0003455386265916</v>
      </c>
      <c r="L148">
        <f t="shared" ref="L148:L158" si="46">E148-$E$105</f>
        <v>6.9392979999975068</v>
      </c>
      <c r="M148">
        <f t="shared" ref="M148:M158" si="47">((L148-L147)-(B148-B147)*$D$14)/(B148-B147)</f>
        <v>-5.4351690520001288</v>
      </c>
      <c r="O148">
        <v>40</v>
      </c>
      <c r="P148">
        <v>600000</v>
      </c>
      <c r="Q148">
        <v>465.21545800000001</v>
      </c>
      <c r="R148">
        <v>-72126.330665999994</v>
      </c>
      <c r="S148">
        <v>315397.25829099998</v>
      </c>
      <c r="T148">
        <v>426.11806100000001</v>
      </c>
      <c r="U148">
        <v>21890.564534000001</v>
      </c>
      <c r="V148">
        <f t="shared" ref="V148:V180" si="48">U148*10^-4</f>
        <v>2.1890564534000001</v>
      </c>
      <c r="X148">
        <v>600000</v>
      </c>
      <c r="Y148">
        <v>79.581100000000006</v>
      </c>
      <c r="Z148">
        <v>57.998199999999997</v>
      </c>
      <c r="AA148">
        <v>19.582899999999999</v>
      </c>
      <c r="AC148">
        <f t="shared" si="41"/>
        <v>3930.1526252370754</v>
      </c>
      <c r="AD148">
        <f>V148*$AC$100/AC148</f>
        <v>1.4485877923140498</v>
      </c>
      <c r="AE148">
        <f t="shared" si="42"/>
        <v>59.168447772944162</v>
      </c>
      <c r="AF148">
        <f t="shared" ref="AF148:AF165" si="49">O148/AC148</f>
        <v>1.0177721786971851E-2</v>
      </c>
    </row>
    <row r="149" spans="2:32" x14ac:dyDescent="0.2">
      <c r="B149">
        <v>30</v>
      </c>
      <c r="C149">
        <v>500000</v>
      </c>
      <c r="D149">
        <v>465.14745699999997</v>
      </c>
      <c r="E149">
        <v>-72130.234326000005</v>
      </c>
      <c r="F149">
        <v>315397.25829099998</v>
      </c>
      <c r="G149">
        <v>-491.46551499999998</v>
      </c>
      <c r="I149">
        <f t="shared" si="43"/>
        <v>95.057574453996494</v>
      </c>
      <c r="J149">
        <f t="shared" si="44"/>
        <v>0.21739130434782608</v>
      </c>
      <c r="K149">
        <f t="shared" si="45"/>
        <v>1.0003455386265916</v>
      </c>
      <c r="L149">
        <f t="shared" si="46"/>
        <v>16.651347999999416</v>
      </c>
      <c r="M149">
        <f t="shared" si="47"/>
        <v>-4.7287211519993431</v>
      </c>
      <c r="O149">
        <v>50</v>
      </c>
      <c r="P149">
        <v>700000</v>
      </c>
      <c r="Q149">
        <v>465.42021399999999</v>
      </c>
      <c r="R149">
        <v>-72116.052727000002</v>
      </c>
      <c r="S149">
        <v>315397.25829099998</v>
      </c>
      <c r="T149">
        <v>1317.7171559999999</v>
      </c>
      <c r="U149">
        <v>35302.223990999999</v>
      </c>
      <c r="V149">
        <f t="shared" si="48"/>
        <v>3.5302223990999999</v>
      </c>
      <c r="X149">
        <v>700000</v>
      </c>
      <c r="Y149">
        <v>79.4071</v>
      </c>
      <c r="Z149">
        <v>57.812600000000003</v>
      </c>
      <c r="AA149">
        <v>19.5945</v>
      </c>
      <c r="AC149">
        <f t="shared" ref="AC149:AC154" si="50">(1/6)*3.14*(AA149)^3</f>
        <v>3937.1408824992636</v>
      </c>
      <c r="AD149">
        <f t="shared" ref="AD149:AD154" si="51">V149*$AC$100/AC149</f>
        <v>2.3319454465029423</v>
      </c>
      <c r="AE149">
        <f t="shared" si="42"/>
        <v>47.418924788821123</v>
      </c>
      <c r="AF149">
        <f t="shared" si="49"/>
        <v>1.2699570955728774E-2</v>
      </c>
    </row>
    <row r="150" spans="2:32" x14ac:dyDescent="0.2">
      <c r="B150">
        <v>40</v>
      </c>
      <c r="C150">
        <v>600000</v>
      </c>
      <c r="D150">
        <v>465.21545800000001</v>
      </c>
      <c r="E150">
        <v>-72126.330665999994</v>
      </c>
      <c r="F150">
        <v>315397.25829099998</v>
      </c>
      <c r="G150">
        <v>426.11806100000001</v>
      </c>
      <c r="I150">
        <f t="shared" si="43"/>
        <v>98.961234454007354</v>
      </c>
      <c r="J150">
        <f t="shared" si="44"/>
        <v>0.28985507246376813</v>
      </c>
      <c r="K150">
        <f>F150/$F$104</f>
        <v>1.0003455386265916</v>
      </c>
      <c r="L150">
        <f t="shared" si="46"/>
        <v>20.555008000010275</v>
      </c>
      <c r="M150">
        <f t="shared" si="47"/>
        <v>-5.3095601519984488</v>
      </c>
      <c r="O150">
        <v>60</v>
      </c>
      <c r="P150">
        <v>800000</v>
      </c>
      <c r="Q150">
        <v>465.039963</v>
      </c>
      <c r="R150">
        <v>-72099.183860999998</v>
      </c>
      <c r="S150">
        <v>315397.25829099998</v>
      </c>
      <c r="T150">
        <v>2383.4001109999999</v>
      </c>
      <c r="U150">
        <v>48710.424028000001</v>
      </c>
      <c r="V150">
        <f t="shared" si="48"/>
        <v>4.8710424028000006</v>
      </c>
      <c r="X150">
        <v>800000</v>
      </c>
      <c r="Y150">
        <v>57.472200000000001</v>
      </c>
      <c r="Z150">
        <v>80.118200000000002</v>
      </c>
      <c r="AA150">
        <v>20.646000000000001</v>
      </c>
      <c r="AC150">
        <f t="shared" si="50"/>
        <v>4605.5994724778402</v>
      </c>
      <c r="AD150">
        <f t="shared" si="51"/>
        <v>2.7506353432002975</v>
      </c>
      <c r="AE150">
        <f t="shared" si="42"/>
        <v>46.224866705435922</v>
      </c>
      <c r="AF150">
        <f t="shared" si="49"/>
        <v>1.3027620043503184E-2</v>
      </c>
    </row>
    <row r="151" spans="2:32" x14ac:dyDescent="0.2">
      <c r="B151">
        <v>50</v>
      </c>
      <c r="C151">
        <v>700000</v>
      </c>
      <c r="D151">
        <v>465.42021399999999</v>
      </c>
      <c r="E151">
        <v>-72116.052727000002</v>
      </c>
      <c r="F151">
        <v>315397.25829099998</v>
      </c>
      <c r="G151">
        <v>1317.7171559999999</v>
      </c>
      <c r="I151">
        <f t="shared" si="43"/>
        <v>109.23917345399968</v>
      </c>
      <c r="J151">
        <f t="shared" si="44"/>
        <v>0.36231884057971014</v>
      </c>
      <c r="K151">
        <f t="shared" si="45"/>
        <v>1.0003455386265916</v>
      </c>
      <c r="L151">
        <f t="shared" si="46"/>
        <v>30.832947000002605</v>
      </c>
      <c r="M151">
        <f t="shared" si="47"/>
        <v>-4.672132252000301</v>
      </c>
      <c r="O151">
        <v>70</v>
      </c>
      <c r="P151">
        <v>900000</v>
      </c>
      <c r="Q151">
        <v>465.52369499999998</v>
      </c>
      <c r="R151">
        <v>-72082.872325999997</v>
      </c>
      <c r="S151">
        <v>315397.25829099998</v>
      </c>
      <c r="T151">
        <v>3567.084014</v>
      </c>
      <c r="U151">
        <v>62765.005764000001</v>
      </c>
      <c r="V151">
        <f t="shared" si="48"/>
        <v>6.2765005764000001</v>
      </c>
      <c r="X151">
        <v>900000</v>
      </c>
      <c r="Y151">
        <v>57.608199999999997</v>
      </c>
      <c r="Z151">
        <v>80.112700000000004</v>
      </c>
      <c r="AA151">
        <v>20.5045</v>
      </c>
      <c r="AC151">
        <f t="shared" si="50"/>
        <v>4511.5518013772717</v>
      </c>
      <c r="AD151">
        <f t="shared" si="51"/>
        <v>3.6181694329644283</v>
      </c>
      <c r="AE151">
        <f t="shared" si="42"/>
        <v>38.812235639848467</v>
      </c>
      <c r="AF151">
        <f t="shared" si="49"/>
        <v>1.5515725648684923E-2</v>
      </c>
    </row>
    <row r="152" spans="2:32" x14ac:dyDescent="0.2">
      <c r="B152">
        <v>60</v>
      </c>
      <c r="C152">
        <v>800000</v>
      </c>
      <c r="D152">
        <v>465.039963</v>
      </c>
      <c r="E152">
        <v>-72099.183860999998</v>
      </c>
      <c r="F152">
        <v>315397.25829099998</v>
      </c>
      <c r="G152">
        <v>2383.4001109999999</v>
      </c>
      <c r="I152">
        <f t="shared" si="43"/>
        <v>126.10803945400403</v>
      </c>
      <c r="J152">
        <f t="shared" si="44"/>
        <v>0.43478260869565216</v>
      </c>
      <c r="K152">
        <f t="shared" si="45"/>
        <v>1.0003455386265916</v>
      </c>
      <c r="L152">
        <f t="shared" si="46"/>
        <v>47.70181300000695</v>
      </c>
      <c r="M152">
        <f t="shared" si="47"/>
        <v>-4.0130395519990998</v>
      </c>
      <c r="O152">
        <v>80</v>
      </c>
      <c r="P152">
        <v>1000000</v>
      </c>
      <c r="Q152">
        <v>465.422282</v>
      </c>
      <c r="R152">
        <v>-72068.909096999996</v>
      </c>
      <c r="S152">
        <v>315397.25829099998</v>
      </c>
      <c r="T152">
        <v>4713.989356</v>
      </c>
      <c r="U152">
        <v>85185.792304000002</v>
      </c>
      <c r="V152">
        <f t="shared" si="48"/>
        <v>8.5185792304000003</v>
      </c>
      <c r="X152">
        <v>1000000</v>
      </c>
      <c r="Y152">
        <v>57.284199999999998</v>
      </c>
      <c r="Z152">
        <v>80.378100000000003</v>
      </c>
      <c r="AA152">
        <v>21.093900000000001</v>
      </c>
      <c r="AC152">
        <f t="shared" si="50"/>
        <v>4911.8946797002181</v>
      </c>
      <c r="AD152">
        <f t="shared" si="51"/>
        <v>4.5104035098270074</v>
      </c>
      <c r="AE152">
        <f t="shared" si="42"/>
        <v>36.974287201443389</v>
      </c>
      <c r="AF152">
        <f t="shared" si="49"/>
        <v>1.6286994167570904E-2</v>
      </c>
    </row>
    <row r="153" spans="2:32" x14ac:dyDescent="0.2">
      <c r="B153">
        <v>70</v>
      </c>
      <c r="C153">
        <v>900000</v>
      </c>
      <c r="D153">
        <v>465.52369499999998</v>
      </c>
      <c r="E153">
        <v>-72082.872325999997</v>
      </c>
      <c r="F153">
        <v>315397.25829099998</v>
      </c>
      <c r="G153">
        <v>3567.084014</v>
      </c>
      <c r="I153">
        <f t="shared" si="43"/>
        <v>142.41957445400476</v>
      </c>
      <c r="J153">
        <f t="shared" si="44"/>
        <v>0.50724637681159424</v>
      </c>
      <c r="K153">
        <f t="shared" si="45"/>
        <v>1.0003455386265916</v>
      </c>
      <c r="L153">
        <f t="shared" si="46"/>
        <v>64.013348000007682</v>
      </c>
      <c r="M153">
        <f t="shared" si="47"/>
        <v>-4.0687726519994616</v>
      </c>
      <c r="O153">
        <v>90</v>
      </c>
      <c r="P153">
        <v>1100000</v>
      </c>
      <c r="Q153">
        <v>465.29475600000001</v>
      </c>
      <c r="R153">
        <v>-72046.736537999997</v>
      </c>
      <c r="S153">
        <v>315397.25829099998</v>
      </c>
      <c r="T153">
        <v>5863.5898459999999</v>
      </c>
      <c r="U153">
        <v>101964.855083</v>
      </c>
      <c r="V153">
        <f t="shared" si="48"/>
        <v>10.1964855083</v>
      </c>
      <c r="X153">
        <v>1100000</v>
      </c>
      <c r="Y153">
        <v>57.119</v>
      </c>
      <c r="Z153">
        <v>80.295699999999997</v>
      </c>
      <c r="AA153">
        <v>21.1767</v>
      </c>
      <c r="AC153">
        <f t="shared" si="50"/>
        <v>4969.9640849576072</v>
      </c>
      <c r="AD153">
        <f t="shared" si="51"/>
        <v>5.3357384322952282</v>
      </c>
      <c r="AE153">
        <f t="shared" si="42"/>
        <v>33.254581910683008</v>
      </c>
      <c r="AF153">
        <f t="shared" si="49"/>
        <v>1.8108782772173228E-2</v>
      </c>
    </row>
    <row r="154" spans="2:32" x14ac:dyDescent="0.2">
      <c r="B154">
        <v>80</v>
      </c>
      <c r="C154">
        <v>1000000</v>
      </c>
      <c r="D154">
        <v>465.422282</v>
      </c>
      <c r="E154">
        <v>-72068.909096999996</v>
      </c>
      <c r="F154">
        <v>315397.25829099998</v>
      </c>
      <c r="G154">
        <v>4713.989356</v>
      </c>
      <c r="I154">
        <f t="shared" si="43"/>
        <v>156.38280345400563</v>
      </c>
      <c r="J154">
        <f t="shared" si="44"/>
        <v>0.57971014492753625</v>
      </c>
      <c r="K154">
        <f t="shared" si="45"/>
        <v>1.0003455386265916</v>
      </c>
      <c r="L154">
        <f t="shared" si="46"/>
        <v>77.976577000008547</v>
      </c>
      <c r="M154">
        <f t="shared" si="47"/>
        <v>-4.3036032519994478</v>
      </c>
      <c r="O154">
        <v>100</v>
      </c>
      <c r="P154">
        <v>1200000</v>
      </c>
      <c r="Q154">
        <v>465.54879499999998</v>
      </c>
      <c r="R154">
        <v>-72022.157330000002</v>
      </c>
      <c r="S154">
        <v>315397.25829099998</v>
      </c>
      <c r="T154">
        <v>7244.568902</v>
      </c>
      <c r="U154">
        <v>120281.46251899999</v>
      </c>
      <c r="V154">
        <f t="shared" si="48"/>
        <v>12.028146251899999</v>
      </c>
      <c r="X154">
        <v>1200000</v>
      </c>
      <c r="Y154">
        <v>45.169400000000003</v>
      </c>
      <c r="Z154">
        <v>23.274799999999999</v>
      </c>
      <c r="AA154">
        <v>21.894600000000001</v>
      </c>
      <c r="AC154">
        <f t="shared" si="50"/>
        <v>5492.7450789458744</v>
      </c>
      <c r="AD154">
        <f t="shared" si="51"/>
        <v>5.6951678984215484</v>
      </c>
      <c r="AE154">
        <f t="shared" si="42"/>
        <v>33.077310865412052</v>
      </c>
      <c r="AF154">
        <f t="shared" si="49"/>
        <v>1.8205833069389638E-2</v>
      </c>
    </row>
    <row r="155" spans="2:32" x14ac:dyDescent="0.2">
      <c r="B155">
        <v>90</v>
      </c>
      <c r="C155">
        <v>1100000</v>
      </c>
      <c r="D155">
        <v>465.29475600000001</v>
      </c>
      <c r="E155">
        <v>-72046.736537999997</v>
      </c>
      <c r="F155">
        <v>315397.25829099998</v>
      </c>
      <c r="G155">
        <v>5863.5898459999999</v>
      </c>
      <c r="I155">
        <f t="shared" si="43"/>
        <v>178.55536245400435</v>
      </c>
      <c r="J155">
        <f t="shared" si="44"/>
        <v>0.65217391304347827</v>
      </c>
      <c r="K155">
        <f t="shared" si="45"/>
        <v>1.0003455386265916</v>
      </c>
      <c r="L155">
        <f t="shared" si="46"/>
        <v>100.14913600000727</v>
      </c>
      <c r="M155">
        <f t="shared" si="47"/>
        <v>-3.4826702519996617</v>
      </c>
      <c r="O155">
        <v>110</v>
      </c>
      <c r="P155">
        <v>1300000</v>
      </c>
      <c r="Q155">
        <v>465.502792</v>
      </c>
      <c r="R155">
        <v>-72001.012063999995</v>
      </c>
      <c r="S155">
        <v>315397.25829099998</v>
      </c>
      <c r="T155">
        <v>8720.0308509999995</v>
      </c>
      <c r="U155">
        <v>135760.491595</v>
      </c>
      <c r="V155">
        <f t="shared" si="48"/>
        <v>13.5760491595</v>
      </c>
      <c r="X155">
        <v>1300000</v>
      </c>
      <c r="Y155">
        <v>22.712599999999998</v>
      </c>
      <c r="Z155">
        <v>45.7273</v>
      </c>
      <c r="AA155">
        <v>23.014700000000001</v>
      </c>
      <c r="AC155">
        <f t="shared" ref="AC155:AC161" si="52">(1/6)*3.14*(AA155)^3</f>
        <v>6379.6132623389485</v>
      </c>
      <c r="AD155">
        <f t="shared" ref="AD155:AD162" si="53">V155*$AC$100/AC155</f>
        <v>5.5344736646750565</v>
      </c>
      <c r="AE155">
        <f t="shared" si="42"/>
        <v>34.925482787095589</v>
      </c>
      <c r="AF155">
        <f t="shared" si="49"/>
        <v>1.7242424497636532E-2</v>
      </c>
    </row>
    <row r="156" spans="2:32" x14ac:dyDescent="0.2">
      <c r="B156">
        <v>100</v>
      </c>
      <c r="C156">
        <v>1200000</v>
      </c>
      <c r="D156">
        <v>465.54879499999998</v>
      </c>
      <c r="E156">
        <v>-72022.157330000002</v>
      </c>
      <c r="F156">
        <v>315397.25829099998</v>
      </c>
      <c r="G156">
        <v>7244.568902</v>
      </c>
      <c r="I156">
        <f t="shared" si="43"/>
        <v>203.13457045399991</v>
      </c>
      <c r="J156">
        <f t="shared" si="44"/>
        <v>0.72463768115942029</v>
      </c>
      <c r="K156">
        <f t="shared" si="45"/>
        <v>1.0003455386265916</v>
      </c>
      <c r="L156">
        <f t="shared" si="46"/>
        <v>124.72834400000283</v>
      </c>
      <c r="M156">
        <f t="shared" si="47"/>
        <v>-3.2420053519999783</v>
      </c>
      <c r="O156">
        <v>120</v>
      </c>
      <c r="P156">
        <v>1400000</v>
      </c>
      <c r="Q156">
        <v>465.14947799999999</v>
      </c>
      <c r="R156">
        <v>-71983.154049000004</v>
      </c>
      <c r="S156">
        <v>315397.25829099998</v>
      </c>
      <c r="T156">
        <v>10015.617431000001</v>
      </c>
      <c r="U156">
        <v>151578.100163</v>
      </c>
      <c r="V156">
        <f t="shared" si="48"/>
        <v>15.157810016300001</v>
      </c>
      <c r="X156">
        <v>1400000</v>
      </c>
      <c r="Y156">
        <v>22.315899999999999</v>
      </c>
      <c r="Z156">
        <v>46.488100000000003</v>
      </c>
      <c r="AA156">
        <v>24.1722</v>
      </c>
      <c r="AC156">
        <f t="shared" si="52"/>
        <v>7391.4038952658348</v>
      </c>
      <c r="AD156">
        <f t="shared" si="53"/>
        <v>5.3334324689337382</v>
      </c>
      <c r="AE156">
        <f t="shared" si="42"/>
        <v>37.092528547742376</v>
      </c>
      <c r="AF156">
        <f t="shared" si="49"/>
        <v>1.6235075460679333E-2</v>
      </c>
    </row>
    <row r="157" spans="2:32" x14ac:dyDescent="0.2">
      <c r="B157">
        <v>110</v>
      </c>
      <c r="C157">
        <v>1300000</v>
      </c>
      <c r="D157">
        <v>465.502792</v>
      </c>
      <c r="E157">
        <v>-72001.012063999995</v>
      </c>
      <c r="F157">
        <v>315397.25829099998</v>
      </c>
      <c r="G157">
        <v>8720.0308509999995</v>
      </c>
      <c r="I157">
        <f t="shared" si="43"/>
        <v>224.27983645400673</v>
      </c>
      <c r="J157">
        <f t="shared" si="44"/>
        <v>0.79710144927536231</v>
      </c>
      <c r="K157">
        <f t="shared" si="45"/>
        <v>1.0003455386265916</v>
      </c>
      <c r="L157">
        <f t="shared" si="46"/>
        <v>145.87361000000965</v>
      </c>
      <c r="M157">
        <f t="shared" si="47"/>
        <v>-3.5853995519988531</v>
      </c>
      <c r="O157">
        <v>130</v>
      </c>
      <c r="P157">
        <v>1500000</v>
      </c>
      <c r="Q157">
        <v>465.59659699999997</v>
      </c>
      <c r="R157">
        <v>-71965.293852000003</v>
      </c>
      <c r="S157">
        <v>315397.25829099998</v>
      </c>
      <c r="T157">
        <v>11632.434499000001</v>
      </c>
      <c r="U157">
        <v>168602.58726100001</v>
      </c>
      <c r="V157">
        <f t="shared" si="48"/>
        <v>16.860258726100003</v>
      </c>
      <c r="X157">
        <v>1500000</v>
      </c>
      <c r="Y157">
        <v>22.671500000000002</v>
      </c>
      <c r="Z157">
        <v>47.0717</v>
      </c>
      <c r="AA157">
        <v>24.400200000000002</v>
      </c>
      <c r="AC157">
        <f t="shared" si="52"/>
        <v>7602.5372379056589</v>
      </c>
      <c r="AD157">
        <f t="shared" si="53"/>
        <v>5.7677038677895576</v>
      </c>
      <c r="AE157">
        <f t="shared" si="42"/>
        <v>35.217291728206057</v>
      </c>
      <c r="AF157">
        <f t="shared" si="49"/>
        <v>1.7099554521328764E-2</v>
      </c>
    </row>
    <row r="158" spans="2:32" x14ac:dyDescent="0.2">
      <c r="B158">
        <v>120</v>
      </c>
      <c r="C158">
        <v>1400000</v>
      </c>
      <c r="D158">
        <v>465.14947799999999</v>
      </c>
      <c r="E158">
        <v>-71983.154049000004</v>
      </c>
      <c r="F158">
        <v>315397.25829099998</v>
      </c>
      <c r="G158">
        <v>10015.617431000001</v>
      </c>
      <c r="I158">
        <f t="shared" si="43"/>
        <v>242.13785145399743</v>
      </c>
      <c r="J158">
        <f t="shared" si="44"/>
        <v>0.86956521739130432</v>
      </c>
      <c r="K158">
        <f t="shared" si="45"/>
        <v>1.0003455386265916</v>
      </c>
      <c r="L158">
        <f t="shared" si="46"/>
        <v>163.73162500000035</v>
      </c>
      <c r="M158">
        <f t="shared" si="47"/>
        <v>-3.9141246520004644</v>
      </c>
      <c r="O158">
        <v>140</v>
      </c>
      <c r="P158">
        <v>1600000</v>
      </c>
      <c r="Q158">
        <v>465.35791699999999</v>
      </c>
      <c r="R158">
        <v>-71948.465819999998</v>
      </c>
      <c r="S158">
        <v>315397.25829099998</v>
      </c>
      <c r="T158">
        <v>12835.704565</v>
      </c>
      <c r="U158">
        <v>186439.464821</v>
      </c>
      <c r="V158">
        <f t="shared" si="48"/>
        <v>18.643946482100002</v>
      </c>
      <c r="X158">
        <v>1600000</v>
      </c>
      <c r="Y158">
        <v>22.7315</v>
      </c>
      <c r="Z158">
        <v>46.8827</v>
      </c>
      <c r="AA158">
        <v>24.151199999999999</v>
      </c>
      <c r="AC158">
        <f t="shared" si="52"/>
        <v>7372.1564120392231</v>
      </c>
      <c r="AD158">
        <f t="shared" si="53"/>
        <v>6.5771929445964838</v>
      </c>
      <c r="AE158">
        <f t="shared" si="42"/>
        <v>31.710804223785853</v>
      </c>
      <c r="AF158">
        <f t="shared" si="49"/>
        <v>1.8990372989288542E-2</v>
      </c>
    </row>
    <row r="159" spans="2:32" x14ac:dyDescent="0.2">
      <c r="B159">
        <v>130</v>
      </c>
      <c r="C159">
        <v>1500000</v>
      </c>
      <c r="D159">
        <v>465.59659699999997</v>
      </c>
      <c r="E159">
        <v>-71965.293852000003</v>
      </c>
      <c r="F159">
        <v>315397.25829099998</v>
      </c>
      <c r="G159">
        <v>11632.434499000001</v>
      </c>
      <c r="I159">
        <f t="shared" ref="I159:I164" si="54">E159-(16000-$B$103)/16000*$E$104</f>
        <v>259.99804845399922</v>
      </c>
      <c r="J159">
        <f t="shared" ref="J159:J164" si="55">B159/$B$103</f>
        <v>0.94202898550724634</v>
      </c>
      <c r="K159">
        <f t="shared" ref="K159:K164" si="56">F159/$F$104</f>
        <v>1.0003455386265916</v>
      </c>
      <c r="L159">
        <f t="shared" ref="L159:L164" si="57">E159-$E$105</f>
        <v>181.59182200000214</v>
      </c>
      <c r="M159">
        <f t="shared" ref="M159:M164" si="58">((L159-L158)-(B159-B158)*$D$14)/(B159-B158)</f>
        <v>-3.9139064519993552</v>
      </c>
      <c r="O159">
        <v>150</v>
      </c>
      <c r="P159">
        <v>1700000</v>
      </c>
      <c r="Q159">
        <v>465.42091099999999</v>
      </c>
      <c r="R159">
        <v>-71927.485816</v>
      </c>
      <c r="S159">
        <v>315397.25829099998</v>
      </c>
      <c r="T159">
        <v>14298.448039999999</v>
      </c>
      <c r="U159">
        <v>203671.40906100001</v>
      </c>
      <c r="V159">
        <f t="shared" si="48"/>
        <v>20.367140906100001</v>
      </c>
      <c r="X159">
        <v>1700000</v>
      </c>
      <c r="Y159">
        <v>22.335599999999999</v>
      </c>
      <c r="Z159">
        <v>47.072400000000002</v>
      </c>
      <c r="AA159">
        <v>24.736799999999999</v>
      </c>
      <c r="AC159">
        <f t="shared" si="52"/>
        <v>7921.5278053271486</v>
      </c>
      <c r="AD159">
        <f t="shared" si="53"/>
        <v>6.6868009048639339</v>
      </c>
      <c r="AE159">
        <f t="shared" si="42"/>
        <v>31.802293629120054</v>
      </c>
      <c r="AF159">
        <f t="shared" si="49"/>
        <v>1.8935741145682337E-2</v>
      </c>
    </row>
    <row r="160" spans="2:32" x14ac:dyDescent="0.2">
      <c r="B160">
        <v>140</v>
      </c>
      <c r="C160">
        <v>1600000</v>
      </c>
      <c r="D160">
        <v>465.35791699999999</v>
      </c>
      <c r="E160">
        <v>-71948.465819999998</v>
      </c>
      <c r="F160">
        <v>315397.25829099998</v>
      </c>
      <c r="G160">
        <v>12835.704565</v>
      </c>
      <c r="I160">
        <f t="shared" si="54"/>
        <v>276.82608045400411</v>
      </c>
      <c r="J160">
        <f t="shared" si="55"/>
        <v>1.0144927536231885</v>
      </c>
      <c r="K160">
        <f t="shared" si="56"/>
        <v>1.0003455386265916</v>
      </c>
      <c r="L160">
        <f t="shared" si="57"/>
        <v>198.41985400000704</v>
      </c>
      <c r="M160">
        <f t="shared" si="58"/>
        <v>-4.0171229519990446</v>
      </c>
      <c r="O160">
        <v>160</v>
      </c>
      <c r="P160">
        <v>1800000</v>
      </c>
      <c r="Q160">
        <v>465.36775999999998</v>
      </c>
      <c r="R160">
        <v>-71908.711528999993</v>
      </c>
      <c r="S160">
        <v>315397.25829099998</v>
      </c>
      <c r="T160">
        <v>15692.072908</v>
      </c>
      <c r="U160">
        <v>215325.96817199999</v>
      </c>
      <c r="V160">
        <f t="shared" si="48"/>
        <v>21.532596817200002</v>
      </c>
      <c r="X160">
        <v>1800000</v>
      </c>
      <c r="Y160">
        <v>22.3766</v>
      </c>
      <c r="Z160">
        <v>47.025599999999997</v>
      </c>
      <c r="AA160">
        <v>24.649000000000001</v>
      </c>
      <c r="AC160">
        <f t="shared" si="52"/>
        <v>7837.477591791644</v>
      </c>
      <c r="AD160">
        <f t="shared" si="53"/>
        <v>7.1452490686853203</v>
      </c>
      <c r="AE160">
        <f t="shared" si="42"/>
        <v>29.498306286105798</v>
      </c>
      <c r="AF160">
        <f t="shared" si="49"/>
        <v>2.0414731414042112E-2</v>
      </c>
    </row>
    <row r="161" spans="2:32" x14ac:dyDescent="0.2">
      <c r="B161">
        <v>150</v>
      </c>
      <c r="C161">
        <v>1700000</v>
      </c>
      <c r="D161">
        <v>465.42091099999999</v>
      </c>
      <c r="E161">
        <v>-71927.485816</v>
      </c>
      <c r="F161">
        <v>315397.25829099998</v>
      </c>
      <c r="G161">
        <v>14298.448039999999</v>
      </c>
      <c r="I161">
        <f t="shared" si="54"/>
        <v>297.80608445400139</v>
      </c>
      <c r="J161">
        <f t="shared" si="55"/>
        <v>1.0869565217391304</v>
      </c>
      <c r="K161">
        <f t="shared" si="56"/>
        <v>1.0003455386265916</v>
      </c>
      <c r="L161">
        <f t="shared" si="57"/>
        <v>219.39985800000431</v>
      </c>
      <c r="M161">
        <f t="shared" si="58"/>
        <v>-3.6019257519998065</v>
      </c>
      <c r="O161">
        <v>170</v>
      </c>
      <c r="P161">
        <v>1900000</v>
      </c>
      <c r="Q161">
        <v>465.43516899999997</v>
      </c>
      <c r="R161">
        <v>-71885.993495999996</v>
      </c>
      <c r="S161">
        <v>315397.25829099998</v>
      </c>
      <c r="T161">
        <v>17473.166308</v>
      </c>
      <c r="U161">
        <v>233354.30563700001</v>
      </c>
      <c r="V161">
        <f t="shared" si="48"/>
        <v>23.335430563700001</v>
      </c>
      <c r="X161">
        <v>1900000</v>
      </c>
      <c r="Y161">
        <v>22.459700000000002</v>
      </c>
      <c r="Z161">
        <v>46.953600000000002</v>
      </c>
      <c r="AA161">
        <v>24.4939</v>
      </c>
      <c r="AC161">
        <f t="shared" si="52"/>
        <v>7690.4582535805284</v>
      </c>
      <c r="AD161">
        <f t="shared" si="53"/>
        <v>7.8915238796198892</v>
      </c>
      <c r="AE161">
        <f t="shared" si="42"/>
        <v>27.242317413565846</v>
      </c>
      <c r="AF161">
        <f t="shared" si="49"/>
        <v>2.2105314715264373E-2</v>
      </c>
    </row>
    <row r="162" spans="2:32" x14ac:dyDescent="0.2">
      <c r="B162">
        <v>160</v>
      </c>
      <c r="C162">
        <v>1800000</v>
      </c>
      <c r="D162">
        <v>465.36775999999998</v>
      </c>
      <c r="E162">
        <v>-71908.711528999993</v>
      </c>
      <c r="F162">
        <v>315397.25829099998</v>
      </c>
      <c r="G162">
        <v>15692.072908</v>
      </c>
      <c r="I162">
        <f t="shared" si="54"/>
        <v>316.58037145400885</v>
      </c>
      <c r="J162">
        <f t="shared" si="55"/>
        <v>1.1594202898550725</v>
      </c>
      <c r="K162">
        <f t="shared" si="56"/>
        <v>1.0003455386265916</v>
      </c>
      <c r="L162">
        <f t="shared" si="57"/>
        <v>238.17414500001178</v>
      </c>
      <c r="M162">
        <f t="shared" si="58"/>
        <v>-3.822497451998788</v>
      </c>
      <c r="O162">
        <v>180</v>
      </c>
      <c r="P162">
        <v>2000000</v>
      </c>
      <c r="Q162">
        <v>465.38471800000002</v>
      </c>
      <c r="R162">
        <v>-71870.223891999995</v>
      </c>
      <c r="S162">
        <v>315397.25829099998</v>
      </c>
      <c r="T162">
        <v>19088.428574000001</v>
      </c>
      <c r="U162">
        <v>253807.975255</v>
      </c>
      <c r="V162">
        <f t="shared" si="48"/>
        <v>25.3807975255</v>
      </c>
      <c r="X162">
        <v>2000000</v>
      </c>
      <c r="Y162">
        <v>21.991199999999999</v>
      </c>
      <c r="Z162">
        <v>46.8277</v>
      </c>
      <c r="AA162">
        <v>24.836500000000001</v>
      </c>
      <c r="AC162">
        <f>(1/6)*3.14*(AA162)^3</f>
        <v>8017.6959118008626</v>
      </c>
      <c r="AD162">
        <f t="shared" si="53"/>
        <v>8.2329022570684138</v>
      </c>
      <c r="AE162">
        <f t="shared" si="42"/>
        <v>26.823647100480439</v>
      </c>
      <c r="AF162">
        <f t="shared" si="49"/>
        <v>2.2450340095221948E-2</v>
      </c>
    </row>
    <row r="163" spans="2:32" x14ac:dyDescent="0.2">
      <c r="B163">
        <v>170</v>
      </c>
      <c r="C163">
        <v>1900000</v>
      </c>
      <c r="D163">
        <v>465.43516899999997</v>
      </c>
      <c r="E163">
        <v>-71885.993495999996</v>
      </c>
      <c r="F163">
        <v>315397.25829099998</v>
      </c>
      <c r="G163">
        <v>17473.166308</v>
      </c>
      <c r="I163">
        <f t="shared" si="54"/>
        <v>339.29840445400623</v>
      </c>
      <c r="J163">
        <f t="shared" si="55"/>
        <v>1.2318840579710144</v>
      </c>
      <c r="K163">
        <f t="shared" si="56"/>
        <v>1.0003455386265916</v>
      </c>
      <c r="L163">
        <f t="shared" si="57"/>
        <v>260.89217800000915</v>
      </c>
      <c r="M163">
        <f t="shared" si="58"/>
        <v>-3.4281228519997966</v>
      </c>
      <c r="O163">
        <v>190</v>
      </c>
      <c r="P163">
        <v>2100000</v>
      </c>
      <c r="Q163">
        <v>465.45188899999999</v>
      </c>
      <c r="R163">
        <v>-71848.101819000003</v>
      </c>
      <c r="S163">
        <v>315397.25829099998</v>
      </c>
      <c r="T163">
        <v>20766.072274999999</v>
      </c>
      <c r="U163">
        <v>265839.48088799999</v>
      </c>
      <c r="V163">
        <f t="shared" si="48"/>
        <v>26.5839480888</v>
      </c>
      <c r="X163">
        <v>2100000</v>
      </c>
      <c r="Y163">
        <v>22.067699999999999</v>
      </c>
      <c r="Z163">
        <v>47.113799999999998</v>
      </c>
      <c r="AA163">
        <v>25.046099999999999</v>
      </c>
      <c r="AC163">
        <f>(1/6)*3.14*(AA163)^3</f>
        <v>8222.4024240979397</v>
      </c>
      <c r="AD163">
        <f>V163*$AC$100/AC163</f>
        <v>8.4084902971021531</v>
      </c>
      <c r="AE163">
        <f t="shared" si="42"/>
        <v>26.060688104167259</v>
      </c>
      <c r="AF163">
        <f t="shared" si="49"/>
        <v>2.3107601671642147E-2</v>
      </c>
    </row>
    <row r="164" spans="2:32" x14ac:dyDescent="0.2">
      <c r="B164">
        <v>180</v>
      </c>
      <c r="C164">
        <v>2000000</v>
      </c>
      <c r="D164">
        <v>465.38471800000002</v>
      </c>
      <c r="E164">
        <v>-71870.223891999995</v>
      </c>
      <c r="F164">
        <v>315397.25829099998</v>
      </c>
      <c r="G164">
        <v>19088.428574000001</v>
      </c>
      <c r="I164">
        <f t="shared" si="54"/>
        <v>355.06800845400721</v>
      </c>
      <c r="J164">
        <f t="shared" si="55"/>
        <v>1.3043478260869565</v>
      </c>
      <c r="K164">
        <f t="shared" si="56"/>
        <v>1.0003455386265916</v>
      </c>
      <c r="L164">
        <f t="shared" si="57"/>
        <v>276.66178200001013</v>
      </c>
      <c r="M164">
        <f t="shared" si="58"/>
        <v>-4.1229657519994358</v>
      </c>
      <c r="O164">
        <v>200</v>
      </c>
      <c r="P164">
        <v>2200000</v>
      </c>
      <c r="Q164">
        <v>465.77902699999999</v>
      </c>
      <c r="R164">
        <v>-71833.689236999999</v>
      </c>
      <c r="S164">
        <v>315397.25829099998</v>
      </c>
      <c r="T164">
        <v>22254.519622</v>
      </c>
      <c r="U164">
        <v>283418.00010300003</v>
      </c>
      <c r="V164">
        <f t="shared" si="48"/>
        <v>28.341800010300005</v>
      </c>
      <c r="X164">
        <v>2200000</v>
      </c>
      <c r="Y164">
        <v>21.6355</v>
      </c>
      <c r="Z164">
        <v>47.951900000000002</v>
      </c>
      <c r="AA164">
        <v>26.316400000000002</v>
      </c>
      <c r="AC164">
        <f>(1/6)*3.14*(AA164)^3</f>
        <v>9538.011338722421</v>
      </c>
      <c r="AD164">
        <f>V164*$AC$100/AC164</f>
        <v>7.7279956745010354</v>
      </c>
      <c r="AE164">
        <f t="shared" si="42"/>
        <v>28.718952140893208</v>
      </c>
      <c r="AF164">
        <f t="shared" si="49"/>
        <v>2.0968731625222538E-2</v>
      </c>
    </row>
    <row r="165" spans="2:32" x14ac:dyDescent="0.2">
      <c r="B165">
        <v>190</v>
      </c>
      <c r="C165">
        <v>2100000</v>
      </c>
      <c r="D165">
        <v>465.45188899999999</v>
      </c>
      <c r="E165">
        <v>-71848.101819000003</v>
      </c>
      <c r="F165">
        <v>315397.25829099998</v>
      </c>
      <c r="G165">
        <v>20766.072274999999</v>
      </c>
      <c r="I165">
        <f>E165-(16000-$B$103)/16000*$E$104</f>
        <v>377.19008145399857</v>
      </c>
      <c r="J165">
        <f>B165/$B$103</f>
        <v>1.3768115942028984</v>
      </c>
      <c r="K165">
        <f>F165/$F$104</f>
        <v>1.0003455386265916</v>
      </c>
      <c r="L165">
        <f>E165-$E$105</f>
        <v>298.78385500000149</v>
      </c>
      <c r="M165">
        <f>((L165-L164)-(B165-B164)*$D$14)/(B165-B164)</f>
        <v>-3.4877188520003983</v>
      </c>
      <c r="O165">
        <v>210</v>
      </c>
      <c r="P165">
        <v>2300000</v>
      </c>
      <c r="Q165">
        <v>465.61166600000001</v>
      </c>
      <c r="R165">
        <v>-71809.810937999995</v>
      </c>
      <c r="S165">
        <v>315397.25829099998</v>
      </c>
      <c r="T165">
        <v>23294.060487999999</v>
      </c>
      <c r="U165">
        <v>303133.23391100002</v>
      </c>
      <c r="V165">
        <f t="shared" si="48"/>
        <v>30.313323391100003</v>
      </c>
      <c r="X165">
        <v>2300000</v>
      </c>
      <c r="Y165">
        <v>21.621200000000002</v>
      </c>
      <c r="Z165">
        <v>48.352200000000003</v>
      </c>
      <c r="AA165">
        <v>26.731000000000002</v>
      </c>
      <c r="AC165">
        <f>(1/6)*3.14*(AA165)^3</f>
        <v>9995.9486260496251</v>
      </c>
      <c r="AD165">
        <f>V165*$AC$100/AC165</f>
        <v>7.8869086896375533</v>
      </c>
      <c r="AE165">
        <f t="shared" si="42"/>
        <v>28.664572679081353</v>
      </c>
      <c r="AF165">
        <f t="shared" si="49"/>
        <v>2.1008511333555292E-2</v>
      </c>
    </row>
    <row r="166" spans="2:32" x14ac:dyDescent="0.2">
      <c r="B166">
        <v>200</v>
      </c>
      <c r="C166">
        <v>2200000</v>
      </c>
      <c r="D166">
        <v>465.77902699999999</v>
      </c>
      <c r="E166">
        <v>-71833.689236999999</v>
      </c>
      <c r="F166">
        <v>315397.25829099998</v>
      </c>
      <c r="G166">
        <v>22254.519622</v>
      </c>
      <c r="I166">
        <f>E166-(16000-$B$103)/16000*$E$104</f>
        <v>391.60266345400305</v>
      </c>
      <c r="J166">
        <f>B166/$B$103</f>
        <v>1.4492753623188406</v>
      </c>
      <c r="K166">
        <f>F166/$F$104</f>
        <v>1.0003455386265916</v>
      </c>
      <c r="L166">
        <f>E166-$E$105</f>
        <v>313.19643700000597</v>
      </c>
      <c r="M166">
        <f>((L166-L165)-(B166-B165)*$D$14)/(B166-B165)</f>
        <v>-4.2586679519990867</v>
      </c>
      <c r="O166">
        <v>220</v>
      </c>
      <c r="P166">
        <v>2400000</v>
      </c>
      <c r="Q166">
        <v>465.10058900000001</v>
      </c>
      <c r="R166">
        <v>-71789.014804000006</v>
      </c>
      <c r="S166">
        <v>315397.25829099998</v>
      </c>
      <c r="T166">
        <v>24951.355953999999</v>
      </c>
      <c r="U166">
        <v>325625.51065499999</v>
      </c>
      <c r="V166">
        <f t="shared" si="48"/>
        <v>32.562551065500003</v>
      </c>
      <c r="X166">
        <v>2400000</v>
      </c>
      <c r="Y166">
        <v>21.6813</v>
      </c>
      <c r="Z166">
        <v>48.889800000000001</v>
      </c>
      <c r="AA166">
        <v>27.208500000000001</v>
      </c>
      <c r="AC166">
        <f t="shared" ref="AC166:AC174" si="59">(1/6)*3.14*(AA166)^3</f>
        <v>10541.25203715206</v>
      </c>
      <c r="AD166">
        <f t="shared" ref="AD166:AD174" si="60">V166*$AC$100/AC166</f>
        <v>8.0338459529783997</v>
      </c>
      <c r="AE166">
        <f t="shared" ref="AE166:AE174" si="61">AC166/O166*0.6022</f>
        <v>28.854281712604411</v>
      </c>
      <c r="AF166">
        <f t="shared" ref="AF166:AF174" si="62">O166/AC166</f>
        <v>2.0870386100685399E-2</v>
      </c>
    </row>
    <row r="167" spans="2:32" x14ac:dyDescent="0.2">
      <c r="B167">
        <v>210</v>
      </c>
      <c r="C167">
        <v>2300000</v>
      </c>
      <c r="D167">
        <v>465.61166600000001</v>
      </c>
      <c r="E167">
        <v>-71809.810937999995</v>
      </c>
      <c r="F167">
        <v>315397.25829099998</v>
      </c>
      <c r="G167">
        <v>23294.060487999999</v>
      </c>
      <c r="I167">
        <f>E167-(16000-$B$103)/16000*$E$104</f>
        <v>415.48096245400666</v>
      </c>
      <c r="J167">
        <f>B167/$B$103</f>
        <v>1.5217391304347827</v>
      </c>
      <c r="K167">
        <f>F167/$F$104</f>
        <v>1.0003455386265916</v>
      </c>
      <c r="L167">
        <f>E167-$E$105</f>
        <v>337.07473600000958</v>
      </c>
      <c r="M167">
        <f>((L167-L166)-(B167-B166)*$D$14)/(B167-B166)</f>
        <v>-3.3120962519991735</v>
      </c>
      <c r="O167">
        <v>230</v>
      </c>
      <c r="P167">
        <v>2500000</v>
      </c>
      <c r="Q167">
        <v>465.35419400000001</v>
      </c>
      <c r="R167">
        <v>-71771.994267999995</v>
      </c>
      <c r="S167">
        <v>315397.25829099998</v>
      </c>
      <c r="T167">
        <v>26807.219347999999</v>
      </c>
      <c r="U167">
        <v>339053.64606100001</v>
      </c>
      <c r="V167">
        <f t="shared" si="48"/>
        <v>33.905364606100001</v>
      </c>
      <c r="X167">
        <v>2500000</v>
      </c>
      <c r="Y167">
        <v>21.611499999999999</v>
      </c>
      <c r="Z167">
        <v>48.892600000000002</v>
      </c>
      <c r="AA167">
        <v>27.281099999999999</v>
      </c>
      <c r="AC167">
        <f t="shared" si="59"/>
        <v>10625.858546674644</v>
      </c>
      <c r="AD167">
        <f t="shared" si="60"/>
        <v>8.2985394769091787</v>
      </c>
      <c r="AE167">
        <f t="shared" si="61"/>
        <v>27.821269638293352</v>
      </c>
      <c r="AF167">
        <f t="shared" si="62"/>
        <v>2.1645309787412741E-2</v>
      </c>
    </row>
    <row r="168" spans="2:32" x14ac:dyDescent="0.2">
      <c r="B168">
        <v>220</v>
      </c>
      <c r="C168">
        <v>2400000</v>
      </c>
      <c r="D168">
        <v>465.10058900000001</v>
      </c>
      <c r="E168">
        <v>-71789.014804000006</v>
      </c>
      <c r="F168">
        <v>315397.25829099998</v>
      </c>
      <c r="G168">
        <v>24951.355953999999</v>
      </c>
      <c r="I168">
        <f>E168-(16000-$B$103)/16000*$E$104</f>
        <v>436.27709645399591</v>
      </c>
      <c r="J168">
        <f>B168/$B$103</f>
        <v>1.5942028985507246</v>
      </c>
      <c r="K168">
        <f>F168/$F$104</f>
        <v>1.0003455386265916</v>
      </c>
      <c r="L168">
        <f>E168-$E$105</f>
        <v>357.87086999999883</v>
      </c>
      <c r="M168">
        <f>((L168-L167)-(B168-B167)*$D$14)/(B168-B167)</f>
        <v>-3.6203127520006091</v>
      </c>
      <c r="O168">
        <v>240</v>
      </c>
      <c r="P168">
        <v>2600000</v>
      </c>
      <c r="Q168">
        <v>465.41224099999999</v>
      </c>
      <c r="R168">
        <v>-71755.397280000005</v>
      </c>
      <c r="S168">
        <v>315397.25829099998</v>
      </c>
      <c r="T168">
        <v>28489.027319000001</v>
      </c>
      <c r="U168">
        <v>362622.75870499999</v>
      </c>
      <c r="V168">
        <f t="shared" si="48"/>
        <v>36.262275870499998</v>
      </c>
      <c r="X168">
        <v>2600000</v>
      </c>
      <c r="Y168">
        <v>21.318100000000001</v>
      </c>
      <c r="Z168">
        <v>49.036700000000003</v>
      </c>
      <c r="AA168">
        <v>27.718599999999999</v>
      </c>
      <c r="AC168">
        <f t="shared" si="59"/>
        <v>11145.313054735347</v>
      </c>
      <c r="AD168">
        <f t="shared" si="60"/>
        <v>8.4617474931837418</v>
      </c>
      <c r="AE168">
        <f t="shared" si="61"/>
        <v>27.965448006506772</v>
      </c>
      <c r="AF168">
        <f t="shared" si="62"/>
        <v>2.1533715457012704E-2</v>
      </c>
    </row>
    <row r="169" spans="2:32" x14ac:dyDescent="0.2">
      <c r="B169">
        <v>230</v>
      </c>
      <c r="C169">
        <v>2500000</v>
      </c>
      <c r="D169">
        <v>465.35419400000001</v>
      </c>
      <c r="E169">
        <v>-71771.994267999995</v>
      </c>
      <c r="F169">
        <v>315397.25829099998</v>
      </c>
      <c r="G169">
        <v>26807.219347999999</v>
      </c>
      <c r="I169">
        <f t="shared" ref="I169:I182" si="63">E169-(16000-$B$103)/16000*$E$104</f>
        <v>453.29763245400682</v>
      </c>
      <c r="J169">
        <f t="shared" ref="J169:J182" si="64">B169/$B$103</f>
        <v>1.6666666666666667</v>
      </c>
      <c r="K169">
        <f t="shared" ref="K169:K182" si="65">F169/$F$104</f>
        <v>1.0003455386265916</v>
      </c>
      <c r="L169">
        <f t="shared" ref="L169:L182" si="66">E169-$E$105</f>
        <v>374.89140600000974</v>
      </c>
      <c r="M169">
        <f t="shared" ref="M169:M182" si="67">((L169-L168)-(B169-B168)*$D$14)/(B169-B168)</f>
        <v>-3.9978725519984435</v>
      </c>
      <c r="O169">
        <v>250</v>
      </c>
      <c r="P169">
        <v>2700000</v>
      </c>
      <c r="Q169">
        <v>465.53664400000002</v>
      </c>
      <c r="R169">
        <v>-71735.246715999994</v>
      </c>
      <c r="S169">
        <v>315397.25829099998</v>
      </c>
      <c r="T169">
        <v>30455.876156999999</v>
      </c>
      <c r="U169">
        <v>377373.080777</v>
      </c>
      <c r="V169">
        <f t="shared" si="48"/>
        <v>37.7373080777</v>
      </c>
      <c r="X169">
        <v>2700000</v>
      </c>
      <c r="Y169">
        <v>20.811299999999999</v>
      </c>
      <c r="Z169">
        <v>49.151699999999998</v>
      </c>
      <c r="AA169">
        <v>28.340399999999999</v>
      </c>
      <c r="AC169">
        <f t="shared" si="59"/>
        <v>11912.319267262505</v>
      </c>
      <c r="AD169">
        <f t="shared" si="60"/>
        <v>8.2389500188943643</v>
      </c>
      <c r="AE169">
        <f t="shared" si="61"/>
        <v>28.694394650981916</v>
      </c>
      <c r="AF169">
        <f t="shared" si="62"/>
        <v>2.098667727006371E-2</v>
      </c>
    </row>
    <row r="170" spans="2:32" x14ac:dyDescent="0.2">
      <c r="B170">
        <v>240</v>
      </c>
      <c r="C170">
        <v>2600000</v>
      </c>
      <c r="D170">
        <v>465.41224099999999</v>
      </c>
      <c r="E170">
        <v>-71755.397280000005</v>
      </c>
      <c r="F170">
        <v>315397.25829099998</v>
      </c>
      <c r="G170">
        <v>28489.027319000001</v>
      </c>
      <c r="I170">
        <f t="shared" si="63"/>
        <v>469.89462045399705</v>
      </c>
      <c r="J170">
        <f t="shared" si="64"/>
        <v>1.7391304347826086</v>
      </c>
      <c r="K170">
        <f t="shared" si="65"/>
        <v>1.0003455386265916</v>
      </c>
      <c r="L170">
        <f t="shared" si="66"/>
        <v>391.48839399999997</v>
      </c>
      <c r="M170">
        <f t="shared" si="67"/>
        <v>-4.0402273520005112</v>
      </c>
      <c r="O170">
        <v>260</v>
      </c>
      <c r="P170">
        <v>2800000</v>
      </c>
      <c r="Q170">
        <v>465.326528</v>
      </c>
      <c r="R170">
        <v>-71725.733794999993</v>
      </c>
      <c r="S170">
        <v>315397.25829099998</v>
      </c>
      <c r="T170">
        <v>32159.055397</v>
      </c>
      <c r="U170">
        <v>382395.19648899999</v>
      </c>
      <c r="V170">
        <f t="shared" si="48"/>
        <v>38.2395196489</v>
      </c>
      <c r="X170">
        <v>2800000</v>
      </c>
      <c r="Y170">
        <v>20.769500000000001</v>
      </c>
      <c r="Z170">
        <v>49.107599999999998</v>
      </c>
      <c r="AA170">
        <v>28.338100000000001</v>
      </c>
      <c r="AC170">
        <f t="shared" si="59"/>
        <v>11909.419225890895</v>
      </c>
      <c r="AD170">
        <f t="shared" si="60"/>
        <v>8.3506276758537439</v>
      </c>
      <c r="AE170">
        <f t="shared" si="61"/>
        <v>27.584047145505757</v>
      </c>
      <c r="AF170">
        <f t="shared" si="62"/>
        <v>2.1831459206236015E-2</v>
      </c>
    </row>
    <row r="171" spans="2:32" x14ac:dyDescent="0.2">
      <c r="B171">
        <v>250</v>
      </c>
      <c r="C171">
        <v>2700000</v>
      </c>
      <c r="D171">
        <v>465.53664400000002</v>
      </c>
      <c r="E171">
        <v>-71735.246715999994</v>
      </c>
      <c r="F171">
        <v>315397.25829099998</v>
      </c>
      <c r="G171">
        <v>30455.876156999999</v>
      </c>
      <c r="I171">
        <f t="shared" si="63"/>
        <v>490.04518445400754</v>
      </c>
      <c r="J171">
        <f t="shared" si="64"/>
        <v>1.8115942028985508</v>
      </c>
      <c r="K171">
        <f t="shared" si="65"/>
        <v>1.0003455386265916</v>
      </c>
      <c r="L171">
        <f t="shared" si="66"/>
        <v>411.63895800001046</v>
      </c>
      <c r="M171">
        <f t="shared" si="67"/>
        <v>-3.6848697519984852</v>
      </c>
      <c r="O171">
        <v>270</v>
      </c>
      <c r="P171">
        <v>2900000</v>
      </c>
      <c r="Q171">
        <v>465.19522899999998</v>
      </c>
      <c r="R171">
        <v>-71704.298190000001</v>
      </c>
      <c r="S171">
        <v>315397.25829099998</v>
      </c>
      <c r="T171">
        <v>34009.221382000003</v>
      </c>
      <c r="U171">
        <v>404495.20414500003</v>
      </c>
      <c r="V171">
        <f t="shared" si="48"/>
        <v>40.449520414500007</v>
      </c>
      <c r="X171">
        <v>2900000</v>
      </c>
      <c r="Y171">
        <v>20.443100000000001</v>
      </c>
      <c r="Z171">
        <v>49.400799999999997</v>
      </c>
      <c r="AA171">
        <v>28.957699999999999</v>
      </c>
      <c r="AC171">
        <f t="shared" si="59"/>
        <v>12707.80644243085</v>
      </c>
      <c r="AD171">
        <f t="shared" si="60"/>
        <v>8.2782790354439797</v>
      </c>
      <c r="AE171">
        <f t="shared" si="61"/>
        <v>28.343114961599472</v>
      </c>
      <c r="AF171">
        <f t="shared" si="62"/>
        <v>2.1246782536636769E-2</v>
      </c>
    </row>
    <row r="172" spans="2:32" x14ac:dyDescent="0.2">
      <c r="B172">
        <v>260</v>
      </c>
      <c r="C172">
        <v>2800000</v>
      </c>
      <c r="D172">
        <v>465.326528</v>
      </c>
      <c r="E172">
        <v>-71725.733794999993</v>
      </c>
      <c r="F172">
        <v>315397.25829099998</v>
      </c>
      <c r="G172">
        <v>32159.055397</v>
      </c>
      <c r="I172">
        <f t="shared" si="63"/>
        <v>499.55810545400891</v>
      </c>
      <c r="J172">
        <f t="shared" si="64"/>
        <v>1.8840579710144927</v>
      </c>
      <c r="K172">
        <f t="shared" si="65"/>
        <v>1.0003455386265916</v>
      </c>
      <c r="L172">
        <f t="shared" si="66"/>
        <v>421.15187900001183</v>
      </c>
      <c r="M172">
        <f t="shared" si="67"/>
        <v>-4.7486340519993977</v>
      </c>
      <c r="O172">
        <v>280</v>
      </c>
      <c r="P172">
        <v>3000000</v>
      </c>
      <c r="Q172">
        <v>465.51337999999998</v>
      </c>
      <c r="R172">
        <v>-71681.603816999996</v>
      </c>
      <c r="S172">
        <v>315397.25829099998</v>
      </c>
      <c r="T172">
        <v>35782.026299999998</v>
      </c>
      <c r="U172">
        <v>432134.03916799999</v>
      </c>
      <c r="V172">
        <f t="shared" si="48"/>
        <v>43.213403916800004</v>
      </c>
      <c r="X172">
        <v>3000000</v>
      </c>
      <c r="Y172">
        <v>21.281099999999999</v>
      </c>
      <c r="Z172">
        <v>49.217100000000002</v>
      </c>
      <c r="AA172">
        <v>27.936</v>
      </c>
      <c r="AC172">
        <f t="shared" si="59"/>
        <v>11409.616936304639</v>
      </c>
      <c r="AD172">
        <f t="shared" si="60"/>
        <v>9.8501918394511723</v>
      </c>
      <c r="AE172">
        <f t="shared" si="61"/>
        <v>24.538826139438051</v>
      </c>
      <c r="AF172">
        <f t="shared" si="62"/>
        <v>2.4540701196466876E-2</v>
      </c>
    </row>
    <row r="173" spans="2:32" x14ac:dyDescent="0.2">
      <c r="B173">
        <v>270</v>
      </c>
      <c r="C173">
        <v>2900000</v>
      </c>
      <c r="D173">
        <v>465.19522899999998</v>
      </c>
      <c r="E173">
        <v>-71704.298190000001</v>
      </c>
      <c r="F173">
        <v>315397.25829099998</v>
      </c>
      <c r="G173">
        <v>34009.221382000003</v>
      </c>
      <c r="I173">
        <f t="shared" si="63"/>
        <v>520.99371045400039</v>
      </c>
      <c r="J173">
        <f t="shared" si="64"/>
        <v>1.9565217391304348</v>
      </c>
      <c r="K173">
        <f t="shared" si="65"/>
        <v>1.0003455386265916</v>
      </c>
      <c r="L173">
        <f t="shared" si="66"/>
        <v>442.58748400000331</v>
      </c>
      <c r="M173">
        <f t="shared" si="67"/>
        <v>-3.5563656520003861</v>
      </c>
      <c r="O173">
        <v>290</v>
      </c>
      <c r="P173">
        <v>3100000</v>
      </c>
      <c r="Q173">
        <v>465.28409299999998</v>
      </c>
      <c r="R173">
        <v>-71667.534811000005</v>
      </c>
      <c r="S173">
        <v>315397.25829099998</v>
      </c>
      <c r="T173">
        <v>37208.040460999997</v>
      </c>
      <c r="U173">
        <v>443799.47459499998</v>
      </c>
      <c r="V173">
        <f t="shared" si="48"/>
        <v>44.379947459500002</v>
      </c>
      <c r="X173">
        <v>3100000</v>
      </c>
      <c r="Y173">
        <v>20.591000000000001</v>
      </c>
      <c r="Z173">
        <v>49.573799999999999</v>
      </c>
      <c r="AA173">
        <v>28.982800000000001</v>
      </c>
      <c r="AC173">
        <f t="shared" si="59"/>
        <v>12740.879769598914</v>
      </c>
      <c r="AD173">
        <f t="shared" si="60"/>
        <v>9.0590914081846634</v>
      </c>
      <c r="AE173">
        <f t="shared" si="61"/>
        <v>26.457095852594708</v>
      </c>
      <c r="AF173">
        <f t="shared" si="62"/>
        <v>2.2761379531417499E-2</v>
      </c>
    </row>
    <row r="174" spans="2:32" x14ac:dyDescent="0.2">
      <c r="B174">
        <v>280</v>
      </c>
      <c r="C174">
        <v>3000000</v>
      </c>
      <c r="D174">
        <v>465.51337999999998</v>
      </c>
      <c r="E174">
        <v>-71681.603816999996</v>
      </c>
      <c r="F174">
        <v>315397.25829099998</v>
      </c>
      <c r="G174">
        <v>35782.026299999998</v>
      </c>
      <c r="I174">
        <f t="shared" si="63"/>
        <v>543.68808345400612</v>
      </c>
      <c r="J174">
        <f t="shared" si="64"/>
        <v>2.0289855072463769</v>
      </c>
      <c r="K174">
        <f t="shared" si="65"/>
        <v>1.0003455386265916</v>
      </c>
      <c r="L174">
        <f t="shared" si="66"/>
        <v>465.28185700000904</v>
      </c>
      <c r="M174">
        <f t="shared" si="67"/>
        <v>-3.4304888519989616</v>
      </c>
      <c r="O174">
        <v>300</v>
      </c>
      <c r="P174">
        <v>3200000</v>
      </c>
      <c r="Q174">
        <v>465.59050100000002</v>
      </c>
      <c r="R174">
        <v>-71640.033691999997</v>
      </c>
      <c r="S174">
        <v>315397.25829099998</v>
      </c>
      <c r="T174">
        <v>38943.572676999996</v>
      </c>
      <c r="U174">
        <v>463854.67544999998</v>
      </c>
      <c r="V174">
        <f t="shared" si="48"/>
        <v>46.385467544999997</v>
      </c>
      <c r="X174">
        <v>3200000</v>
      </c>
      <c r="Y174">
        <v>20.247299999999999</v>
      </c>
      <c r="Z174">
        <v>49.887300000000003</v>
      </c>
      <c r="AA174">
        <v>29.64</v>
      </c>
      <c r="AC174">
        <f t="shared" si="59"/>
        <v>13627.39974336</v>
      </c>
      <c r="AD174">
        <f t="shared" si="60"/>
        <v>8.8525057674254448</v>
      </c>
      <c r="AE174">
        <f t="shared" si="61"/>
        <v>27.354733751504639</v>
      </c>
      <c r="AF174">
        <f t="shared" si="62"/>
        <v>2.2014471260093187E-2</v>
      </c>
    </row>
    <row r="175" spans="2:32" x14ac:dyDescent="0.2">
      <c r="B175">
        <v>290</v>
      </c>
      <c r="C175">
        <v>3100000</v>
      </c>
      <c r="D175">
        <v>465.28409299999998</v>
      </c>
      <c r="E175">
        <v>-71667.534811000005</v>
      </c>
      <c r="F175">
        <v>315397.25829099998</v>
      </c>
      <c r="G175">
        <v>37208.040460999997</v>
      </c>
      <c r="I175">
        <f t="shared" si="63"/>
        <v>557.75708945399674</v>
      </c>
      <c r="J175">
        <f t="shared" si="64"/>
        <v>2.1014492753623188</v>
      </c>
      <c r="K175">
        <f t="shared" si="65"/>
        <v>1.0003455386265916</v>
      </c>
      <c r="L175">
        <f t="shared" si="66"/>
        <v>479.35086299999966</v>
      </c>
      <c r="M175">
        <f t="shared" si="67"/>
        <v>-4.2930255520004721</v>
      </c>
      <c r="O175">
        <v>310</v>
      </c>
      <c r="P175">
        <v>3300000</v>
      </c>
      <c r="Q175">
        <v>466.11263500000001</v>
      </c>
      <c r="R175">
        <v>-71618.872686999995</v>
      </c>
      <c r="S175">
        <v>315397.25829099998</v>
      </c>
      <c r="T175">
        <v>40355.872929999998</v>
      </c>
      <c r="U175">
        <v>495028.82739400002</v>
      </c>
      <c r="V175">
        <f t="shared" si="48"/>
        <v>49.502882739400007</v>
      </c>
      <c r="X175">
        <v>3300000</v>
      </c>
      <c r="Y175">
        <v>20.085100000000001</v>
      </c>
      <c r="Z175">
        <v>50.1419</v>
      </c>
      <c r="AA175">
        <v>30.056799999999999</v>
      </c>
      <c r="AC175">
        <f t="shared" ref="AC175:AC180" si="68">(1/6)*3.14*(AA175)^3</f>
        <v>14210.410451805057</v>
      </c>
      <c r="AD175">
        <f>V175*$AC$100/AC175</f>
        <v>9.0598528428986072</v>
      </c>
      <c r="AE175">
        <f t="shared" ref="AE175:AE180" si="69">AC175/O175*0.6022</f>
        <v>27.604868303474209</v>
      </c>
      <c r="AF175">
        <f t="shared" ref="AF175:AF180" si="70">O175/AC175</f>
        <v>2.1814992680990623E-2</v>
      </c>
    </row>
    <row r="176" spans="2:32" x14ac:dyDescent="0.2">
      <c r="B176">
        <v>300</v>
      </c>
      <c r="C176">
        <v>3200000</v>
      </c>
      <c r="D176">
        <v>465.59050100000002</v>
      </c>
      <c r="E176">
        <v>-71640.033691999997</v>
      </c>
      <c r="F176">
        <v>315397.25829099998</v>
      </c>
      <c r="G176">
        <v>38943.572676999996</v>
      </c>
      <c r="I176">
        <f t="shared" si="63"/>
        <v>585.25820845400449</v>
      </c>
      <c r="J176">
        <f t="shared" si="64"/>
        <v>2.1739130434782608</v>
      </c>
      <c r="K176">
        <f t="shared" si="65"/>
        <v>1.0003455386265916</v>
      </c>
      <c r="L176">
        <f t="shared" si="66"/>
        <v>506.85198200000741</v>
      </c>
      <c r="M176">
        <f t="shared" si="67"/>
        <v>-2.9498142519987596</v>
      </c>
      <c r="O176">
        <v>320</v>
      </c>
      <c r="P176">
        <v>3400000</v>
      </c>
      <c r="Q176">
        <v>465.65315500000003</v>
      </c>
      <c r="R176">
        <v>-71601.085810000004</v>
      </c>
      <c r="S176">
        <v>315397.25829099998</v>
      </c>
      <c r="T176">
        <v>42116.145815000003</v>
      </c>
      <c r="U176">
        <v>512312.32802900003</v>
      </c>
      <c r="V176">
        <f t="shared" si="48"/>
        <v>51.231232802900003</v>
      </c>
      <c r="X176">
        <v>3400000</v>
      </c>
      <c r="Y176">
        <v>20.2821</v>
      </c>
      <c r="Z176">
        <v>50.3992</v>
      </c>
      <c r="AA176">
        <v>30.117100000000001</v>
      </c>
      <c r="AC176">
        <f t="shared" si="68"/>
        <v>14296.10899483948</v>
      </c>
      <c r="AD176">
        <f>V176*$AC$100/AC176</f>
        <v>9.3199639303110331</v>
      </c>
      <c r="AE176">
        <f t="shared" si="69"/>
        <v>26.903490114663544</v>
      </c>
      <c r="AF176">
        <f t="shared" si="70"/>
        <v>2.2383712947034159E-2</v>
      </c>
    </row>
    <row r="177" spans="2:32" x14ac:dyDescent="0.2">
      <c r="B177">
        <v>310</v>
      </c>
      <c r="C177">
        <v>3300000</v>
      </c>
      <c r="D177">
        <v>466.11263500000001</v>
      </c>
      <c r="E177">
        <v>-71618.872686999995</v>
      </c>
      <c r="F177">
        <v>315397.25829099998</v>
      </c>
      <c r="G177">
        <v>40355.872929999998</v>
      </c>
      <c r="I177">
        <f t="shared" si="63"/>
        <v>606.41921345400624</v>
      </c>
      <c r="J177">
        <f t="shared" si="64"/>
        <v>2.2463768115942031</v>
      </c>
      <c r="K177">
        <f t="shared" si="65"/>
        <v>1.0003455386265916</v>
      </c>
      <c r="L177">
        <f t="shared" si="66"/>
        <v>528.01298700000916</v>
      </c>
      <c r="M177">
        <f t="shared" si="67"/>
        <v>-3.5838256519993594</v>
      </c>
      <c r="O177">
        <v>330</v>
      </c>
      <c r="P177">
        <v>3500000</v>
      </c>
      <c r="Q177">
        <v>466.01856099999998</v>
      </c>
      <c r="R177">
        <v>-71576.186321000001</v>
      </c>
      <c r="S177">
        <v>315397.25829099998</v>
      </c>
      <c r="T177">
        <v>43790.056987999997</v>
      </c>
      <c r="U177">
        <v>540723.22081500001</v>
      </c>
      <c r="V177">
        <f t="shared" si="48"/>
        <v>54.072322081500005</v>
      </c>
      <c r="X177">
        <v>3500000</v>
      </c>
      <c r="Y177">
        <v>20.025200000000002</v>
      </c>
      <c r="Z177">
        <v>50.155500000000004</v>
      </c>
      <c r="AA177">
        <v>30.130299999999998</v>
      </c>
      <c r="AC177">
        <f t="shared" si="68"/>
        <v>14314.914725780613</v>
      </c>
      <c r="AD177">
        <f>V177*$AC$100/AC177</f>
        <v>9.8238908966656364</v>
      </c>
      <c r="AE177">
        <f t="shared" si="69"/>
        <v>26.122550448076012</v>
      </c>
      <c r="AF177">
        <f t="shared" si="70"/>
        <v>2.3052879204769738E-2</v>
      </c>
    </row>
    <row r="178" spans="2:32" x14ac:dyDescent="0.2">
      <c r="B178">
        <v>320</v>
      </c>
      <c r="C178">
        <v>3400000</v>
      </c>
      <c r="D178">
        <v>465.65315500000003</v>
      </c>
      <c r="E178">
        <v>-71601.085810000004</v>
      </c>
      <c r="F178">
        <v>315397.25829099998</v>
      </c>
      <c r="G178">
        <v>42116.145815000003</v>
      </c>
      <c r="I178">
        <f t="shared" si="63"/>
        <v>624.2060904539976</v>
      </c>
      <c r="J178">
        <f t="shared" si="64"/>
        <v>2.318840579710145</v>
      </c>
      <c r="K178">
        <f t="shared" si="65"/>
        <v>1.0003455386265916</v>
      </c>
      <c r="L178">
        <f t="shared" si="66"/>
        <v>545.79986400000053</v>
      </c>
      <c r="M178">
        <f t="shared" si="67"/>
        <v>-3.9212384520003978</v>
      </c>
      <c r="O178">
        <v>340</v>
      </c>
      <c r="P178">
        <v>3600000</v>
      </c>
      <c r="Q178">
        <v>465.47716400000002</v>
      </c>
      <c r="R178">
        <v>-71548.318018999998</v>
      </c>
      <c r="S178">
        <v>315397.25829099998</v>
      </c>
      <c r="T178">
        <v>45032.275065000002</v>
      </c>
      <c r="U178">
        <v>555419.88126699999</v>
      </c>
      <c r="V178">
        <f t="shared" si="48"/>
        <v>55.541988126700005</v>
      </c>
      <c r="X178">
        <v>3600000</v>
      </c>
      <c r="Y178">
        <v>19.939299999999999</v>
      </c>
      <c r="Z178">
        <v>50.530299999999997</v>
      </c>
      <c r="AA178">
        <v>30.591000000000001</v>
      </c>
      <c r="AC178">
        <f t="shared" si="68"/>
        <v>14981.64216422049</v>
      </c>
      <c r="AD178">
        <f>V178*$AC$100/AC178</f>
        <v>9.6418257174453359</v>
      </c>
      <c r="AE178">
        <f t="shared" si="69"/>
        <v>26.535132092039934</v>
      </c>
      <c r="AF178">
        <f t="shared" si="70"/>
        <v>2.2694441388541237E-2</v>
      </c>
    </row>
    <row r="179" spans="2:32" x14ac:dyDescent="0.2">
      <c r="B179">
        <v>330</v>
      </c>
      <c r="C179">
        <v>3500000</v>
      </c>
      <c r="D179">
        <v>466.01856099999998</v>
      </c>
      <c r="E179">
        <v>-71576.186321000001</v>
      </c>
      <c r="F179">
        <v>315397.25829099998</v>
      </c>
      <c r="G179">
        <v>43790.056987999997</v>
      </c>
      <c r="I179">
        <f t="shared" si="63"/>
        <v>649.10557945400069</v>
      </c>
      <c r="J179">
        <f t="shared" si="64"/>
        <v>2.3913043478260869</v>
      </c>
      <c r="K179">
        <f t="shared" si="65"/>
        <v>1.0003455386265916</v>
      </c>
      <c r="L179">
        <f t="shared" si="66"/>
        <v>570.69935300000361</v>
      </c>
      <c r="M179">
        <f t="shared" si="67"/>
        <v>-3.2099772519992258</v>
      </c>
      <c r="O179">
        <v>350</v>
      </c>
      <c r="P179">
        <v>3700000</v>
      </c>
      <c r="Q179">
        <v>465.288048</v>
      </c>
      <c r="R179">
        <v>-71523.747220000005</v>
      </c>
      <c r="S179">
        <v>315397.25829099998</v>
      </c>
      <c r="T179">
        <v>46606.334634999999</v>
      </c>
      <c r="U179">
        <v>588482.81422399997</v>
      </c>
      <c r="V179">
        <f t="shared" si="48"/>
        <v>58.848281422399999</v>
      </c>
      <c r="X179">
        <v>3700000</v>
      </c>
      <c r="Y179">
        <v>20.476299999999998</v>
      </c>
      <c r="Z179">
        <v>50.894500000000001</v>
      </c>
      <c r="AA179">
        <v>30.418199999999999</v>
      </c>
      <c r="AC179">
        <f t="shared" si="68"/>
        <v>14729.192253751002</v>
      </c>
      <c r="AD179">
        <f>V179*$AC$100/AC179</f>
        <v>10.390875208569392</v>
      </c>
      <c r="AE179">
        <f t="shared" si="69"/>
        <v>25.342627357739577</v>
      </c>
      <c r="AF179">
        <f t="shared" si="70"/>
        <v>2.3762334958379504E-2</v>
      </c>
    </row>
    <row r="180" spans="2:32" x14ac:dyDescent="0.2">
      <c r="B180">
        <v>340</v>
      </c>
      <c r="C180">
        <v>3600000</v>
      </c>
      <c r="D180">
        <v>465.47716400000002</v>
      </c>
      <c r="E180">
        <v>-71548.318018999998</v>
      </c>
      <c r="F180">
        <v>315397.25829099998</v>
      </c>
      <c r="G180">
        <v>45032.275065000002</v>
      </c>
      <c r="I180">
        <f t="shared" si="63"/>
        <v>676.97388145400328</v>
      </c>
      <c r="J180">
        <f t="shared" si="64"/>
        <v>2.4637681159420288</v>
      </c>
      <c r="K180">
        <f t="shared" si="65"/>
        <v>1.0003455386265916</v>
      </c>
      <c r="L180">
        <f t="shared" si="66"/>
        <v>598.5676550000062</v>
      </c>
      <c r="M180">
        <f t="shared" si="67"/>
        <v>-2.9130959519992756</v>
      </c>
      <c r="O180">
        <v>360</v>
      </c>
      <c r="P180">
        <v>3800000</v>
      </c>
      <c r="Q180">
        <v>465.230254</v>
      </c>
      <c r="R180">
        <v>-71504.898539999995</v>
      </c>
      <c r="S180">
        <v>315397.25829099998</v>
      </c>
      <c r="T180">
        <v>48890.641743</v>
      </c>
      <c r="U180">
        <v>601008.64619500004</v>
      </c>
      <c r="V180">
        <f t="shared" si="48"/>
        <v>60.100864619500008</v>
      </c>
      <c r="X180">
        <v>3800000</v>
      </c>
      <c r="Y180">
        <v>20.277000000000001</v>
      </c>
      <c r="Z180">
        <v>51.168500000000002</v>
      </c>
      <c r="AA180">
        <v>30.891500000000001</v>
      </c>
      <c r="AC180">
        <f t="shared" si="68"/>
        <v>15427.494075292858</v>
      </c>
      <c r="AD180">
        <f>V180*$AC$141/AC180</f>
        <v>10.131706655028569</v>
      </c>
      <c r="AE180">
        <f t="shared" si="69"/>
        <v>25.806769255948218</v>
      </c>
      <c r="AF180">
        <f t="shared" si="70"/>
        <v>2.3334962777690527E-2</v>
      </c>
    </row>
    <row r="181" spans="2:32" x14ac:dyDescent="0.2">
      <c r="B181">
        <v>350</v>
      </c>
      <c r="C181">
        <v>3700000</v>
      </c>
      <c r="D181">
        <v>465.288048</v>
      </c>
      <c r="E181">
        <v>-71523.747220000005</v>
      </c>
      <c r="F181">
        <v>315397.25829099998</v>
      </c>
      <c r="G181">
        <v>46606.334634999999</v>
      </c>
      <c r="I181">
        <f t="shared" si="63"/>
        <v>701.54468045399699</v>
      </c>
      <c r="J181">
        <f t="shared" si="64"/>
        <v>2.5362318840579712</v>
      </c>
      <c r="K181">
        <f t="shared" si="65"/>
        <v>1.0003455386265916</v>
      </c>
      <c r="L181">
        <f t="shared" si="66"/>
        <v>623.13845399999991</v>
      </c>
      <c r="M181">
        <f t="shared" si="67"/>
        <v>-3.2428462520001631</v>
      </c>
    </row>
    <row r="182" spans="2:32" x14ac:dyDescent="0.2">
      <c r="B182">
        <v>360</v>
      </c>
      <c r="C182">
        <v>3800000</v>
      </c>
      <c r="D182">
        <v>465.230254</v>
      </c>
      <c r="E182">
        <v>-71504.898539999995</v>
      </c>
      <c r="F182">
        <v>315397.25829099998</v>
      </c>
      <c r="G182">
        <v>48890.641743</v>
      </c>
      <c r="I182">
        <f t="shared" si="63"/>
        <v>720.39336045400705</v>
      </c>
      <c r="J182">
        <f t="shared" si="64"/>
        <v>2.6086956521739131</v>
      </c>
      <c r="K182">
        <f t="shared" si="65"/>
        <v>1.0003455386265916</v>
      </c>
      <c r="L182">
        <f t="shared" si="66"/>
        <v>641.98713400000997</v>
      </c>
      <c r="M182">
        <f t="shared" si="67"/>
        <v>-3.815058151998528</v>
      </c>
    </row>
    <row r="185" spans="2:32" x14ac:dyDescent="0.2">
      <c r="X185" t="s">
        <v>37</v>
      </c>
      <c r="Y185" t="s">
        <v>38</v>
      </c>
      <c r="Z185" t="s">
        <v>39</v>
      </c>
      <c r="AA185" t="s">
        <v>40</v>
      </c>
      <c r="AC185">
        <f>(4/3)*3.14*((3.413*2.5)^3)</f>
        <v>2600.742025637082</v>
      </c>
    </row>
    <row r="186" spans="2:32" x14ac:dyDescent="0.2">
      <c r="B186" t="s">
        <v>32</v>
      </c>
      <c r="X186">
        <v>0</v>
      </c>
      <c r="Y186">
        <v>58.31</v>
      </c>
      <c r="Z186">
        <v>78.89</v>
      </c>
      <c r="AA186">
        <v>17.18</v>
      </c>
      <c r="AC186">
        <f>(1/6)*3.14*(AA186)^3</f>
        <v>2653.6758747466665</v>
      </c>
    </row>
    <row r="187" spans="2:32" x14ac:dyDescent="0.2">
      <c r="D187" t="s">
        <v>29</v>
      </c>
      <c r="F187" t="s">
        <v>5</v>
      </c>
      <c r="X187">
        <v>100000</v>
      </c>
      <c r="Y187">
        <v>58.26</v>
      </c>
      <c r="Z187">
        <v>78.676599999999993</v>
      </c>
      <c r="AA187">
        <v>18.416599999999999</v>
      </c>
      <c r="AC187">
        <f t="shared" ref="AC187:AC202" si="71">(1/6)*3.14*(AA187)^3</f>
        <v>3268.9386068244944</v>
      </c>
      <c r="AD187" t="s">
        <v>42</v>
      </c>
    </row>
    <row r="188" spans="2:32" x14ac:dyDescent="0.2">
      <c r="B188">
        <v>132</v>
      </c>
      <c r="C188" t="s">
        <v>12</v>
      </c>
      <c r="D188" t="s">
        <v>13</v>
      </c>
      <c r="E188" t="s">
        <v>14</v>
      </c>
      <c r="F188" t="s">
        <v>15</v>
      </c>
      <c r="G188" t="s">
        <v>16</v>
      </c>
      <c r="I188" t="s">
        <v>6</v>
      </c>
      <c r="J188" t="s">
        <v>7</v>
      </c>
      <c r="K188" t="s">
        <v>8</v>
      </c>
      <c r="L188" t="s">
        <v>9</v>
      </c>
      <c r="O188" t="s">
        <v>11</v>
      </c>
      <c r="P188" t="s">
        <v>12</v>
      </c>
      <c r="Q188" t="s">
        <v>13</v>
      </c>
      <c r="R188" t="s">
        <v>14</v>
      </c>
      <c r="S188" t="s">
        <v>15</v>
      </c>
      <c r="T188" t="s">
        <v>16</v>
      </c>
      <c r="U188" t="s">
        <v>17</v>
      </c>
      <c r="V188" t="s">
        <v>19</v>
      </c>
      <c r="X188">
        <v>200000</v>
      </c>
      <c r="Y188">
        <v>58.209299999999999</v>
      </c>
      <c r="Z188">
        <v>78.962100000000007</v>
      </c>
      <c r="AA188">
        <v>18.752800000000001</v>
      </c>
      <c r="AC188">
        <f>(1/6)*3.14*(AA188)^3</f>
        <v>3451.2527308014883</v>
      </c>
      <c r="AE188" t="s">
        <v>46</v>
      </c>
    </row>
    <row r="189" spans="2:32" x14ac:dyDescent="0.2">
      <c r="B189" t="s">
        <v>10</v>
      </c>
      <c r="C189">
        <v>100000</v>
      </c>
      <c r="D189">
        <v>464.86802399999999</v>
      </c>
      <c r="E189">
        <v>-583747.43605999998</v>
      </c>
      <c r="F189">
        <v>2518299.5188569999</v>
      </c>
      <c r="G189">
        <v>-2.6447999999999999E-2</v>
      </c>
      <c r="O189">
        <v>10</v>
      </c>
      <c r="P189">
        <v>300000</v>
      </c>
      <c r="Q189">
        <v>464.84592400000002</v>
      </c>
      <c r="R189">
        <v>-583096.630688</v>
      </c>
      <c r="S189">
        <v>2517619.3596509998</v>
      </c>
      <c r="T189">
        <v>153.48644400000001</v>
      </c>
      <c r="U189">
        <v>0</v>
      </c>
      <c r="V189">
        <f>U189*10^-4</f>
        <v>0</v>
      </c>
      <c r="X189">
        <v>300000</v>
      </c>
      <c r="Y189">
        <v>79.007199999999997</v>
      </c>
      <c r="Z189">
        <v>58.182400000000001</v>
      </c>
      <c r="AA189">
        <v>18.8248</v>
      </c>
      <c r="AC189">
        <f t="shared" si="71"/>
        <v>3491.1580480097055</v>
      </c>
      <c r="AD189">
        <f>V189*$AC$185/AC189</f>
        <v>0</v>
      </c>
      <c r="AE189">
        <f>AC189/O189*0.6022</f>
        <v>210.23753765114444</v>
      </c>
    </row>
    <row r="190" spans="2:32" x14ac:dyDescent="0.2">
      <c r="B190">
        <v>0</v>
      </c>
      <c r="C190">
        <v>200000</v>
      </c>
      <c r="D190">
        <v>464.82631300000003</v>
      </c>
      <c r="E190">
        <v>-583108.747538</v>
      </c>
      <c r="F190">
        <v>2517994.8996339999</v>
      </c>
      <c r="G190">
        <v>-2.1120000000000002E-3</v>
      </c>
      <c r="I190">
        <f>E190-(128000-$B$188)/128000*$E$189</f>
        <v>36.69897856307216</v>
      </c>
      <c r="J190">
        <f>B190/$B$188</f>
        <v>0</v>
      </c>
      <c r="K190">
        <f>F190/$F$189</f>
        <v>0.99987903773132658</v>
      </c>
      <c r="L190">
        <f>E190-$E$190</f>
        <v>0</v>
      </c>
      <c r="O190">
        <v>20</v>
      </c>
      <c r="P190">
        <v>400000</v>
      </c>
      <c r="Q190">
        <v>464.86890199999999</v>
      </c>
      <c r="R190">
        <v>-583104.02276900003</v>
      </c>
      <c r="S190">
        <v>2517619.3596509998</v>
      </c>
      <c r="T190">
        <v>179.54771400000001</v>
      </c>
      <c r="U190">
        <v>3865.1727550000001</v>
      </c>
      <c r="V190">
        <f>U190*10^-4</f>
        <v>0.38651727550000003</v>
      </c>
      <c r="X190">
        <v>400000</v>
      </c>
      <c r="Y190">
        <v>79.204499999999996</v>
      </c>
      <c r="Z190">
        <v>58.150700000000001</v>
      </c>
      <c r="AA190">
        <v>19.053799999999999</v>
      </c>
      <c r="AC190">
        <f t="shared" si="71"/>
        <v>3620.1219819724561</v>
      </c>
      <c r="AD190">
        <f t="shared" ref="AD190:AD202" si="72">V190*$AC$185/AC190</f>
        <v>0.27767896414360227</v>
      </c>
      <c r="AE190">
        <f t="shared" ref="AE190:AE206" si="73">AC190/O190*0.6022</f>
        <v>109.00187287719064</v>
      </c>
    </row>
    <row r="191" spans="2:32" x14ac:dyDescent="0.2">
      <c r="B191">
        <v>10</v>
      </c>
      <c r="C191">
        <v>300000</v>
      </c>
      <c r="D191">
        <v>464.84592400000002</v>
      </c>
      <c r="E191">
        <v>-583096.630688</v>
      </c>
      <c r="F191">
        <v>2517619.3596509998</v>
      </c>
      <c r="G191">
        <v>153.48644400000001</v>
      </c>
      <c r="I191">
        <f t="shared" ref="I191:I204" si="74">E191-(128000-$B$188)/128000*$E$189</f>
        <v>48.815828563063405</v>
      </c>
      <c r="J191">
        <f t="shared" ref="J191:J204" si="75">B191/$B$188</f>
        <v>7.575757575757576E-2</v>
      </c>
      <c r="K191">
        <f t="shared" ref="K191:K204" si="76">F191/$F$189</f>
        <v>0.99972991330026184</v>
      </c>
      <c r="L191">
        <f t="shared" ref="L191:L204" si="77">E191-$E$190</f>
        <v>12.116849999991246</v>
      </c>
      <c r="M191">
        <f>((L191-L190)-(B191-B190)*$D$14)/(B191-B190)</f>
        <v>-4.48824115200041</v>
      </c>
      <c r="O191">
        <v>30</v>
      </c>
      <c r="P191">
        <v>500000</v>
      </c>
      <c r="Q191">
        <v>464.85876200000001</v>
      </c>
      <c r="R191">
        <v>-583106.11139700003</v>
      </c>
      <c r="S191">
        <v>2517619.3596509998</v>
      </c>
      <c r="T191">
        <v>317.33952799999997</v>
      </c>
      <c r="U191">
        <v>10581.219647</v>
      </c>
      <c r="V191">
        <f>U191*10^-4</f>
        <v>1.0581219647</v>
      </c>
      <c r="X191">
        <v>500000</v>
      </c>
      <c r="Y191">
        <v>57.851900000000001</v>
      </c>
      <c r="Z191">
        <v>78.843500000000006</v>
      </c>
      <c r="AA191">
        <v>18.991599999999998</v>
      </c>
      <c r="AC191">
        <f t="shared" si="71"/>
        <v>3584.7845698279507</v>
      </c>
      <c r="AD191">
        <f t="shared" si="72"/>
        <v>0.76766182409032246</v>
      </c>
      <c r="AE191">
        <f t="shared" si="73"/>
        <v>71.958575598346386</v>
      </c>
    </row>
    <row r="192" spans="2:32" x14ac:dyDescent="0.2">
      <c r="B192">
        <v>20</v>
      </c>
      <c r="C192">
        <v>400000</v>
      </c>
      <c r="D192">
        <v>464.86890199999999</v>
      </c>
      <c r="E192">
        <v>-583104.02276900003</v>
      </c>
      <c r="F192">
        <v>2517619.3596509998</v>
      </c>
      <c r="G192">
        <v>179.54771400000001</v>
      </c>
      <c r="I192">
        <f t="shared" si="74"/>
        <v>41.423747563036159</v>
      </c>
      <c r="J192">
        <f t="shared" si="75"/>
        <v>0.15151515151515152</v>
      </c>
      <c r="K192">
        <f t="shared" si="76"/>
        <v>0.99972991330026184</v>
      </c>
      <c r="L192">
        <f t="shared" si="77"/>
        <v>4.7247689999639988</v>
      </c>
      <c r="M192">
        <f t="shared" ref="M192:M204" si="78">((L192-L191)-(B192-B191)*$D$15)/(B192-B191)</f>
        <v>-8.3824922520027023</v>
      </c>
      <c r="O192">
        <v>40</v>
      </c>
      <c r="P192">
        <v>600000</v>
      </c>
      <c r="Q192">
        <v>464.87105000000003</v>
      </c>
      <c r="R192">
        <v>-583090.00115999999</v>
      </c>
      <c r="S192">
        <v>2517619.3596509998</v>
      </c>
      <c r="T192">
        <v>357.88572099999999</v>
      </c>
      <c r="U192">
        <v>21807.598664000001</v>
      </c>
      <c r="V192">
        <f>U192*10^-4</f>
        <v>2.1807598664000003</v>
      </c>
      <c r="X192">
        <v>600000</v>
      </c>
      <c r="Y192">
        <v>79.581100000000006</v>
      </c>
      <c r="Z192">
        <v>57.998199999999997</v>
      </c>
      <c r="AA192">
        <v>19.582899999999999</v>
      </c>
      <c r="AC192">
        <f t="shared" si="71"/>
        <v>3930.1526252370754</v>
      </c>
      <c r="AD192">
        <f t="shared" si="72"/>
        <v>1.4430976028639768</v>
      </c>
      <c r="AE192">
        <f t="shared" si="73"/>
        <v>59.168447772944162</v>
      </c>
    </row>
    <row r="193" spans="2:31" x14ac:dyDescent="0.2">
      <c r="B193">
        <v>30</v>
      </c>
      <c r="C193">
        <v>500000</v>
      </c>
      <c r="D193">
        <v>464.85876200000001</v>
      </c>
      <c r="E193">
        <v>-583106.11139700003</v>
      </c>
      <c r="F193">
        <v>2517619.3596509998</v>
      </c>
      <c r="G193">
        <v>317.33952799999997</v>
      </c>
      <c r="I193">
        <f t="shared" si="74"/>
        <v>39.335119563038461</v>
      </c>
      <c r="J193">
        <f t="shared" si="75"/>
        <v>0.22727272727272727</v>
      </c>
      <c r="K193">
        <f t="shared" si="76"/>
        <v>0.99972991330026184</v>
      </c>
      <c r="L193">
        <f t="shared" si="77"/>
        <v>2.636140999966301</v>
      </c>
      <c r="M193">
        <f t="shared" si="78"/>
        <v>-7.8521469519997478</v>
      </c>
      <c r="O193">
        <v>50</v>
      </c>
      <c r="P193">
        <v>700000</v>
      </c>
      <c r="Q193">
        <v>464.88008300000001</v>
      </c>
      <c r="R193">
        <v>-583075.06336699997</v>
      </c>
      <c r="S193">
        <v>2517619.3596509998</v>
      </c>
      <c r="T193">
        <v>472.034064</v>
      </c>
      <c r="U193">
        <v>35988.604099999997</v>
      </c>
      <c r="V193">
        <f>U193*10^-4</f>
        <v>3.5988604099999999</v>
      </c>
      <c r="X193">
        <v>700000</v>
      </c>
      <c r="Y193">
        <v>79.4071</v>
      </c>
      <c r="Z193">
        <v>57.812600000000003</v>
      </c>
      <c r="AA193">
        <v>19.5945</v>
      </c>
      <c r="AC193">
        <f t="shared" si="71"/>
        <v>3937.1408824992636</v>
      </c>
      <c r="AD193">
        <f t="shared" si="72"/>
        <v>2.3772853936451055</v>
      </c>
      <c r="AE193">
        <f t="shared" si="73"/>
        <v>47.418924788821123</v>
      </c>
    </row>
    <row r="194" spans="2:31" x14ac:dyDescent="0.2">
      <c r="B194">
        <v>40</v>
      </c>
      <c r="C194">
        <v>600000</v>
      </c>
      <c r="D194">
        <v>464.87105000000003</v>
      </c>
      <c r="E194">
        <v>-583090.00115999999</v>
      </c>
      <c r="F194">
        <v>2517619.3596509998</v>
      </c>
      <c r="G194">
        <v>357.88572099999999</v>
      </c>
      <c r="I194">
        <f t="shared" si="74"/>
        <v>55.445356563082896</v>
      </c>
      <c r="J194">
        <f t="shared" si="75"/>
        <v>0.30303030303030304</v>
      </c>
      <c r="K194">
        <f t="shared" si="76"/>
        <v>0.99972991330026184</v>
      </c>
      <c r="L194">
        <f t="shared" si="77"/>
        <v>18.746378000010736</v>
      </c>
      <c r="M194">
        <f t="shared" si="78"/>
        <v>-6.0322604519955352</v>
      </c>
      <c r="O194">
        <v>60</v>
      </c>
      <c r="P194">
        <v>800000</v>
      </c>
      <c r="Q194">
        <v>464.91094399999997</v>
      </c>
      <c r="R194">
        <v>-583068.05014099996</v>
      </c>
      <c r="S194">
        <v>2517619.3596509998</v>
      </c>
      <c r="T194">
        <v>671.71364700000004</v>
      </c>
      <c r="U194">
        <v>52294.359366999997</v>
      </c>
      <c r="V194">
        <f t="shared" ref="V194:V206" si="79">U194*10^-4</f>
        <v>5.2294359366999998</v>
      </c>
      <c r="X194">
        <v>800000</v>
      </c>
      <c r="Y194">
        <v>57.472200000000001</v>
      </c>
      <c r="Z194">
        <v>80.118200000000002</v>
      </c>
      <c r="AA194">
        <v>20.646000000000001</v>
      </c>
      <c r="AC194">
        <f t="shared" si="71"/>
        <v>4605.5994724778402</v>
      </c>
      <c r="AD194">
        <f t="shared" si="72"/>
        <v>2.9530170593917071</v>
      </c>
      <c r="AE194">
        <f t="shared" si="73"/>
        <v>46.224866705435922</v>
      </c>
    </row>
    <row r="195" spans="2:31" x14ac:dyDescent="0.2">
      <c r="B195">
        <v>50</v>
      </c>
      <c r="C195">
        <v>700000</v>
      </c>
      <c r="D195">
        <v>464.88008300000001</v>
      </c>
      <c r="E195">
        <v>-583075.06336699997</v>
      </c>
      <c r="F195">
        <v>2517619.3596509998</v>
      </c>
      <c r="G195">
        <v>472.034064</v>
      </c>
      <c r="I195">
        <f t="shared" si="74"/>
        <v>70.383149563102052</v>
      </c>
      <c r="J195">
        <f t="shared" si="75"/>
        <v>0.37878787878787878</v>
      </c>
      <c r="K195">
        <f t="shared" si="76"/>
        <v>0.99972991330026184</v>
      </c>
      <c r="L195">
        <f t="shared" si="77"/>
        <v>33.684171000029892</v>
      </c>
      <c r="M195">
        <f t="shared" si="78"/>
        <v>-6.1495048519980626</v>
      </c>
      <c r="O195">
        <v>70</v>
      </c>
      <c r="P195">
        <v>900000</v>
      </c>
      <c r="Q195">
        <v>464.84576700000002</v>
      </c>
      <c r="R195">
        <v>-583047.13416899997</v>
      </c>
      <c r="S195">
        <v>2517619.3596509998</v>
      </c>
      <c r="T195">
        <v>792.61381900000003</v>
      </c>
      <c r="U195">
        <v>65824.753064999997</v>
      </c>
      <c r="V195">
        <f t="shared" si="79"/>
        <v>6.5824753065000001</v>
      </c>
      <c r="X195">
        <v>900000</v>
      </c>
      <c r="Y195">
        <v>57.608199999999997</v>
      </c>
      <c r="Z195">
        <v>80.112700000000004</v>
      </c>
      <c r="AA195">
        <v>20.5045</v>
      </c>
      <c r="AC195">
        <f t="shared" si="71"/>
        <v>4511.5518013772717</v>
      </c>
      <c r="AD195">
        <f t="shared" si="72"/>
        <v>3.7945524990108175</v>
      </c>
      <c r="AE195">
        <f t="shared" si="73"/>
        <v>38.812235639848467</v>
      </c>
    </row>
    <row r="196" spans="2:31" x14ac:dyDescent="0.2">
      <c r="B196">
        <v>60</v>
      </c>
      <c r="C196">
        <v>800000</v>
      </c>
      <c r="D196">
        <v>464.91094399999997</v>
      </c>
      <c r="E196">
        <v>-583068.05014099996</v>
      </c>
      <c r="F196">
        <v>2517619.3596509998</v>
      </c>
      <c r="G196">
        <v>671.71364700000004</v>
      </c>
      <c r="I196">
        <f t="shared" si="74"/>
        <v>77.396375563112088</v>
      </c>
      <c r="J196">
        <f t="shared" si="75"/>
        <v>0.45454545454545453</v>
      </c>
      <c r="K196">
        <f t="shared" si="76"/>
        <v>0.99972991330026184</v>
      </c>
      <c r="L196">
        <f t="shared" si="77"/>
        <v>40.697397000039928</v>
      </c>
      <c r="M196">
        <f t="shared" si="78"/>
        <v>-6.9419615519989746</v>
      </c>
      <c r="O196">
        <v>80</v>
      </c>
      <c r="P196">
        <v>1000000</v>
      </c>
      <c r="Q196">
        <v>464.92704700000002</v>
      </c>
      <c r="R196">
        <v>-583031.40231100004</v>
      </c>
      <c r="S196">
        <v>2517619.3596509998</v>
      </c>
      <c r="T196">
        <v>959.87723500000004</v>
      </c>
      <c r="U196">
        <v>85464.611502</v>
      </c>
      <c r="V196">
        <f t="shared" si="79"/>
        <v>8.5464611502000007</v>
      </c>
      <c r="X196">
        <v>1000000</v>
      </c>
      <c r="Y196">
        <v>57.284199999999998</v>
      </c>
      <c r="Z196">
        <v>80.378100000000003</v>
      </c>
      <c r="AA196">
        <v>21.093900000000001</v>
      </c>
      <c r="AC196">
        <f t="shared" si="71"/>
        <v>4911.8946797002181</v>
      </c>
      <c r="AD196">
        <f t="shared" si="72"/>
        <v>4.5251663834853106</v>
      </c>
      <c r="AE196">
        <f t="shared" si="73"/>
        <v>36.974287201443389</v>
      </c>
    </row>
    <row r="197" spans="2:31" x14ac:dyDescent="0.2">
      <c r="B197">
        <v>70</v>
      </c>
      <c r="C197">
        <v>900000</v>
      </c>
      <c r="D197">
        <v>464.84576700000002</v>
      </c>
      <c r="E197">
        <v>-583047.13416899997</v>
      </c>
      <c r="F197">
        <v>2517619.3596509998</v>
      </c>
      <c r="G197">
        <v>792.61381900000003</v>
      </c>
      <c r="I197">
        <f t="shared" si="74"/>
        <v>98.312347563100047</v>
      </c>
      <c r="J197">
        <f t="shared" si="75"/>
        <v>0.53030303030303028</v>
      </c>
      <c r="K197">
        <f t="shared" si="76"/>
        <v>0.99972991330026184</v>
      </c>
      <c r="L197">
        <f t="shared" si="77"/>
        <v>61.613369000027888</v>
      </c>
      <c r="M197">
        <f t="shared" si="78"/>
        <v>-5.551686952001182</v>
      </c>
      <c r="O197">
        <v>90</v>
      </c>
      <c r="P197">
        <v>1100000</v>
      </c>
      <c r="Q197">
        <v>464.88131600000003</v>
      </c>
      <c r="R197">
        <v>-583020.845523</v>
      </c>
      <c r="S197">
        <v>2517619.3596509998</v>
      </c>
      <c r="T197">
        <v>1100.3097110000001</v>
      </c>
      <c r="U197">
        <v>104004.863426</v>
      </c>
      <c r="V197">
        <f t="shared" si="79"/>
        <v>10.400486342600001</v>
      </c>
      <c r="X197">
        <v>1100000</v>
      </c>
      <c r="Y197">
        <v>57.119</v>
      </c>
      <c r="Z197">
        <v>80.295699999999997</v>
      </c>
      <c r="AA197">
        <v>21.1767</v>
      </c>
      <c r="AC197">
        <f t="shared" si="71"/>
        <v>4969.9640849576072</v>
      </c>
      <c r="AD197">
        <f t="shared" si="72"/>
        <v>5.4424904196254484</v>
      </c>
      <c r="AE197">
        <f t="shared" si="73"/>
        <v>33.254581910683008</v>
      </c>
    </row>
    <row r="198" spans="2:31" x14ac:dyDescent="0.2">
      <c r="B198">
        <v>80</v>
      </c>
      <c r="C198">
        <v>1000000</v>
      </c>
      <c r="D198">
        <v>464.92704700000002</v>
      </c>
      <c r="E198">
        <v>-583031.40231100004</v>
      </c>
      <c r="F198">
        <v>2517619.3596509998</v>
      </c>
      <c r="G198">
        <v>959.87723500000004</v>
      </c>
      <c r="I198">
        <f t="shared" si="74"/>
        <v>114.04420556302648</v>
      </c>
      <c r="J198">
        <f t="shared" si="75"/>
        <v>0.60606060606060608</v>
      </c>
      <c r="K198">
        <f t="shared" si="76"/>
        <v>0.99972991330026184</v>
      </c>
      <c r="L198">
        <f t="shared" si="77"/>
        <v>77.34522699995432</v>
      </c>
      <c r="M198">
        <f t="shared" si="78"/>
        <v>-6.0700983520073351</v>
      </c>
      <c r="O198">
        <v>100</v>
      </c>
      <c r="P198">
        <v>1200000</v>
      </c>
      <c r="Q198">
        <v>464.99005499999998</v>
      </c>
      <c r="R198">
        <v>-582988.84030100005</v>
      </c>
      <c r="S198">
        <v>2517619.3596509998</v>
      </c>
      <c r="T198">
        <v>1334.5858929999999</v>
      </c>
      <c r="U198">
        <v>113318.19379</v>
      </c>
      <c r="V198">
        <f t="shared" si="79"/>
        <v>11.331819379000001</v>
      </c>
      <c r="X198">
        <v>1200000</v>
      </c>
      <c r="Y198">
        <v>56.6599</v>
      </c>
      <c r="Z198">
        <v>80.617699999999999</v>
      </c>
      <c r="AA198">
        <v>21.957799999999999</v>
      </c>
      <c r="AC198">
        <f t="shared" si="71"/>
        <v>5540.447868217675</v>
      </c>
      <c r="AD198">
        <f t="shared" si="72"/>
        <v>5.3192701360756001</v>
      </c>
      <c r="AE198">
        <f t="shared" si="73"/>
        <v>33.364577062406838</v>
      </c>
    </row>
    <row r="199" spans="2:31" x14ac:dyDescent="0.2">
      <c r="B199">
        <v>90</v>
      </c>
      <c r="C199">
        <v>1100000</v>
      </c>
      <c r="D199">
        <v>464.88131600000003</v>
      </c>
      <c r="E199">
        <v>-583020.845523</v>
      </c>
      <c r="F199">
        <v>2517619.3596509998</v>
      </c>
      <c r="G199">
        <v>1100.3097110000001</v>
      </c>
      <c r="I199">
        <f t="shared" si="74"/>
        <v>124.60099356307182</v>
      </c>
      <c r="J199">
        <f t="shared" si="75"/>
        <v>0.68181818181818177</v>
      </c>
      <c r="K199">
        <f t="shared" si="76"/>
        <v>0.99972991330026184</v>
      </c>
      <c r="L199">
        <f t="shared" si="77"/>
        <v>87.902014999999665</v>
      </c>
      <c r="M199">
        <f t="shared" si="78"/>
        <v>-6.5876053519954443</v>
      </c>
      <c r="O199">
        <v>110</v>
      </c>
      <c r="P199">
        <v>1300000</v>
      </c>
      <c r="Q199">
        <v>464.88103999999998</v>
      </c>
      <c r="R199">
        <v>-582970.75406499999</v>
      </c>
      <c r="S199">
        <v>2517619.3596509998</v>
      </c>
      <c r="T199">
        <v>1495.0136660000001</v>
      </c>
      <c r="U199">
        <v>130288.48955699999</v>
      </c>
      <c r="V199">
        <f t="shared" si="79"/>
        <v>13.028848955699999</v>
      </c>
      <c r="X199">
        <v>1300000</v>
      </c>
      <c r="Y199">
        <v>56.660200000000003</v>
      </c>
      <c r="Z199">
        <v>80.376300000000001</v>
      </c>
      <c r="AA199">
        <v>21.716100000000001</v>
      </c>
      <c r="AC199">
        <f t="shared" si="71"/>
        <v>5359.4953230728415</v>
      </c>
      <c r="AD199">
        <f t="shared" si="72"/>
        <v>6.3223630178184713</v>
      </c>
      <c r="AE199">
        <f t="shared" si="73"/>
        <v>29.340800759586045</v>
      </c>
    </row>
    <row r="200" spans="2:31" x14ac:dyDescent="0.2">
      <c r="B200">
        <v>100</v>
      </c>
      <c r="C200">
        <v>1200000</v>
      </c>
      <c r="D200">
        <v>464.99005499999998</v>
      </c>
      <c r="E200">
        <v>-582988.84030100005</v>
      </c>
      <c r="F200">
        <v>2517619.3596509998</v>
      </c>
      <c r="G200">
        <v>1334.5858929999999</v>
      </c>
      <c r="I200">
        <f t="shared" si="74"/>
        <v>156.60621556302067</v>
      </c>
      <c r="J200">
        <f t="shared" si="75"/>
        <v>0.75757575757575757</v>
      </c>
      <c r="K200">
        <f t="shared" si="76"/>
        <v>0.99972991330026184</v>
      </c>
      <c r="L200">
        <f t="shared" si="77"/>
        <v>119.90723699994851</v>
      </c>
      <c r="M200">
        <f t="shared" si="78"/>
        <v>-4.4427619520050943</v>
      </c>
      <c r="O200">
        <v>120</v>
      </c>
      <c r="P200">
        <v>1400000</v>
      </c>
      <c r="Q200">
        <v>464.87384400000002</v>
      </c>
      <c r="R200">
        <v>-582962.16024400003</v>
      </c>
      <c r="S200">
        <v>2517619.3596509998</v>
      </c>
      <c r="T200">
        <v>1655.6177</v>
      </c>
      <c r="U200">
        <v>143705.634395</v>
      </c>
      <c r="V200">
        <f t="shared" si="79"/>
        <v>14.370563439500001</v>
      </c>
      <c r="X200">
        <v>1400000</v>
      </c>
      <c r="Y200">
        <v>56.510300000000001</v>
      </c>
      <c r="Z200">
        <v>80.817999999999998</v>
      </c>
      <c r="AA200">
        <v>22.307700000000001</v>
      </c>
      <c r="AC200">
        <f t="shared" si="71"/>
        <v>5809.5538781844425</v>
      </c>
      <c r="AD200">
        <f t="shared" si="72"/>
        <v>6.4332182905705837</v>
      </c>
      <c r="AE200">
        <f t="shared" si="73"/>
        <v>29.154277878688927</v>
      </c>
    </row>
    <row r="201" spans="2:31" x14ac:dyDescent="0.2">
      <c r="B201">
        <v>110</v>
      </c>
      <c r="C201">
        <v>1300000</v>
      </c>
      <c r="D201">
        <v>464.88103999999998</v>
      </c>
      <c r="E201">
        <v>-582970.75406499999</v>
      </c>
      <c r="F201">
        <v>2517619.3596509998</v>
      </c>
      <c r="G201">
        <v>1495.0136660000001</v>
      </c>
      <c r="I201">
        <f t="shared" si="74"/>
        <v>174.6924515630817</v>
      </c>
      <c r="J201">
        <f t="shared" si="75"/>
        <v>0.83333333333333337</v>
      </c>
      <c r="K201">
        <f t="shared" si="76"/>
        <v>0.99972991330026184</v>
      </c>
      <c r="L201">
        <f t="shared" si="77"/>
        <v>137.99347300000954</v>
      </c>
      <c r="M201">
        <f t="shared" si="78"/>
        <v>-5.834660551993875</v>
      </c>
      <c r="O201">
        <v>130</v>
      </c>
      <c r="P201">
        <v>1500000</v>
      </c>
      <c r="Q201">
        <v>464.88560899999999</v>
      </c>
      <c r="R201">
        <v>-582939.91052899999</v>
      </c>
      <c r="S201">
        <v>2517619.3596509998</v>
      </c>
      <c r="T201">
        <v>1847.1595870000001</v>
      </c>
      <c r="U201">
        <v>163020.63652500001</v>
      </c>
      <c r="V201">
        <f t="shared" si="79"/>
        <v>16.302063652500003</v>
      </c>
      <c r="X201">
        <v>1500000</v>
      </c>
      <c r="Y201">
        <v>55.874099999999999</v>
      </c>
      <c r="Z201">
        <v>80.999099999999999</v>
      </c>
      <c r="AA201">
        <v>23.125</v>
      </c>
      <c r="AC201">
        <f t="shared" si="71"/>
        <v>6471.778157552083</v>
      </c>
      <c r="AD201">
        <f t="shared" si="72"/>
        <v>6.5511303097113771</v>
      </c>
      <c r="AE201">
        <f t="shared" si="73"/>
        <v>29.979267742137417</v>
      </c>
    </row>
    <row r="202" spans="2:31" x14ac:dyDescent="0.2">
      <c r="B202">
        <v>120</v>
      </c>
      <c r="C202">
        <v>1400000</v>
      </c>
      <c r="D202">
        <v>464.87384400000002</v>
      </c>
      <c r="E202">
        <v>-582962.16024400003</v>
      </c>
      <c r="F202">
        <v>2517619.3596509998</v>
      </c>
      <c r="G202">
        <v>1655.6177</v>
      </c>
      <c r="I202">
        <f t="shared" si="74"/>
        <v>183.28627256304026</v>
      </c>
      <c r="J202">
        <f t="shared" si="75"/>
        <v>0.90909090909090906</v>
      </c>
      <c r="K202">
        <f t="shared" si="76"/>
        <v>0.99972991330026184</v>
      </c>
      <c r="L202">
        <f t="shared" si="77"/>
        <v>146.5872939999681</v>
      </c>
      <c r="M202">
        <f t="shared" si="78"/>
        <v>-6.7839020520041231</v>
      </c>
      <c r="O202">
        <v>140</v>
      </c>
      <c r="P202">
        <v>1600000</v>
      </c>
      <c r="Q202">
        <v>464.89909899999998</v>
      </c>
      <c r="R202">
        <v>-582919.56094700005</v>
      </c>
      <c r="S202">
        <v>2517619.3596509998</v>
      </c>
      <c r="T202">
        <v>2052.1090819999999</v>
      </c>
      <c r="U202">
        <v>174397.61121</v>
      </c>
      <c r="V202">
        <f t="shared" si="79"/>
        <v>17.439761121</v>
      </c>
      <c r="X202">
        <v>1600000</v>
      </c>
      <c r="Y202">
        <v>55.863100000000003</v>
      </c>
      <c r="Z202">
        <v>81.402900000000002</v>
      </c>
      <c r="AA202">
        <v>23.5398</v>
      </c>
      <c r="AC202">
        <f t="shared" si="71"/>
        <v>6826.3209529825735</v>
      </c>
      <c r="AD202">
        <f t="shared" si="72"/>
        <v>6.6443286181320209</v>
      </c>
      <c r="AE202">
        <f t="shared" si="73"/>
        <v>29.362931984900751</v>
      </c>
    </row>
    <row r="203" spans="2:31" x14ac:dyDescent="0.2">
      <c r="B203">
        <v>130</v>
      </c>
      <c r="C203">
        <v>1500000</v>
      </c>
      <c r="D203">
        <v>464.88560899999999</v>
      </c>
      <c r="E203">
        <v>-582939.91052899999</v>
      </c>
      <c r="F203">
        <v>2517619.3596509998</v>
      </c>
      <c r="G203">
        <v>1847.1595870000001</v>
      </c>
      <c r="I203">
        <f t="shared" si="74"/>
        <v>205.53598756308202</v>
      </c>
      <c r="J203">
        <f t="shared" si="75"/>
        <v>0.98484848484848486</v>
      </c>
      <c r="K203">
        <f t="shared" si="76"/>
        <v>0.99972991330026184</v>
      </c>
      <c r="L203">
        <f t="shared" si="77"/>
        <v>168.83700900000986</v>
      </c>
      <c r="M203">
        <f t="shared" si="78"/>
        <v>-5.4183126519958025</v>
      </c>
      <c r="O203">
        <v>150</v>
      </c>
      <c r="P203">
        <v>1700000</v>
      </c>
      <c r="Q203">
        <v>464.92051700000002</v>
      </c>
      <c r="R203">
        <v>-582911.38414900005</v>
      </c>
      <c r="S203">
        <v>2517619.3596509998</v>
      </c>
      <c r="T203">
        <v>2305.8132569999998</v>
      </c>
      <c r="U203">
        <v>190696.547517</v>
      </c>
      <c r="V203">
        <f t="shared" si="79"/>
        <v>19.0696547517</v>
      </c>
      <c r="X203">
        <v>1700000</v>
      </c>
      <c r="Y203">
        <v>55.351399999999998</v>
      </c>
      <c r="Z203">
        <v>81.7911</v>
      </c>
      <c r="AA203">
        <v>24.439699999999998</v>
      </c>
      <c r="AC203">
        <f>(1/6)*3.14*(AA203)^3</f>
        <v>7639.5188963744222</v>
      </c>
      <c r="AD203">
        <f>V203*$AC$185/AC203</f>
        <v>6.4919340078696681</v>
      </c>
      <c r="AE203">
        <f t="shared" si="73"/>
        <v>30.670121862644514</v>
      </c>
    </row>
    <row r="204" spans="2:31" x14ac:dyDescent="0.2">
      <c r="B204">
        <v>140</v>
      </c>
      <c r="C204">
        <v>1600000</v>
      </c>
      <c r="D204">
        <v>464.89909899999998</v>
      </c>
      <c r="E204">
        <v>-582919.56094700005</v>
      </c>
      <c r="F204">
        <v>2517619.3596509998</v>
      </c>
      <c r="G204">
        <v>2052.1090819999999</v>
      </c>
      <c r="I204">
        <f t="shared" si="74"/>
        <v>225.88556956301909</v>
      </c>
      <c r="J204">
        <f t="shared" si="75"/>
        <v>1.0606060606060606</v>
      </c>
      <c r="K204">
        <f t="shared" si="76"/>
        <v>0.99972991330026184</v>
      </c>
      <c r="L204">
        <f t="shared" si="77"/>
        <v>189.18659099994693</v>
      </c>
      <c r="M204">
        <f t="shared" si="78"/>
        <v>-5.6083259520062709</v>
      </c>
      <c r="O204">
        <v>160</v>
      </c>
      <c r="P204">
        <v>1800000</v>
      </c>
      <c r="Q204">
        <v>464.88307200000003</v>
      </c>
      <c r="R204">
        <v>-582891.07645099994</v>
      </c>
      <c r="S204">
        <v>2517619.3596509998</v>
      </c>
      <c r="T204">
        <v>2468.4995859999999</v>
      </c>
      <c r="U204">
        <v>202683.93405099999</v>
      </c>
      <c r="V204">
        <f t="shared" si="79"/>
        <v>20.268393405099999</v>
      </c>
      <c r="X204">
        <v>1800000</v>
      </c>
      <c r="Y204">
        <v>82.058800000000005</v>
      </c>
      <c r="Z204">
        <v>55.167299999999997</v>
      </c>
      <c r="AA204">
        <v>24.891500000000001</v>
      </c>
      <c r="AC204">
        <f>(1/6)*3.14*(AA204)^3</f>
        <v>8071.0791006978588</v>
      </c>
      <c r="AD204">
        <f>V204*$AC$185/AC204</f>
        <v>6.5310799043254661</v>
      </c>
      <c r="AE204">
        <f t="shared" si="73"/>
        <v>30.377523965251566</v>
      </c>
    </row>
    <row r="205" spans="2:31" x14ac:dyDescent="0.2">
      <c r="B205">
        <v>150</v>
      </c>
      <c r="C205">
        <v>1700000</v>
      </c>
      <c r="D205">
        <v>464.92051700000002</v>
      </c>
      <c r="E205">
        <v>-582911.38414900005</v>
      </c>
      <c r="F205">
        <v>2517619.3596509998</v>
      </c>
      <c r="G205">
        <v>2305.8132569999998</v>
      </c>
      <c r="I205">
        <f>E205-(128000-$B$188)/128000*$E$189</f>
        <v>234.06236756301951</v>
      </c>
      <c r="J205">
        <f>B205/$B$188</f>
        <v>1.1363636363636365</v>
      </c>
      <c r="K205">
        <f>F205/$F$189</f>
        <v>0.99972991330026184</v>
      </c>
      <c r="L205">
        <f>E205-$E$190</f>
        <v>197.36338899994735</v>
      </c>
      <c r="M205">
        <f>((L205-L204)-(B205-B204)*$D$15)/(B205-B204)</f>
        <v>-6.825604351999937</v>
      </c>
      <c r="O205">
        <v>170</v>
      </c>
      <c r="P205">
        <v>1900000</v>
      </c>
      <c r="Q205">
        <v>464.90462300000002</v>
      </c>
      <c r="R205">
        <v>-582872.48832</v>
      </c>
      <c r="S205">
        <v>2517619.3596509998</v>
      </c>
      <c r="T205">
        <v>2656.3180729999999</v>
      </c>
      <c r="U205">
        <v>209814.48542499999</v>
      </c>
      <c r="V205">
        <f t="shared" si="79"/>
        <v>20.981448542500001</v>
      </c>
      <c r="X205">
        <v>1900000</v>
      </c>
      <c r="Y205">
        <v>81.897900000000007</v>
      </c>
      <c r="Z205">
        <v>55.334000000000003</v>
      </c>
      <c r="AA205">
        <v>24.5639</v>
      </c>
      <c r="AC205">
        <f>(1/6)*3.14*(AA205)^3</f>
        <v>7756.5814946359433</v>
      </c>
      <c r="AD205">
        <f>V205*$AC$185/AC205</f>
        <v>7.0349721743989466</v>
      </c>
      <c r="AE205">
        <f t="shared" si="73"/>
        <v>27.476549270998614</v>
      </c>
    </row>
    <row r="206" spans="2:31" x14ac:dyDescent="0.2">
      <c r="B206">
        <v>160</v>
      </c>
      <c r="C206">
        <v>1800000</v>
      </c>
      <c r="D206">
        <v>464.88307200000003</v>
      </c>
      <c r="E206">
        <v>-582891.07645099994</v>
      </c>
      <c r="F206">
        <v>2517619.3596509998</v>
      </c>
      <c r="G206">
        <v>2468.4995859999999</v>
      </c>
      <c r="I206">
        <f>E206-(128000-$B$188)/128000*$E$189</f>
        <v>254.37006556312554</v>
      </c>
      <c r="J206">
        <f>B206/$B$188</f>
        <v>1.2121212121212122</v>
      </c>
      <c r="K206">
        <f>F206/$F$189</f>
        <v>0.99972991330026184</v>
      </c>
      <c r="L206">
        <f>E206-$E$190</f>
        <v>217.67108700005338</v>
      </c>
      <c r="M206">
        <f>((L206-L205)-(B206-B205)*$D$15)/(B206-B205)</f>
        <v>-5.6125143519893754</v>
      </c>
      <c r="O206">
        <v>180</v>
      </c>
      <c r="P206">
        <v>2000000</v>
      </c>
      <c r="Q206">
        <v>464.89082500000001</v>
      </c>
      <c r="R206">
        <v>-582851.72755700001</v>
      </c>
      <c r="S206">
        <v>2517619.3596509998</v>
      </c>
      <c r="T206">
        <v>2858.2004390000002</v>
      </c>
      <c r="U206">
        <v>222308.91871599999</v>
      </c>
      <c r="V206">
        <f t="shared" si="79"/>
        <v>22.230891871600001</v>
      </c>
      <c r="X206">
        <v>2000000</v>
      </c>
      <c r="Y206">
        <v>81.918700000000001</v>
      </c>
      <c r="Z206">
        <v>55.203600000000002</v>
      </c>
      <c r="AA206">
        <v>24.7151</v>
      </c>
      <c r="AC206">
        <f>(1/6)*3.14*(AA206)^3</f>
        <v>7900.6989507649332</v>
      </c>
      <c r="AD206">
        <f>V206*$AC$185/AC206</f>
        <v>7.3179366937233059</v>
      </c>
      <c r="AE206">
        <f t="shared" si="73"/>
        <v>26.432227267503571</v>
      </c>
    </row>
    <row r="207" spans="2:31" x14ac:dyDescent="0.2">
      <c r="B207">
        <v>170</v>
      </c>
      <c r="C207">
        <v>1900000</v>
      </c>
      <c r="D207">
        <v>464.90462300000002</v>
      </c>
      <c r="E207">
        <v>-582872.48832</v>
      </c>
      <c r="F207">
        <v>2517619.3596509998</v>
      </c>
      <c r="G207">
        <v>2656.3180729999999</v>
      </c>
      <c r="I207">
        <f>E207-(128000-$B$188)/128000*$E$189</f>
        <v>272.95819656306412</v>
      </c>
      <c r="J207">
        <f>B207/$B$188</f>
        <v>1.2878787878787878</v>
      </c>
      <c r="K207">
        <f>F207/$F$189</f>
        <v>0.99972991330026184</v>
      </c>
      <c r="L207">
        <f>E207-$E$190</f>
        <v>236.25921799999196</v>
      </c>
      <c r="M207">
        <f>((L207-L206)-(B207-B206)*$D$15)/(B207-B206)</f>
        <v>-5.7844710520061202</v>
      </c>
    </row>
    <row r="208" spans="2:31" x14ac:dyDescent="0.2">
      <c r="B208">
        <v>180</v>
      </c>
      <c r="C208">
        <v>2000000</v>
      </c>
      <c r="D208">
        <v>464.89082500000001</v>
      </c>
      <c r="E208">
        <v>-582851.72755700001</v>
      </c>
      <c r="F208">
        <v>2517619.3596509998</v>
      </c>
      <c r="G208">
        <v>2858.2004390000002</v>
      </c>
      <c r="I208">
        <f>E208-(128000-$B$188)/128000*$E$189</f>
        <v>293.71895956306253</v>
      </c>
      <c r="J208">
        <f>B208/$B$188</f>
        <v>1.3636363636363635</v>
      </c>
      <c r="K208">
        <f>F208/$F$189</f>
        <v>0.99972991330026184</v>
      </c>
      <c r="L208">
        <f>E208-$E$190</f>
        <v>257.01998099999037</v>
      </c>
      <c r="M208">
        <f>((L208-L207)-(B208-B207)*$D$15)/(B208-B207)</f>
        <v>-5.5672078520001378</v>
      </c>
    </row>
    <row r="209" spans="2:31" x14ac:dyDescent="0.2">
      <c r="X209" t="s">
        <v>37</v>
      </c>
      <c r="Y209" t="s">
        <v>38</v>
      </c>
      <c r="Z209" t="s">
        <v>39</v>
      </c>
      <c r="AA209" t="s">
        <v>40</v>
      </c>
      <c r="AC209">
        <f>(4/3)*3.14*((3.413*4.5)^3)</f>
        <v>15167.527493515468</v>
      </c>
    </row>
    <row r="210" spans="2:31" x14ac:dyDescent="0.2">
      <c r="B210" t="s">
        <v>32</v>
      </c>
      <c r="X210">
        <v>0</v>
      </c>
      <c r="Y210">
        <v>51.45</v>
      </c>
      <c r="Z210">
        <v>85.75</v>
      </c>
      <c r="AA210">
        <v>30.9</v>
      </c>
      <c r="AC210">
        <f>(1/6)*3.14*(AA210)^3</f>
        <v>15440.232509999998</v>
      </c>
    </row>
    <row r="211" spans="2:31" x14ac:dyDescent="0.2">
      <c r="D211" t="s">
        <v>29</v>
      </c>
      <c r="F211" t="s">
        <v>33</v>
      </c>
      <c r="X211">
        <v>100000</v>
      </c>
      <c r="Y211">
        <v>51.4572</v>
      </c>
      <c r="Z211">
        <v>85.293999999999997</v>
      </c>
      <c r="AA211">
        <v>30.436800000000002</v>
      </c>
      <c r="AC211">
        <f>(1/6)*3.14*(AA211)^3</f>
        <v>14756.228422740913</v>
      </c>
      <c r="AD211" t="s">
        <v>42</v>
      </c>
    </row>
    <row r="212" spans="2:31" x14ac:dyDescent="0.2">
      <c r="B212">
        <v>774</v>
      </c>
      <c r="C212" t="s">
        <v>12</v>
      </c>
      <c r="D212" t="s">
        <v>13</v>
      </c>
      <c r="E212" t="s">
        <v>14</v>
      </c>
      <c r="F212" t="s">
        <v>15</v>
      </c>
      <c r="G212" t="s">
        <v>16</v>
      </c>
      <c r="I212" t="s">
        <v>6</v>
      </c>
      <c r="J212" t="s">
        <v>7</v>
      </c>
      <c r="K212" t="s">
        <v>8</v>
      </c>
      <c r="L212" t="s">
        <v>9</v>
      </c>
      <c r="O212" t="s">
        <v>11</v>
      </c>
      <c r="P212" t="s">
        <v>12</v>
      </c>
      <c r="Q212" t="s">
        <v>13</v>
      </c>
      <c r="R212" t="s">
        <v>14</v>
      </c>
      <c r="S212" t="s">
        <v>15</v>
      </c>
      <c r="T212" t="s">
        <v>16</v>
      </c>
      <c r="U212" t="s">
        <v>17</v>
      </c>
      <c r="V212" t="s">
        <v>19</v>
      </c>
      <c r="X212">
        <v>200000</v>
      </c>
      <c r="Y212">
        <v>85.493399999999994</v>
      </c>
      <c r="Z212">
        <v>51.9636</v>
      </c>
      <c r="AA212">
        <v>30.129799999999999</v>
      </c>
      <c r="AC212">
        <f>(1/6)*3.14*(AA212)^3</f>
        <v>14314.202087148893</v>
      </c>
      <c r="AE212" t="s">
        <v>46</v>
      </c>
    </row>
    <row r="213" spans="2:31" x14ac:dyDescent="0.2">
      <c r="B213" t="s">
        <v>10</v>
      </c>
      <c r="C213">
        <v>100000</v>
      </c>
      <c r="D213">
        <v>464.86802399999999</v>
      </c>
      <c r="E213">
        <v>-583747.43605999998</v>
      </c>
      <c r="F213">
        <v>2518299.5188569999</v>
      </c>
      <c r="G213">
        <v>-2.6447999999999999E-2</v>
      </c>
      <c r="O213">
        <v>10</v>
      </c>
      <c r="P213">
        <v>300000</v>
      </c>
      <c r="Q213">
        <v>464.83499</v>
      </c>
      <c r="R213">
        <v>-580006.41737699998</v>
      </c>
      <c r="S213">
        <v>2517962.4576639999</v>
      </c>
      <c r="T213">
        <v>-64.587400000000002</v>
      </c>
      <c r="U213">
        <v>0</v>
      </c>
      <c r="V213">
        <f>U213*10^-4</f>
        <v>0</v>
      </c>
      <c r="X213">
        <v>300000</v>
      </c>
      <c r="Y213">
        <v>85.424400000000006</v>
      </c>
      <c r="Z213">
        <v>51.641800000000003</v>
      </c>
      <c r="AA213">
        <v>30.3826</v>
      </c>
      <c r="AC213">
        <f t="shared" ref="AC213:AC226" si="80">(1/6)*3.14*(AA213)^3</f>
        <v>14677.53773782568</v>
      </c>
      <c r="AD213">
        <f>V213*$AC$209/AC213</f>
        <v>0</v>
      </c>
      <c r="AE213">
        <f>AC213/O213*0.6022</f>
        <v>883.88132257186237</v>
      </c>
    </row>
    <row r="214" spans="2:31" x14ac:dyDescent="0.2">
      <c r="B214">
        <v>0</v>
      </c>
      <c r="C214">
        <v>200000</v>
      </c>
      <c r="D214">
        <v>464.81740100000002</v>
      </c>
      <c r="E214">
        <v>-580008.12048599997</v>
      </c>
      <c r="F214">
        <v>2517766.015567</v>
      </c>
      <c r="G214">
        <v>-2.1006E-2</v>
      </c>
      <c r="I214">
        <f>E214-(128000-$B$212)/128000*$E$213</f>
        <v>209.46779657469597</v>
      </c>
      <c r="J214">
        <f>B214/$B$212</f>
        <v>0</v>
      </c>
      <c r="K214">
        <f>F214/$F$213</f>
        <v>0.99978814938969529</v>
      </c>
      <c r="L214">
        <f>E214-$E$214</f>
        <v>0</v>
      </c>
      <c r="O214">
        <v>20</v>
      </c>
      <c r="P214">
        <v>400000</v>
      </c>
      <c r="Q214">
        <v>464.870295</v>
      </c>
      <c r="R214">
        <v>-580001.71234600001</v>
      </c>
      <c r="S214">
        <v>2517962.4576639999</v>
      </c>
      <c r="T214">
        <v>-104.10857799999999</v>
      </c>
      <c r="U214">
        <v>84.665959999999998</v>
      </c>
      <c r="V214">
        <f>U214*10^-4</f>
        <v>8.4665959999999998E-3</v>
      </c>
      <c r="X214">
        <v>400000</v>
      </c>
      <c r="Y214">
        <v>85.731200000000001</v>
      </c>
      <c r="Z214">
        <v>51.776000000000003</v>
      </c>
      <c r="AA214">
        <v>30.555199999999999</v>
      </c>
      <c r="AC214">
        <f t="shared" si="80"/>
        <v>14929.105598199956</v>
      </c>
      <c r="AD214">
        <f t="shared" ref="AD214:AD230" si="81">V214*$AC$209/AC214</f>
        <v>8.601809851353167E-3</v>
      </c>
      <c r="AE214">
        <f t="shared" ref="AE214:AE230" si="82">AC214/O214*0.6022</f>
        <v>449.51536956180064</v>
      </c>
    </row>
    <row r="215" spans="2:31" x14ac:dyDescent="0.2">
      <c r="B215">
        <v>10</v>
      </c>
      <c r="C215">
        <v>300000</v>
      </c>
      <c r="D215">
        <v>464.83499</v>
      </c>
      <c r="E215">
        <v>-580006.41737699998</v>
      </c>
      <c r="F215">
        <v>2517962.4576639999</v>
      </c>
      <c r="G215">
        <v>-64.587400000000002</v>
      </c>
      <c r="I215">
        <f t="shared" ref="I215:I232" si="83">E215-(128000-$B$212)/128000*$E$213</f>
        <v>211.17090557469055</v>
      </c>
      <c r="J215">
        <f t="shared" ref="J215:J232" si="84">B215/$B$212</f>
        <v>1.2919896640826873E-2</v>
      </c>
      <c r="K215">
        <f t="shared" ref="K215:K232" si="85">F215/$F$213</f>
        <v>0.99986615524067879</v>
      </c>
      <c r="L215">
        <f t="shared" ref="L215:L232" si="86">E215-$E$214</f>
        <v>1.7031089999945834</v>
      </c>
      <c r="M215">
        <f>((L215-L214)-(B215-B214)*$D$14)/(B215-B214)</f>
        <v>-5.5296152520000756</v>
      </c>
      <c r="O215">
        <v>30</v>
      </c>
      <c r="P215">
        <v>500000</v>
      </c>
      <c r="Q215">
        <v>464.86348400000003</v>
      </c>
      <c r="R215">
        <v>-580013.08478300006</v>
      </c>
      <c r="S215">
        <v>2517962.4576639999</v>
      </c>
      <c r="T215">
        <v>-37.403272000000001</v>
      </c>
      <c r="U215">
        <v>171.806926</v>
      </c>
      <c r="V215">
        <f>U215*10^-4</f>
        <v>1.7180692600000002E-2</v>
      </c>
      <c r="X215">
        <v>500000</v>
      </c>
      <c r="Y215">
        <v>85.490300000000005</v>
      </c>
      <c r="Z215">
        <v>52.11</v>
      </c>
      <c r="AA215">
        <v>29.9803</v>
      </c>
      <c r="AC215">
        <f t="shared" si="80"/>
        <v>14102.18217503792</v>
      </c>
      <c r="AD215">
        <f t="shared" si="81"/>
        <v>1.847860310792199E-2</v>
      </c>
      <c r="AE215">
        <f t="shared" si="82"/>
        <v>283.07780352692782</v>
      </c>
    </row>
    <row r="216" spans="2:31" x14ac:dyDescent="0.2">
      <c r="B216">
        <v>20</v>
      </c>
      <c r="C216">
        <v>400000</v>
      </c>
      <c r="D216">
        <v>464.870295</v>
      </c>
      <c r="E216">
        <v>-580001.71234600001</v>
      </c>
      <c r="F216">
        <v>2517962.4576639999</v>
      </c>
      <c r="G216">
        <v>-104.10857799999999</v>
      </c>
      <c r="I216">
        <f t="shared" si="83"/>
        <v>215.87593657465186</v>
      </c>
      <c r="J216">
        <f t="shared" si="84"/>
        <v>2.5839793281653745E-2</v>
      </c>
      <c r="K216">
        <f t="shared" si="85"/>
        <v>0.99986615524067879</v>
      </c>
      <c r="L216">
        <f t="shared" si="86"/>
        <v>6.4081399999558926</v>
      </c>
      <c r="M216">
        <f t="shared" ref="M216:M228" si="87">((L216-L215)-(B216-B215)*$D$14)/(B216-B215)</f>
        <v>-5.2294230520034031</v>
      </c>
      <c r="O216">
        <v>40</v>
      </c>
      <c r="P216">
        <v>600000</v>
      </c>
      <c r="Q216">
        <v>464.83818100000002</v>
      </c>
      <c r="R216">
        <v>-580011.72096299997</v>
      </c>
      <c r="S216">
        <v>2517962.4576639999</v>
      </c>
      <c r="T216">
        <v>-78.991153999999995</v>
      </c>
      <c r="U216">
        <v>402.47969899999998</v>
      </c>
      <c r="V216">
        <f>U216*10^-4</f>
        <v>4.02479699E-2</v>
      </c>
      <c r="X216">
        <v>600000</v>
      </c>
      <c r="Y216">
        <v>52.168999999999997</v>
      </c>
      <c r="Z216">
        <v>85.354500000000002</v>
      </c>
      <c r="AA216">
        <v>29.785499999999999</v>
      </c>
      <c r="AC216">
        <f t="shared" si="80"/>
        <v>13829.073417894386</v>
      </c>
      <c r="AD216">
        <f t="shared" si="81"/>
        <v>4.41433906357395E-2</v>
      </c>
      <c r="AE216">
        <f t="shared" si="82"/>
        <v>208.19670030639995</v>
      </c>
    </row>
    <row r="217" spans="2:31" x14ac:dyDescent="0.2">
      <c r="B217">
        <v>30</v>
      </c>
      <c r="C217">
        <v>500000</v>
      </c>
      <c r="D217">
        <v>464.86348400000003</v>
      </c>
      <c r="E217">
        <v>-580013.08478300006</v>
      </c>
      <c r="F217">
        <v>2517962.4576639999</v>
      </c>
      <c r="G217">
        <v>-37.403272000000001</v>
      </c>
      <c r="I217">
        <f t="shared" si="83"/>
        <v>204.50349957461003</v>
      </c>
      <c r="J217">
        <f t="shared" si="84"/>
        <v>3.875968992248062E-2</v>
      </c>
      <c r="K217">
        <f t="shared" si="85"/>
        <v>0.99986615524067879</v>
      </c>
      <c r="L217">
        <f t="shared" si="86"/>
        <v>-4.964297000085935</v>
      </c>
      <c r="M217">
        <f t="shared" si="87"/>
        <v>-6.8371698520037167</v>
      </c>
      <c r="O217">
        <v>50</v>
      </c>
      <c r="P217">
        <v>700000</v>
      </c>
      <c r="Q217">
        <v>464.83179200000001</v>
      </c>
      <c r="R217">
        <v>-580006.71014800004</v>
      </c>
      <c r="S217">
        <v>2517962.4576639999</v>
      </c>
      <c r="T217">
        <v>-121.611981</v>
      </c>
      <c r="U217">
        <v>580.375676</v>
      </c>
      <c r="V217">
        <f>U217*10^-4</f>
        <v>5.8037567599999999E-2</v>
      </c>
      <c r="X217">
        <v>700000</v>
      </c>
      <c r="Y217">
        <v>85.343199999999996</v>
      </c>
      <c r="Z217">
        <v>52.224600000000002</v>
      </c>
      <c r="AA217">
        <v>29.718599999999999</v>
      </c>
      <c r="AC217">
        <f t="shared" si="80"/>
        <v>13736.09979731641</v>
      </c>
      <c r="AD217">
        <f t="shared" si="81"/>
        <v>6.4085614928463319E-2</v>
      </c>
      <c r="AE217">
        <f t="shared" si="82"/>
        <v>165.43758595887883</v>
      </c>
    </row>
    <row r="218" spans="2:31" x14ac:dyDescent="0.2">
      <c r="B218">
        <v>40</v>
      </c>
      <c r="C218">
        <v>600000</v>
      </c>
      <c r="D218">
        <v>464.83818100000002</v>
      </c>
      <c r="E218">
        <v>-580011.72096299997</v>
      </c>
      <c r="F218">
        <v>2517962.4576639999</v>
      </c>
      <c r="G218">
        <v>-78.991153999999995</v>
      </c>
      <c r="I218">
        <f t="shared" si="83"/>
        <v>205.86731957469601</v>
      </c>
      <c r="J218">
        <f t="shared" si="84"/>
        <v>5.1679586563307491E-2</v>
      </c>
      <c r="K218">
        <f t="shared" si="85"/>
        <v>0.99986615524067879</v>
      </c>
      <c r="L218">
        <f t="shared" si="86"/>
        <v>-3.6004769999999553</v>
      </c>
      <c r="M218">
        <f t="shared" si="87"/>
        <v>-5.5635441519909365</v>
      </c>
      <c r="O218">
        <v>60</v>
      </c>
      <c r="P218">
        <v>800000</v>
      </c>
      <c r="Q218">
        <v>464.86747200000002</v>
      </c>
      <c r="R218">
        <v>-580011.90867599996</v>
      </c>
      <c r="S218">
        <v>2517962.4576639999</v>
      </c>
      <c r="T218">
        <v>-45.542701999999998</v>
      </c>
      <c r="U218">
        <v>839.99271399999998</v>
      </c>
      <c r="V218">
        <f t="shared" ref="V218:V230" si="88">U218*10^-4</f>
        <v>8.3999271400000006E-2</v>
      </c>
      <c r="X218">
        <v>800000</v>
      </c>
      <c r="Y218">
        <v>85.75</v>
      </c>
      <c r="Z218">
        <v>52.088799999999999</v>
      </c>
      <c r="AA218">
        <v>30.261199999999999</v>
      </c>
      <c r="AC218">
        <f t="shared" si="80"/>
        <v>14502.298344277777</v>
      </c>
      <c r="AD218">
        <f t="shared" si="81"/>
        <v>8.7852368510780127E-2</v>
      </c>
      <c r="AE218">
        <f t="shared" si="82"/>
        <v>145.55473438206795</v>
      </c>
    </row>
    <row r="219" spans="2:31" x14ac:dyDescent="0.2">
      <c r="B219">
        <v>50</v>
      </c>
      <c r="C219">
        <v>700000</v>
      </c>
      <c r="D219">
        <v>464.83179200000001</v>
      </c>
      <c r="E219">
        <v>-580006.71014800004</v>
      </c>
      <c r="F219">
        <v>2517962.4576639999</v>
      </c>
      <c r="G219">
        <v>-121.611981</v>
      </c>
      <c r="I219">
        <f t="shared" si="83"/>
        <v>210.87813457462471</v>
      </c>
      <c r="J219">
        <f t="shared" si="84"/>
        <v>6.4599483204134361E-2</v>
      </c>
      <c r="K219">
        <f t="shared" si="85"/>
        <v>0.99986615524067879</v>
      </c>
      <c r="L219">
        <f t="shared" si="86"/>
        <v>1.4103379999287426</v>
      </c>
      <c r="M219">
        <f t="shared" si="87"/>
        <v>-5.1988446520066649</v>
      </c>
      <c r="O219">
        <v>70</v>
      </c>
      <c r="P219">
        <v>900000</v>
      </c>
      <c r="Q219">
        <v>464.81759</v>
      </c>
      <c r="R219">
        <v>-580016.91464099998</v>
      </c>
      <c r="S219">
        <v>2517962.4576639999</v>
      </c>
      <c r="T219">
        <v>-36.043227999999999</v>
      </c>
      <c r="U219">
        <v>1183.2283649999999</v>
      </c>
      <c r="V219">
        <f t="shared" si="88"/>
        <v>0.1183228365</v>
      </c>
      <c r="X219">
        <v>900000</v>
      </c>
      <c r="Y219">
        <v>85.540099999999995</v>
      </c>
      <c r="Z219">
        <v>52.251600000000003</v>
      </c>
      <c r="AA219">
        <v>29.888500000000001</v>
      </c>
      <c r="AC219">
        <f t="shared" si="80"/>
        <v>13973.035333532493</v>
      </c>
      <c r="AD219">
        <f t="shared" si="81"/>
        <v>0.1284377254394862</v>
      </c>
      <c r="AE219">
        <f t="shared" si="82"/>
        <v>120.20802682647523</v>
      </c>
    </row>
    <row r="220" spans="2:31" x14ac:dyDescent="0.2">
      <c r="B220">
        <v>60</v>
      </c>
      <c r="C220">
        <v>800000</v>
      </c>
      <c r="D220">
        <v>464.86747200000002</v>
      </c>
      <c r="E220">
        <v>-580011.90867599996</v>
      </c>
      <c r="F220">
        <v>2517962.4576639999</v>
      </c>
      <c r="G220">
        <v>-45.542701999999998</v>
      </c>
      <c r="I220">
        <f t="shared" si="83"/>
        <v>205.67960657470394</v>
      </c>
      <c r="J220">
        <f t="shared" si="84"/>
        <v>7.7519379844961239E-2</v>
      </c>
      <c r="K220">
        <f t="shared" si="85"/>
        <v>0.99986615524067879</v>
      </c>
      <c r="L220">
        <f t="shared" si="86"/>
        <v>-3.7881899999920279</v>
      </c>
      <c r="M220">
        <f t="shared" si="87"/>
        <v>-6.2197789519916116</v>
      </c>
      <c r="O220">
        <v>80</v>
      </c>
      <c r="P220">
        <v>1000000</v>
      </c>
      <c r="Q220">
        <v>464.893688</v>
      </c>
      <c r="R220">
        <v>-580008.81832900003</v>
      </c>
      <c r="S220">
        <v>2517962.4576639999</v>
      </c>
      <c r="T220">
        <v>16.625375999999999</v>
      </c>
      <c r="U220">
        <v>1562.583306</v>
      </c>
      <c r="V220">
        <f t="shared" si="88"/>
        <v>0.15625833059999999</v>
      </c>
      <c r="X220">
        <v>1000000</v>
      </c>
      <c r="Y220">
        <v>85.680899999999994</v>
      </c>
      <c r="Z220">
        <v>51.974699999999999</v>
      </c>
      <c r="AA220">
        <v>30.3062</v>
      </c>
      <c r="AC220">
        <f t="shared" si="80"/>
        <v>14567.091646813966</v>
      </c>
      <c r="AD220">
        <f t="shared" si="81"/>
        <v>0.16269908798059179</v>
      </c>
      <c r="AE220">
        <f>AC220/O220*0.6022</f>
        <v>109.65378237139211</v>
      </c>
    </row>
    <row r="221" spans="2:31" x14ac:dyDescent="0.2">
      <c r="B221">
        <v>70</v>
      </c>
      <c r="C221">
        <v>900000</v>
      </c>
      <c r="D221">
        <v>464.81759</v>
      </c>
      <c r="E221">
        <v>-580016.91464099998</v>
      </c>
      <c r="F221">
        <v>2517962.4576639999</v>
      </c>
      <c r="G221">
        <v>-36.043227999999999</v>
      </c>
      <c r="I221">
        <f t="shared" si="83"/>
        <v>200.67364157468546</v>
      </c>
      <c r="J221">
        <f t="shared" si="84"/>
        <v>9.0439276485788117E-2</v>
      </c>
      <c r="K221">
        <f t="shared" si="85"/>
        <v>0.99986615524067879</v>
      </c>
      <c r="L221">
        <f t="shared" si="86"/>
        <v>-8.7941550000105053</v>
      </c>
      <c r="M221">
        <f t="shared" si="87"/>
        <v>-6.2005226520013821</v>
      </c>
      <c r="O221">
        <v>90</v>
      </c>
      <c r="P221">
        <v>1100000</v>
      </c>
      <c r="Q221">
        <v>464.83880299999998</v>
      </c>
      <c r="R221">
        <v>-580013.85318199999</v>
      </c>
      <c r="S221">
        <v>2517962.4576639999</v>
      </c>
      <c r="T221">
        <v>-58.298476999999998</v>
      </c>
      <c r="U221">
        <v>1993.8655240000001</v>
      </c>
      <c r="V221">
        <f t="shared" si="88"/>
        <v>0.19938655240000003</v>
      </c>
      <c r="X221">
        <v>1100000</v>
      </c>
      <c r="Y221">
        <v>85.835700000000003</v>
      </c>
      <c r="Z221">
        <v>52.324300000000001</v>
      </c>
      <c r="AA221">
        <v>30.1114</v>
      </c>
      <c r="AC221">
        <f t="shared" si="80"/>
        <v>14287.993432608393</v>
      </c>
      <c r="AD221">
        <f t="shared" si="81"/>
        <v>0.21166030273098815</v>
      </c>
      <c r="AE221">
        <f t="shared" si="82"/>
        <v>95.602551612408604</v>
      </c>
    </row>
    <row r="222" spans="2:31" x14ac:dyDescent="0.2">
      <c r="B222">
        <v>80</v>
      </c>
      <c r="C222">
        <v>1000000</v>
      </c>
      <c r="D222">
        <v>464.893688</v>
      </c>
      <c r="E222">
        <v>-580008.81832900003</v>
      </c>
      <c r="F222">
        <v>2517962.4576639999</v>
      </c>
      <c r="G222">
        <v>16.625375999999999</v>
      </c>
      <c r="I222">
        <f t="shared" si="83"/>
        <v>208.76995357463602</v>
      </c>
      <c r="J222">
        <f t="shared" si="84"/>
        <v>0.10335917312661498</v>
      </c>
      <c r="K222">
        <f t="shared" si="85"/>
        <v>0.99986615524067879</v>
      </c>
      <c r="L222">
        <f t="shared" si="86"/>
        <v>-0.69784300005994737</v>
      </c>
      <c r="M222">
        <f t="shared" si="87"/>
        <v>-4.8902949520044787</v>
      </c>
      <c r="O222">
        <v>100</v>
      </c>
      <c r="P222">
        <v>1200000</v>
      </c>
      <c r="Q222">
        <v>464.856469</v>
      </c>
      <c r="R222">
        <v>-580003.74566300004</v>
      </c>
      <c r="S222">
        <v>2517962.4576639999</v>
      </c>
      <c r="T222">
        <v>-78.395403999999999</v>
      </c>
      <c r="U222">
        <v>2680.5604790000002</v>
      </c>
      <c r="V222">
        <f t="shared" si="88"/>
        <v>0.26805604790000004</v>
      </c>
      <c r="X222">
        <v>1200000</v>
      </c>
      <c r="Y222">
        <v>51.741</v>
      </c>
      <c r="Z222">
        <v>85.486699999999999</v>
      </c>
      <c r="AA222">
        <v>30.345700000000001</v>
      </c>
      <c r="AC222">
        <f t="shared" si="80"/>
        <v>14624.124570916812</v>
      </c>
      <c r="AD222">
        <f t="shared" si="81"/>
        <v>0.27801646906181005</v>
      </c>
      <c r="AE222">
        <f t="shared" si="82"/>
        <v>88.066478166061032</v>
      </c>
    </row>
    <row r="223" spans="2:31" x14ac:dyDescent="0.2">
      <c r="B223">
        <v>90</v>
      </c>
      <c r="C223">
        <v>1100000</v>
      </c>
      <c r="D223">
        <v>464.83880299999998</v>
      </c>
      <c r="E223">
        <v>-580013.85318199999</v>
      </c>
      <c r="F223">
        <v>2517962.4576639999</v>
      </c>
      <c r="G223">
        <v>-58.298476999999998</v>
      </c>
      <c r="I223">
        <f t="shared" si="83"/>
        <v>203.73510057467502</v>
      </c>
      <c r="J223">
        <f t="shared" si="84"/>
        <v>0.11627906976744186</v>
      </c>
      <c r="K223">
        <f t="shared" si="85"/>
        <v>0.99986615524067879</v>
      </c>
      <c r="L223">
        <f t="shared" si="86"/>
        <v>-5.732696000020951</v>
      </c>
      <c r="M223">
        <f t="shared" si="87"/>
        <v>-6.2034114519956347</v>
      </c>
      <c r="O223">
        <v>110</v>
      </c>
      <c r="P223">
        <v>1300000</v>
      </c>
      <c r="Q223">
        <v>464.86221</v>
      </c>
      <c r="R223">
        <v>-579997.09747799998</v>
      </c>
      <c r="S223">
        <v>2517962.4576639999</v>
      </c>
      <c r="T223">
        <v>-56.489417000000003</v>
      </c>
      <c r="U223">
        <v>3372.883253</v>
      </c>
      <c r="V223">
        <f t="shared" si="88"/>
        <v>0.33728832530000002</v>
      </c>
      <c r="X223">
        <v>1300000</v>
      </c>
      <c r="Y223">
        <v>85.602000000000004</v>
      </c>
      <c r="Z223">
        <v>51.813200000000002</v>
      </c>
      <c r="AA223">
        <v>30.3888</v>
      </c>
      <c r="AC223">
        <f t="shared" si="80"/>
        <v>14686.525050158407</v>
      </c>
      <c r="AD223">
        <f t="shared" si="81"/>
        <v>0.34833494851624963</v>
      </c>
      <c r="AE223">
        <f t="shared" si="82"/>
        <v>80.402048956412656</v>
      </c>
    </row>
    <row r="224" spans="2:31" x14ac:dyDescent="0.2">
      <c r="B224">
        <v>100</v>
      </c>
      <c r="C224">
        <v>1200000</v>
      </c>
      <c r="D224">
        <v>464.856469</v>
      </c>
      <c r="E224">
        <v>-580003.74566300004</v>
      </c>
      <c r="F224">
        <v>2517962.4576639999</v>
      </c>
      <c r="G224">
        <v>-78.395403999999999</v>
      </c>
      <c r="I224">
        <f t="shared" si="83"/>
        <v>213.84261957462877</v>
      </c>
      <c r="J224">
        <f t="shared" si="84"/>
        <v>0.12919896640826872</v>
      </c>
      <c r="K224">
        <f t="shared" si="85"/>
        <v>0.99986615524067879</v>
      </c>
      <c r="L224">
        <f t="shared" si="86"/>
        <v>4.3748229999328032</v>
      </c>
      <c r="M224">
        <f t="shared" si="87"/>
        <v>-4.6891742520041593</v>
      </c>
      <c r="O224">
        <v>120</v>
      </c>
      <c r="P224">
        <v>1400000</v>
      </c>
      <c r="Q224">
        <v>464.93171899999999</v>
      </c>
      <c r="R224">
        <v>-580001.94874599995</v>
      </c>
      <c r="S224">
        <v>2517962.4576639999</v>
      </c>
      <c r="T224">
        <v>-29.036778000000002</v>
      </c>
      <c r="U224">
        <v>4026.5490789999999</v>
      </c>
      <c r="V224">
        <f t="shared" si="88"/>
        <v>0.40265490790000003</v>
      </c>
      <c r="X224">
        <v>1400000</v>
      </c>
      <c r="Y224">
        <v>51.945799999999998</v>
      </c>
      <c r="Z224">
        <v>85.538499999999999</v>
      </c>
      <c r="AA224">
        <v>30.192699999999999</v>
      </c>
      <c r="AC224">
        <f t="shared" si="80"/>
        <v>14404.03782271514</v>
      </c>
      <c r="AD224">
        <f t="shared" si="81"/>
        <v>0.42399773321485051</v>
      </c>
      <c r="AE224">
        <f t="shared" si="82"/>
        <v>72.284263140325479</v>
      </c>
    </row>
    <row r="225" spans="2:31" x14ac:dyDescent="0.2">
      <c r="B225">
        <v>110</v>
      </c>
      <c r="C225">
        <v>1300000</v>
      </c>
      <c r="D225">
        <v>464.86221</v>
      </c>
      <c r="E225">
        <v>-579997.09747799998</v>
      </c>
      <c r="F225">
        <v>2517962.4576639999</v>
      </c>
      <c r="G225">
        <v>-56.489417000000003</v>
      </c>
      <c r="I225">
        <f t="shared" si="83"/>
        <v>220.49080457468517</v>
      </c>
      <c r="J225">
        <f t="shared" si="84"/>
        <v>0.1421188630490956</v>
      </c>
      <c r="K225">
        <f t="shared" si="85"/>
        <v>0.99986615524067879</v>
      </c>
      <c r="L225">
        <f t="shared" si="86"/>
        <v>11.023007999989204</v>
      </c>
      <c r="M225">
        <f t="shared" si="87"/>
        <v>-5.0351076519938944</v>
      </c>
      <c r="O225">
        <v>130</v>
      </c>
      <c r="P225">
        <v>1500000</v>
      </c>
      <c r="Q225">
        <v>464.89349199999998</v>
      </c>
      <c r="R225">
        <v>-579988.94653199997</v>
      </c>
      <c r="S225">
        <v>2517962.4576639999</v>
      </c>
      <c r="T225">
        <v>28.332218000000001</v>
      </c>
      <c r="U225">
        <v>5101.5143959999996</v>
      </c>
      <c r="V225">
        <f t="shared" si="88"/>
        <v>0.51015143959999998</v>
      </c>
      <c r="X225">
        <v>1500000</v>
      </c>
      <c r="Y225">
        <v>85.683400000000006</v>
      </c>
      <c r="Z225">
        <v>52.371400000000001</v>
      </c>
      <c r="AA225">
        <v>29.911999999999999</v>
      </c>
      <c r="AC225">
        <f t="shared" si="80"/>
        <v>14006.020385762984</v>
      </c>
      <c r="AD225">
        <f t="shared" si="81"/>
        <v>0.55245785547012682</v>
      </c>
      <c r="AE225">
        <f t="shared" si="82"/>
        <v>64.880195971588222</v>
      </c>
    </row>
    <row r="226" spans="2:31" x14ac:dyDescent="0.2">
      <c r="B226">
        <v>120</v>
      </c>
      <c r="C226">
        <v>1400000</v>
      </c>
      <c r="D226">
        <v>464.93171899999999</v>
      </c>
      <c r="E226">
        <v>-580001.94874599995</v>
      </c>
      <c r="F226">
        <v>2517962.4576639999</v>
      </c>
      <c r="G226">
        <v>-29.036778000000002</v>
      </c>
      <c r="I226">
        <f t="shared" si="83"/>
        <v>215.63953657471575</v>
      </c>
      <c r="J226">
        <f t="shared" si="84"/>
        <v>0.15503875968992248</v>
      </c>
      <c r="K226">
        <f t="shared" si="85"/>
        <v>0.99986615524067879</v>
      </c>
      <c r="L226">
        <f t="shared" si="86"/>
        <v>6.1717400000197813</v>
      </c>
      <c r="M226">
        <f t="shared" si="87"/>
        <v>-6.185052951996477</v>
      </c>
      <c r="O226">
        <v>140</v>
      </c>
      <c r="P226">
        <v>1600000</v>
      </c>
      <c r="Q226">
        <v>464.98728</v>
      </c>
      <c r="R226">
        <v>-579998.14863099996</v>
      </c>
      <c r="S226">
        <v>2517962.4576639999</v>
      </c>
      <c r="T226">
        <v>61.480544000000002</v>
      </c>
      <c r="U226">
        <v>5927.3918039999999</v>
      </c>
      <c r="V226">
        <f t="shared" si="88"/>
        <v>0.59273918040000007</v>
      </c>
      <c r="X226">
        <v>1600000</v>
      </c>
      <c r="Y226">
        <v>51.923299999999998</v>
      </c>
      <c r="Z226">
        <v>85.364099999999993</v>
      </c>
      <c r="AA226">
        <v>30.040800000000001</v>
      </c>
      <c r="AC226">
        <f t="shared" si="80"/>
        <v>14187.728840087393</v>
      </c>
      <c r="AD226">
        <f t="shared" si="81"/>
        <v>0.63367350169524717</v>
      </c>
      <c r="AE226">
        <f t="shared" si="82"/>
        <v>61.027502196433048</v>
      </c>
    </row>
    <row r="227" spans="2:31" x14ac:dyDescent="0.2">
      <c r="B227">
        <v>130</v>
      </c>
      <c r="C227">
        <v>1500000</v>
      </c>
      <c r="D227">
        <v>464.89349199999998</v>
      </c>
      <c r="E227">
        <v>-579988.94653199997</v>
      </c>
      <c r="F227">
        <v>2517962.4576639999</v>
      </c>
      <c r="G227">
        <v>28.332218000000001</v>
      </c>
      <c r="I227">
        <f t="shared" si="83"/>
        <v>228.64175057469402</v>
      </c>
      <c r="J227">
        <f t="shared" si="84"/>
        <v>0.16795865633074936</v>
      </c>
      <c r="K227">
        <f t="shared" si="85"/>
        <v>0.99986615524067879</v>
      </c>
      <c r="L227">
        <f t="shared" si="86"/>
        <v>19.173953999998048</v>
      </c>
      <c r="M227">
        <f t="shared" si="87"/>
        <v>-4.3997047520017079</v>
      </c>
      <c r="O227">
        <v>150</v>
      </c>
      <c r="P227">
        <v>1700000</v>
      </c>
      <c r="Q227">
        <v>464.90806400000002</v>
      </c>
      <c r="R227">
        <v>-579986.14528000006</v>
      </c>
      <c r="S227">
        <v>2517962.4576639999</v>
      </c>
      <c r="T227">
        <v>154.487968</v>
      </c>
      <c r="U227">
        <v>6763.6873480000004</v>
      </c>
      <c r="V227">
        <f t="shared" si="88"/>
        <v>0.67636873480000004</v>
      </c>
      <c r="X227">
        <v>1700000</v>
      </c>
      <c r="Y227">
        <v>51.843600000000002</v>
      </c>
      <c r="Z227">
        <v>85.563900000000004</v>
      </c>
      <c r="AA227">
        <v>30.3203</v>
      </c>
      <c r="AC227">
        <f>(1/6)*3.14*(AA227)^3</f>
        <v>14587.433184301297</v>
      </c>
      <c r="AD227">
        <f t="shared" si="81"/>
        <v>0.70326569803066064</v>
      </c>
      <c r="AE227">
        <f t="shared" si="82"/>
        <v>58.563681757241596</v>
      </c>
    </row>
    <row r="228" spans="2:31" x14ac:dyDescent="0.2">
      <c r="B228">
        <v>140</v>
      </c>
      <c r="C228">
        <v>1600000</v>
      </c>
      <c r="D228">
        <v>464.98728</v>
      </c>
      <c r="E228">
        <v>-579998.14863099996</v>
      </c>
      <c r="F228">
        <v>2517962.4576639999</v>
      </c>
      <c r="G228">
        <v>61.480544000000002</v>
      </c>
      <c r="I228">
        <f t="shared" si="83"/>
        <v>219.43965157470666</v>
      </c>
      <c r="J228">
        <f t="shared" si="84"/>
        <v>0.18087855297157623</v>
      </c>
      <c r="K228">
        <f t="shared" si="85"/>
        <v>0.99986615524067879</v>
      </c>
      <c r="L228">
        <f t="shared" si="86"/>
        <v>9.9718550000106916</v>
      </c>
      <c r="M228">
        <f t="shared" si="87"/>
        <v>-6.6201360519982702</v>
      </c>
      <c r="O228">
        <v>160</v>
      </c>
      <c r="P228">
        <v>1800000</v>
      </c>
      <c r="Q228">
        <v>464.82622900000001</v>
      </c>
      <c r="R228">
        <v>-579981.63744299999</v>
      </c>
      <c r="S228">
        <v>2517962.4576639999</v>
      </c>
      <c r="T228">
        <v>110.108985</v>
      </c>
      <c r="U228">
        <v>7687.3186420000002</v>
      </c>
      <c r="V228">
        <f t="shared" si="88"/>
        <v>0.76873186420000006</v>
      </c>
      <c r="X228">
        <v>1800000</v>
      </c>
      <c r="Y228">
        <v>85.778199999999998</v>
      </c>
      <c r="Z228">
        <v>52.203899999999997</v>
      </c>
      <c r="AA228">
        <v>30.174299999999999</v>
      </c>
      <c r="AC228">
        <f>(1/6)*3.14*(AA228)^3</f>
        <v>14377.719592296155</v>
      </c>
      <c r="AD228">
        <f t="shared" si="81"/>
        <v>0.81096043155845199</v>
      </c>
      <c r="AE228">
        <f t="shared" si="82"/>
        <v>54.114142115504649</v>
      </c>
    </row>
    <row r="229" spans="2:31" x14ac:dyDescent="0.2">
      <c r="B229">
        <v>150</v>
      </c>
      <c r="C229">
        <v>1700000</v>
      </c>
      <c r="D229">
        <v>464.90806400000002</v>
      </c>
      <c r="E229">
        <v>-579986.14528000006</v>
      </c>
      <c r="F229">
        <v>2517962.4576639999</v>
      </c>
      <c r="G229">
        <v>154.487968</v>
      </c>
      <c r="I229">
        <f t="shared" si="83"/>
        <v>231.44300257461146</v>
      </c>
      <c r="J229">
        <f t="shared" si="84"/>
        <v>0.19379844961240311</v>
      </c>
      <c r="K229">
        <f t="shared" si="85"/>
        <v>0.99986615524067879</v>
      </c>
      <c r="L229">
        <f t="shared" si="86"/>
        <v>21.975205999915488</v>
      </c>
      <c r="M229">
        <f>((L229-L228)-(B229-B228)*$D$14)/(B229-B228)</f>
        <v>-4.4995910520090545</v>
      </c>
      <c r="O229">
        <v>170</v>
      </c>
      <c r="P229">
        <v>1900000</v>
      </c>
      <c r="Q229">
        <v>464.87345699999997</v>
      </c>
      <c r="R229">
        <v>-579993.76037399995</v>
      </c>
      <c r="S229">
        <v>2517962.4576639999</v>
      </c>
      <c r="T229">
        <v>179.78504100000001</v>
      </c>
      <c r="U229">
        <v>8632.502434</v>
      </c>
      <c r="V229">
        <f t="shared" si="88"/>
        <v>0.86325024340000001</v>
      </c>
      <c r="X229">
        <v>1900000</v>
      </c>
      <c r="Y229">
        <v>85.828699999999998</v>
      </c>
      <c r="Z229">
        <v>51.752600000000001</v>
      </c>
      <c r="AA229">
        <v>30.676100000000002</v>
      </c>
      <c r="AC229">
        <f>(1/6)*3.14*(AA229)^3</f>
        <v>15107.02097566962</v>
      </c>
      <c r="AD229">
        <f t="shared" si="81"/>
        <v>0.86670772627116555</v>
      </c>
      <c r="AE229">
        <f t="shared" si="82"/>
        <v>53.514400185577912</v>
      </c>
    </row>
    <row r="230" spans="2:31" x14ac:dyDescent="0.2">
      <c r="B230">
        <v>160</v>
      </c>
      <c r="C230">
        <v>1800000</v>
      </c>
      <c r="D230">
        <v>464.82622900000001</v>
      </c>
      <c r="E230">
        <v>-579981.63744299999</v>
      </c>
      <c r="F230">
        <v>2517962.4576639999</v>
      </c>
      <c r="G230">
        <v>110.108985</v>
      </c>
      <c r="I230">
        <f t="shared" si="83"/>
        <v>235.95083957468159</v>
      </c>
      <c r="J230">
        <f t="shared" si="84"/>
        <v>0.20671834625322996</v>
      </c>
      <c r="K230">
        <f t="shared" si="85"/>
        <v>0.99986615524067879</v>
      </c>
      <c r="L230">
        <f t="shared" si="86"/>
        <v>26.483042999985628</v>
      </c>
      <c r="M230">
        <f>((L230-L229)-(B230-B229)*$D$14)/(B230-B229)</f>
        <v>-5.2491424519925207</v>
      </c>
      <c r="O230">
        <v>180</v>
      </c>
      <c r="P230">
        <v>2000000</v>
      </c>
      <c r="Q230">
        <v>464.851966</v>
      </c>
      <c r="R230">
        <v>-579986.69633199996</v>
      </c>
      <c r="S230">
        <v>2517962.4576639999</v>
      </c>
      <c r="T230">
        <v>221.74428900000001</v>
      </c>
      <c r="U230">
        <v>9990.4829059999993</v>
      </c>
      <c r="V230">
        <f t="shared" si="88"/>
        <v>0.9990482906</v>
      </c>
      <c r="X230">
        <v>2000000</v>
      </c>
      <c r="Y230">
        <v>85.802899999999994</v>
      </c>
      <c r="Z230">
        <v>51.795400000000001</v>
      </c>
      <c r="AA230">
        <v>30.607500000000002</v>
      </c>
      <c r="AC230">
        <f>(1/6)*3.14*(AA230)^3</f>
        <v>15005.897381583283</v>
      </c>
      <c r="AD230">
        <f t="shared" si="81"/>
        <v>1.0098091456777853</v>
      </c>
      <c r="AE230">
        <f t="shared" si="82"/>
        <v>50.203063351052521</v>
      </c>
    </row>
    <row r="231" spans="2:31" x14ac:dyDescent="0.2">
      <c r="B231">
        <v>170</v>
      </c>
      <c r="C231">
        <v>1900000</v>
      </c>
      <c r="D231">
        <v>464.87345699999997</v>
      </c>
      <c r="E231">
        <v>-579993.76037399995</v>
      </c>
      <c r="F231">
        <v>2517962.4576639999</v>
      </c>
      <c r="G231">
        <v>179.78504100000001</v>
      </c>
      <c r="I231">
        <f t="shared" si="83"/>
        <v>223.82790857471991</v>
      </c>
      <c r="J231">
        <f t="shared" si="84"/>
        <v>0.21963824289405684</v>
      </c>
      <c r="K231">
        <f t="shared" si="85"/>
        <v>0.99986615524067879</v>
      </c>
      <c r="L231">
        <f t="shared" si="86"/>
        <v>14.360112000023946</v>
      </c>
      <c r="M231">
        <f>((L231-L230)-(B231-B230)*$D$14)/(B231-B230)</f>
        <v>-6.9122192519957029</v>
      </c>
    </row>
    <row r="232" spans="2:31" x14ac:dyDescent="0.2">
      <c r="B232">
        <v>180</v>
      </c>
      <c r="C232">
        <v>2000000</v>
      </c>
      <c r="D232">
        <v>464.851966</v>
      </c>
      <c r="E232">
        <v>-579986.69633199996</v>
      </c>
      <c r="F232">
        <v>2517962.4576639999</v>
      </c>
      <c r="G232">
        <v>221.74428900000001</v>
      </c>
      <c r="I232">
        <f t="shared" si="83"/>
        <v>230.89195057470351</v>
      </c>
      <c r="J232">
        <f t="shared" si="84"/>
        <v>0.23255813953488372</v>
      </c>
      <c r="K232">
        <f t="shared" si="85"/>
        <v>0.99986615524067879</v>
      </c>
      <c r="L232">
        <f t="shared" si="86"/>
        <v>21.424154000007547</v>
      </c>
      <c r="M232">
        <f>((L232-L231)-(B232-B231)*$D$14)/(B232-B231)</f>
        <v>-4.9935219520011742</v>
      </c>
    </row>
    <row r="233" spans="2:31" x14ac:dyDescent="0.2">
      <c r="X233" t="s">
        <v>37</v>
      </c>
      <c r="Y233" t="s">
        <v>38</v>
      </c>
      <c r="Z233" t="s">
        <v>39</v>
      </c>
      <c r="AA233" t="s">
        <v>40</v>
      </c>
      <c r="AC233">
        <f>(4/3)*3.14*((3.413*6.5)^3)</f>
        <v>45710.641842597375</v>
      </c>
    </row>
    <row r="234" spans="2:31" x14ac:dyDescent="0.2">
      <c r="B234" t="s">
        <v>32</v>
      </c>
      <c r="X234">
        <v>0</v>
      </c>
      <c r="Y234">
        <v>44.59</v>
      </c>
      <c r="Z234">
        <v>92.61</v>
      </c>
      <c r="AA234">
        <v>46.02</v>
      </c>
      <c r="AC234">
        <f>(1/6)*3.14*(AA234)^3</f>
        <v>51005.644625520014</v>
      </c>
    </row>
    <row r="235" spans="2:31" x14ac:dyDescent="0.2">
      <c r="D235" t="s">
        <v>29</v>
      </c>
      <c r="F235" t="s">
        <v>35</v>
      </c>
      <c r="X235">
        <v>100000</v>
      </c>
      <c r="Y235">
        <v>44.890300000000003</v>
      </c>
      <c r="Z235">
        <v>92.377499999999998</v>
      </c>
      <c r="AA235">
        <v>45.487200000000001</v>
      </c>
      <c r="AC235">
        <f>(1/6)*3.14*(AA235)^3</f>
        <v>49254.510875479566</v>
      </c>
      <c r="AD235" t="s">
        <v>42</v>
      </c>
    </row>
    <row r="236" spans="2:31" x14ac:dyDescent="0.2">
      <c r="B236">
        <v>2353</v>
      </c>
      <c r="C236" t="s">
        <v>12</v>
      </c>
      <c r="D236" t="s">
        <v>13</v>
      </c>
      <c r="E236" t="s">
        <v>14</v>
      </c>
      <c r="F236" t="s">
        <v>15</v>
      </c>
      <c r="G236" t="s">
        <v>16</v>
      </c>
      <c r="I236" t="s">
        <v>6</v>
      </c>
      <c r="J236" t="s">
        <v>7</v>
      </c>
      <c r="K236" t="s">
        <v>8</v>
      </c>
      <c r="L236" t="s">
        <v>9</v>
      </c>
      <c r="O236" t="s">
        <v>11</v>
      </c>
      <c r="P236" t="s">
        <v>12</v>
      </c>
      <c r="Q236" t="s">
        <v>13</v>
      </c>
      <c r="R236" t="s">
        <v>14</v>
      </c>
      <c r="S236" t="s">
        <v>15</v>
      </c>
      <c r="T236" t="s">
        <v>16</v>
      </c>
      <c r="U236" t="s">
        <v>17</v>
      </c>
      <c r="V236" t="s">
        <v>19</v>
      </c>
      <c r="X236">
        <v>200000</v>
      </c>
      <c r="Y236">
        <v>45.108499999999999</v>
      </c>
      <c r="Z236">
        <v>92.538200000000003</v>
      </c>
      <c r="AA236">
        <v>45.429699999999997</v>
      </c>
      <c r="AC236">
        <f>(1/6)*3.14*(AA236)^3</f>
        <v>49067.960210294674</v>
      </c>
      <c r="AE236" t="s">
        <v>46</v>
      </c>
    </row>
    <row r="237" spans="2:31" x14ac:dyDescent="0.2">
      <c r="B237" t="s">
        <v>10</v>
      </c>
      <c r="C237">
        <v>100000</v>
      </c>
      <c r="D237">
        <v>464.86802399999999</v>
      </c>
      <c r="E237">
        <v>-583747.43605999998</v>
      </c>
      <c r="F237">
        <v>2518299.5188569999</v>
      </c>
      <c r="G237">
        <v>-2.6447999999999999E-2</v>
      </c>
      <c r="O237">
        <v>10</v>
      </c>
      <c r="P237">
        <v>300000</v>
      </c>
      <c r="Q237">
        <v>464.83661000000001</v>
      </c>
      <c r="R237">
        <v>-572548.45707899996</v>
      </c>
      <c r="S237">
        <v>2517739.766884</v>
      </c>
      <c r="T237">
        <v>-161.997604</v>
      </c>
      <c r="U237">
        <v>0</v>
      </c>
      <c r="V237">
        <f>U237*10^-4</f>
        <v>0</v>
      </c>
      <c r="X237">
        <v>300000</v>
      </c>
      <c r="Y237">
        <v>45.167000000000002</v>
      </c>
      <c r="Z237">
        <v>92.397499999999994</v>
      </c>
      <c r="AA237">
        <v>45.230499999999999</v>
      </c>
      <c r="AC237">
        <f t="shared" ref="AC237:AC250" si="89">(1/6)*3.14*(AA237)^3</f>
        <v>48425.327186176</v>
      </c>
      <c r="AD237">
        <f>V237*$AC$233/AC237</f>
        <v>0</v>
      </c>
      <c r="AE237">
        <f>AC237/O237*0.6022</f>
        <v>2916.1732031515185</v>
      </c>
    </row>
    <row r="238" spans="2:31" x14ac:dyDescent="0.2">
      <c r="B238">
        <v>0</v>
      </c>
      <c r="C238">
        <v>200000</v>
      </c>
      <c r="D238">
        <v>464.79313300000001</v>
      </c>
      <c r="E238">
        <v>-572540.57330699998</v>
      </c>
      <c r="F238">
        <v>2517743.902367</v>
      </c>
      <c r="G238">
        <v>-3.6924999999999999E-2</v>
      </c>
      <c r="I238">
        <f>E238-(128000-$B$236)/128000*$E$237</f>
        <v>475.94308855326381</v>
      </c>
      <c r="J238">
        <f>B238/$B$236</f>
        <v>0</v>
      </c>
      <c r="K238">
        <f>F238/$F$237</f>
        <v>0.99977936838495995</v>
      </c>
      <c r="L238">
        <f>E238-$E$238</f>
        <v>0</v>
      </c>
      <c r="O238">
        <v>20</v>
      </c>
      <c r="P238">
        <v>400000</v>
      </c>
      <c r="Q238">
        <v>464.84931399999999</v>
      </c>
      <c r="R238">
        <v>-572553.67255999998</v>
      </c>
      <c r="S238">
        <v>2517739.766884</v>
      </c>
      <c r="T238">
        <v>-175.12391500000001</v>
      </c>
      <c r="U238">
        <v>18.703959000000001</v>
      </c>
      <c r="V238">
        <f>U238*10^-4</f>
        <v>1.8703959000000003E-3</v>
      </c>
      <c r="X238">
        <v>400000</v>
      </c>
      <c r="Y238">
        <v>45.163699999999999</v>
      </c>
      <c r="Z238">
        <v>92.581900000000005</v>
      </c>
      <c r="AA238">
        <v>45.418199999999999</v>
      </c>
      <c r="AC238">
        <f t="shared" si="89"/>
        <v>49030.706692452994</v>
      </c>
      <c r="AD238">
        <f t="shared" ref="AD238:AD253" si="90">V238*$AC$233/AC238</f>
        <v>1.7437439281682357E-3</v>
      </c>
      <c r="AE238">
        <f t="shared" ref="AE238:AE252" si="91">AC238/O238*0.6022</f>
        <v>1476.3145785097595</v>
      </c>
    </row>
    <row r="239" spans="2:31" x14ac:dyDescent="0.2">
      <c r="B239">
        <v>10</v>
      </c>
      <c r="C239">
        <v>300000</v>
      </c>
      <c r="D239">
        <v>464.83661000000001</v>
      </c>
      <c r="E239">
        <v>-572548.45707899996</v>
      </c>
      <c r="F239">
        <v>2517739.766884</v>
      </c>
      <c r="G239">
        <v>-161.997604</v>
      </c>
      <c r="I239">
        <f t="shared" ref="I239:I255" si="92">E239-(128000-$B$236)/128000*$E$237</f>
        <v>468.05931655329186</v>
      </c>
      <c r="J239">
        <f t="shared" ref="J239:J255" si="93">B239/$B$236</f>
        <v>4.2498937526561833E-3</v>
      </c>
      <c r="K239">
        <f t="shared" ref="K239:K255" si="94">F239/$F$237</f>
        <v>0.99977772621214889</v>
      </c>
      <c r="L239">
        <f t="shared" ref="L239:L255" si="95">E239-$E$238</f>
        <v>-7.8837719999719411</v>
      </c>
      <c r="M239">
        <f>((L239-L238)-(B239-B238)*$D$14)/(B239-B238)</f>
        <v>-6.4883033519967288</v>
      </c>
      <c r="O239">
        <v>30</v>
      </c>
      <c r="P239">
        <v>500000</v>
      </c>
      <c r="Q239">
        <v>464.870878</v>
      </c>
      <c r="R239">
        <v>-572543.89885</v>
      </c>
      <c r="S239">
        <v>2517739.766884</v>
      </c>
      <c r="T239">
        <v>-289.536314</v>
      </c>
      <c r="U239">
        <v>47.120040000000003</v>
      </c>
      <c r="V239">
        <f>U239*10^-4</f>
        <v>4.7120040000000005E-3</v>
      </c>
      <c r="X239">
        <v>500000</v>
      </c>
      <c r="Y239">
        <v>45.1708</v>
      </c>
      <c r="Z239">
        <v>92.408600000000007</v>
      </c>
      <c r="AA239">
        <v>45.2378</v>
      </c>
      <c r="AC239">
        <f t="shared" si="89"/>
        <v>48448.777862973737</v>
      </c>
      <c r="AD239">
        <f t="shared" si="90"/>
        <v>4.4456999062817207E-3</v>
      </c>
      <c r="AE239">
        <f t="shared" si="91"/>
        <v>972.52846763609273</v>
      </c>
    </row>
    <row r="240" spans="2:31" x14ac:dyDescent="0.2">
      <c r="B240">
        <v>20</v>
      </c>
      <c r="C240">
        <v>400000</v>
      </c>
      <c r="D240">
        <v>464.84931399999999</v>
      </c>
      <c r="E240">
        <v>-572553.67255999998</v>
      </c>
      <c r="F240">
        <v>2517739.766884</v>
      </c>
      <c r="G240">
        <v>-175.12391500000001</v>
      </c>
      <c r="I240">
        <f t="shared" si="92"/>
        <v>462.84383555327076</v>
      </c>
      <c r="J240">
        <f t="shared" si="93"/>
        <v>8.4997875053123666E-3</v>
      </c>
      <c r="K240">
        <f t="shared" si="94"/>
        <v>0.99977772621214889</v>
      </c>
      <c r="L240">
        <f t="shared" si="95"/>
        <v>-13.099252999993041</v>
      </c>
      <c r="M240">
        <f t="shared" ref="M240:M252" si="96">((L240-L239)-(B240-B239)*$D$14)/(B240-B239)</f>
        <v>-6.2214742520016442</v>
      </c>
      <c r="O240">
        <v>40</v>
      </c>
      <c r="P240">
        <v>600000</v>
      </c>
      <c r="Q240">
        <v>464.86141199999997</v>
      </c>
      <c r="R240">
        <v>-572552.90174700005</v>
      </c>
      <c r="S240">
        <v>2517739.766884</v>
      </c>
      <c r="T240">
        <v>-232.43701100000001</v>
      </c>
      <c r="U240">
        <v>70.804962000000003</v>
      </c>
      <c r="V240">
        <f>U240*10^-4</f>
        <v>7.0804962000000004E-3</v>
      </c>
      <c r="X240">
        <v>600000</v>
      </c>
      <c r="Y240">
        <v>45.065899999999999</v>
      </c>
      <c r="Z240">
        <v>92.625</v>
      </c>
      <c r="AA240">
        <v>45.559100000000001</v>
      </c>
      <c r="AC240">
        <f t="shared" si="89"/>
        <v>49488.444820328143</v>
      </c>
      <c r="AD240">
        <f t="shared" si="90"/>
        <v>6.5399918514538937E-3</v>
      </c>
      <c r="AE240">
        <f t="shared" si="91"/>
        <v>745.04853677004007</v>
      </c>
    </row>
    <row r="241" spans="2:31" x14ac:dyDescent="0.2">
      <c r="B241">
        <v>30</v>
      </c>
      <c r="C241">
        <v>500000</v>
      </c>
      <c r="D241">
        <v>464.870878</v>
      </c>
      <c r="E241">
        <v>-572543.89885</v>
      </c>
      <c r="F241">
        <v>2517739.766884</v>
      </c>
      <c r="G241">
        <v>-289.536314</v>
      </c>
      <c r="I241">
        <f t="shared" si="92"/>
        <v>472.61754555325024</v>
      </c>
      <c r="J241">
        <f t="shared" si="93"/>
        <v>1.2749681257968552E-2</v>
      </c>
      <c r="K241">
        <f t="shared" si="94"/>
        <v>0.99977772621214889</v>
      </c>
      <c r="L241">
        <f t="shared" si="95"/>
        <v>-3.3255430000135675</v>
      </c>
      <c r="M241">
        <f t="shared" si="96"/>
        <v>-4.7225551520015872</v>
      </c>
      <c r="O241">
        <v>50</v>
      </c>
      <c r="P241">
        <v>700000</v>
      </c>
      <c r="Q241">
        <v>464.85978399999999</v>
      </c>
      <c r="R241">
        <v>-572561.30329700001</v>
      </c>
      <c r="S241">
        <v>2517739.766884</v>
      </c>
      <c r="T241">
        <v>-277.01096100000001</v>
      </c>
      <c r="U241">
        <v>86.612703999999994</v>
      </c>
      <c r="V241">
        <f>U241*10^-4</f>
        <v>8.6612704000000006E-3</v>
      </c>
      <c r="X241">
        <v>700000</v>
      </c>
      <c r="Y241">
        <v>45.233800000000002</v>
      </c>
      <c r="Z241">
        <v>92.451899999999995</v>
      </c>
      <c r="AA241">
        <v>45.2181</v>
      </c>
      <c r="AC241">
        <f t="shared" si="89"/>
        <v>48385.510505965933</v>
      </c>
      <c r="AD241">
        <f t="shared" si="90"/>
        <v>8.1824543136208971E-3</v>
      </c>
      <c r="AE241">
        <f t="shared" si="91"/>
        <v>582.75508853385361</v>
      </c>
    </row>
    <row r="242" spans="2:31" x14ac:dyDescent="0.2">
      <c r="B242">
        <v>40</v>
      </c>
      <c r="C242">
        <v>600000</v>
      </c>
      <c r="D242">
        <v>464.86141199999997</v>
      </c>
      <c r="E242">
        <v>-572552.90174700005</v>
      </c>
      <c r="F242">
        <v>2517739.766884</v>
      </c>
      <c r="G242">
        <v>-232.43701100000001</v>
      </c>
      <c r="I242">
        <f t="shared" si="92"/>
        <v>463.61464855319355</v>
      </c>
      <c r="J242">
        <f t="shared" si="93"/>
        <v>1.6999575010624733E-2</v>
      </c>
      <c r="K242">
        <f t="shared" si="94"/>
        <v>0.99977772621214889</v>
      </c>
      <c r="L242">
        <f t="shared" si="95"/>
        <v>-12.328440000070259</v>
      </c>
      <c r="M242">
        <f t="shared" si="96"/>
        <v>-6.6002158520052037</v>
      </c>
      <c r="O242">
        <v>60</v>
      </c>
      <c r="P242">
        <v>800000</v>
      </c>
      <c r="Q242">
        <v>464.866872</v>
      </c>
      <c r="R242">
        <v>-572550.97137299995</v>
      </c>
      <c r="S242">
        <v>2517739.766884</v>
      </c>
      <c r="T242">
        <v>-292.70095600000002</v>
      </c>
      <c r="U242">
        <v>112.633556</v>
      </c>
      <c r="V242">
        <f t="shared" ref="V242:V253" si="97">U242*10^-4</f>
        <v>1.12633556E-2</v>
      </c>
      <c r="X242">
        <v>800000</v>
      </c>
      <c r="Y242">
        <v>45.302</v>
      </c>
      <c r="Z242">
        <v>92.852900000000005</v>
      </c>
      <c r="AA242">
        <v>45.550899999999999</v>
      </c>
      <c r="AC242">
        <f t="shared" si="89"/>
        <v>49461.727948442145</v>
      </c>
      <c r="AD242">
        <f t="shared" si="90"/>
        <v>1.0409163511515159E-2</v>
      </c>
      <c r="AE242">
        <f t="shared" si="91"/>
        <v>496.43087617586428</v>
      </c>
    </row>
    <row r="243" spans="2:31" x14ac:dyDescent="0.2">
      <c r="B243">
        <v>50</v>
      </c>
      <c r="C243">
        <v>700000</v>
      </c>
      <c r="D243">
        <v>464.85978399999999</v>
      </c>
      <c r="E243">
        <v>-572561.30329700001</v>
      </c>
      <c r="F243">
        <v>2517739.766884</v>
      </c>
      <c r="G243">
        <v>-277.01096100000001</v>
      </c>
      <c r="I243">
        <f t="shared" si="92"/>
        <v>455.21309855324216</v>
      </c>
      <c r="J243">
        <f t="shared" si="93"/>
        <v>2.1249468763280918E-2</v>
      </c>
      <c r="K243">
        <f t="shared" si="94"/>
        <v>0.99977772621214889</v>
      </c>
      <c r="L243">
        <f t="shared" si="95"/>
        <v>-20.729990000021644</v>
      </c>
      <c r="M243">
        <f t="shared" si="96"/>
        <v>-6.5400811519946727</v>
      </c>
      <c r="O243">
        <v>70</v>
      </c>
      <c r="P243">
        <v>900000</v>
      </c>
      <c r="Q243">
        <v>464.87451199999998</v>
      </c>
      <c r="R243">
        <v>-572554.90142400004</v>
      </c>
      <c r="S243">
        <v>2517739.766884</v>
      </c>
      <c r="T243">
        <v>-257.30120899999997</v>
      </c>
      <c r="U243">
        <v>121.546384</v>
      </c>
      <c r="V243">
        <f t="shared" si="97"/>
        <v>1.2154638400000001E-2</v>
      </c>
      <c r="X243">
        <v>900000</v>
      </c>
      <c r="Y243">
        <v>45.388399999999997</v>
      </c>
      <c r="Z243">
        <v>92.913799999999995</v>
      </c>
      <c r="AA243">
        <v>45.525399999999998</v>
      </c>
      <c r="AC243">
        <f t="shared" si="89"/>
        <v>49378.706441747148</v>
      </c>
      <c r="AD243">
        <f t="shared" si="90"/>
        <v>1.1251739113176784E-2</v>
      </c>
      <c r="AE243">
        <f t="shared" si="91"/>
        <v>424.79795741743044</v>
      </c>
    </row>
    <row r="244" spans="2:31" x14ac:dyDescent="0.2">
      <c r="B244">
        <v>60</v>
      </c>
      <c r="C244">
        <v>800000</v>
      </c>
      <c r="D244">
        <v>464.866872</v>
      </c>
      <c r="E244">
        <v>-572550.97137299995</v>
      </c>
      <c r="F244">
        <v>2517739.766884</v>
      </c>
      <c r="G244">
        <v>-292.70095600000002</v>
      </c>
      <c r="I244">
        <f t="shared" si="92"/>
        <v>465.54502255329862</v>
      </c>
      <c r="J244">
        <f t="shared" si="93"/>
        <v>2.5499362515937103E-2</v>
      </c>
      <c r="K244">
        <f t="shared" si="94"/>
        <v>0.99977772621214889</v>
      </c>
      <c r="L244">
        <f t="shared" si="95"/>
        <v>-10.398065999965183</v>
      </c>
      <c r="M244">
        <f t="shared" si="96"/>
        <v>-4.6667337519938883</v>
      </c>
      <c r="O244">
        <v>80</v>
      </c>
      <c r="P244">
        <v>1000000</v>
      </c>
      <c r="Q244">
        <v>464.89104700000001</v>
      </c>
      <c r="R244">
        <v>-572556.21474600001</v>
      </c>
      <c r="S244">
        <v>2517739.766884</v>
      </c>
      <c r="T244">
        <v>-295.89260400000001</v>
      </c>
      <c r="U244">
        <v>151.86275800000001</v>
      </c>
      <c r="V244">
        <f t="shared" si="97"/>
        <v>1.5186275800000003E-2</v>
      </c>
      <c r="X244">
        <v>1000000</v>
      </c>
      <c r="Y244">
        <v>45.3658</v>
      </c>
      <c r="Z244">
        <v>92.453999999999994</v>
      </c>
      <c r="AA244">
        <v>45.088200000000001</v>
      </c>
      <c r="AC244">
        <f t="shared" si="89"/>
        <v>47969.709812380155</v>
      </c>
      <c r="AD244">
        <f t="shared" si="90"/>
        <v>1.4471098881601941E-2</v>
      </c>
      <c r="AE244">
        <f>AC244/O244*0.6022</f>
        <v>361.09199061269157</v>
      </c>
    </row>
    <row r="245" spans="2:31" x14ac:dyDescent="0.2">
      <c r="B245">
        <v>70</v>
      </c>
      <c r="C245">
        <v>900000</v>
      </c>
      <c r="D245">
        <v>464.87451199999998</v>
      </c>
      <c r="E245">
        <v>-572554.90142400004</v>
      </c>
      <c r="F245">
        <v>2517739.766884</v>
      </c>
      <c r="G245">
        <v>-257.30120899999997</v>
      </c>
      <c r="I245">
        <f t="shared" si="92"/>
        <v>461.61497155320831</v>
      </c>
      <c r="J245">
        <f t="shared" si="93"/>
        <v>2.9749256268593285E-2</v>
      </c>
      <c r="K245">
        <f t="shared" si="94"/>
        <v>0.99977772621214889</v>
      </c>
      <c r="L245">
        <f t="shared" si="95"/>
        <v>-14.328117000055499</v>
      </c>
      <c r="M245">
        <f t="shared" si="96"/>
        <v>-6.0929312520085661</v>
      </c>
      <c r="O245">
        <v>90</v>
      </c>
      <c r="P245">
        <v>1100000</v>
      </c>
      <c r="Q245">
        <v>464.83551699999998</v>
      </c>
      <c r="R245">
        <v>-572558.15967099997</v>
      </c>
      <c r="S245">
        <v>2517739.766884</v>
      </c>
      <c r="T245">
        <v>-260.604466</v>
      </c>
      <c r="U245">
        <v>189.48636999999999</v>
      </c>
      <c r="V245">
        <f t="shared" si="97"/>
        <v>1.8948637000000001E-2</v>
      </c>
      <c r="X245">
        <v>1100000</v>
      </c>
      <c r="Y245">
        <v>45.439500000000002</v>
      </c>
      <c r="Z245">
        <v>92.294300000000007</v>
      </c>
      <c r="AA245">
        <v>44.854799999999997</v>
      </c>
      <c r="AC245">
        <f t="shared" si="89"/>
        <v>47228.610814717948</v>
      </c>
      <c r="AD245">
        <f t="shared" si="90"/>
        <v>1.8339611188446545E-2</v>
      </c>
      <c r="AE245">
        <f t="shared" si="91"/>
        <v>316.01188258470165</v>
      </c>
    </row>
    <row r="246" spans="2:31" x14ac:dyDescent="0.2">
      <c r="B246">
        <v>80</v>
      </c>
      <c r="C246">
        <v>1000000</v>
      </c>
      <c r="D246">
        <v>464.89104700000001</v>
      </c>
      <c r="E246">
        <v>-572556.21474600001</v>
      </c>
      <c r="F246">
        <v>2517739.766884</v>
      </c>
      <c r="G246">
        <v>-295.89260400000001</v>
      </c>
      <c r="I246">
        <f t="shared" si="92"/>
        <v>460.30164955323562</v>
      </c>
      <c r="J246">
        <f t="shared" si="93"/>
        <v>3.3999150021249466E-2</v>
      </c>
      <c r="K246">
        <f t="shared" si="94"/>
        <v>0.99977772621214889</v>
      </c>
      <c r="L246">
        <f t="shared" si="95"/>
        <v>-15.641439000028186</v>
      </c>
      <c r="M246">
        <f t="shared" si="96"/>
        <v>-5.8312583519968033</v>
      </c>
      <c r="O246">
        <v>100</v>
      </c>
      <c r="P246">
        <v>1200000</v>
      </c>
      <c r="Q246">
        <v>464.84506399999998</v>
      </c>
      <c r="R246">
        <v>-572547.219041</v>
      </c>
      <c r="S246">
        <v>2517739.766884</v>
      </c>
      <c r="T246">
        <v>-275.48418900000001</v>
      </c>
      <c r="U246">
        <v>215.365487</v>
      </c>
      <c r="V246">
        <f t="shared" si="97"/>
        <v>2.1536548700000002E-2</v>
      </c>
      <c r="X246">
        <v>1200000</v>
      </c>
      <c r="Y246">
        <v>45.260800000000003</v>
      </c>
      <c r="Z246">
        <v>92.365799999999993</v>
      </c>
      <c r="AA246">
        <v>45.104999999999997</v>
      </c>
      <c r="AC246">
        <f t="shared" si="89"/>
        <v>48023.35077207374</v>
      </c>
      <c r="AD246">
        <f t="shared" si="90"/>
        <v>2.0499391406978363E-2</v>
      </c>
      <c r="AE246">
        <f t="shared" si="91"/>
        <v>289.19661834942804</v>
      </c>
    </row>
    <row r="247" spans="2:31" x14ac:dyDescent="0.2">
      <c r="B247">
        <v>90</v>
      </c>
      <c r="C247">
        <v>1100000</v>
      </c>
      <c r="D247">
        <v>464.83551699999998</v>
      </c>
      <c r="E247">
        <v>-572558.15967099997</v>
      </c>
      <c r="F247">
        <v>2517739.766884</v>
      </c>
      <c r="G247">
        <v>-260.604466</v>
      </c>
      <c r="I247">
        <f t="shared" si="92"/>
        <v>458.35672455327585</v>
      </c>
      <c r="J247">
        <f t="shared" si="93"/>
        <v>3.8249043773905651E-2</v>
      </c>
      <c r="K247">
        <f t="shared" si="94"/>
        <v>0.99977772621214889</v>
      </c>
      <c r="L247">
        <f t="shared" si="95"/>
        <v>-17.586363999987952</v>
      </c>
      <c r="M247">
        <f t="shared" si="96"/>
        <v>-5.8944186519955108</v>
      </c>
      <c r="O247">
        <v>110</v>
      </c>
      <c r="P247">
        <v>1300000</v>
      </c>
      <c r="Q247">
        <v>464.83745299999998</v>
      </c>
      <c r="R247">
        <v>-572556.56522999995</v>
      </c>
      <c r="S247">
        <v>2517739.766884</v>
      </c>
      <c r="T247">
        <v>-246.15239399999999</v>
      </c>
      <c r="U247">
        <v>277.50165299999998</v>
      </c>
      <c r="V247">
        <f t="shared" si="97"/>
        <v>2.7750165299999997E-2</v>
      </c>
      <c r="X247">
        <v>1300000</v>
      </c>
      <c r="Y247">
        <v>45.097099999999998</v>
      </c>
      <c r="Z247">
        <v>92.559200000000004</v>
      </c>
      <c r="AA247">
        <v>45.4621</v>
      </c>
      <c r="AC247">
        <f t="shared" si="89"/>
        <v>49173.019412374779</v>
      </c>
      <c r="AD247">
        <f t="shared" si="90"/>
        <v>2.5796216751781387E-2</v>
      </c>
      <c r="AE247">
        <f t="shared" si="91"/>
        <v>269.1999299102917</v>
      </c>
    </row>
    <row r="248" spans="2:31" x14ac:dyDescent="0.2">
      <c r="B248">
        <v>100</v>
      </c>
      <c r="C248">
        <v>1200000</v>
      </c>
      <c r="D248">
        <v>464.84506399999998</v>
      </c>
      <c r="E248">
        <v>-572547.219041</v>
      </c>
      <c r="F248">
        <v>2517739.766884</v>
      </c>
      <c r="G248">
        <v>-275.48418900000001</v>
      </c>
      <c r="I248">
        <f t="shared" si="92"/>
        <v>469.29735455324408</v>
      </c>
      <c r="J248">
        <f t="shared" si="93"/>
        <v>4.2498937526561836E-2</v>
      </c>
      <c r="K248">
        <f t="shared" si="94"/>
        <v>0.99977772621214889</v>
      </c>
      <c r="L248">
        <f t="shared" si="95"/>
        <v>-6.6457340000197291</v>
      </c>
      <c r="M248">
        <f t="shared" si="96"/>
        <v>-4.605863152002712</v>
      </c>
      <c r="O248">
        <v>120</v>
      </c>
      <c r="P248">
        <v>1400000</v>
      </c>
      <c r="Q248">
        <v>464.84560900000002</v>
      </c>
      <c r="R248">
        <v>-572564.48377799999</v>
      </c>
      <c r="S248">
        <v>2517739.766884</v>
      </c>
      <c r="T248">
        <v>-329.78604999999999</v>
      </c>
      <c r="U248">
        <v>311.58788500000003</v>
      </c>
      <c r="V248">
        <f t="shared" si="97"/>
        <v>3.1158788500000003E-2</v>
      </c>
      <c r="X248">
        <v>1400000</v>
      </c>
      <c r="Y248">
        <v>45.029899999999998</v>
      </c>
      <c r="Z248">
        <v>92.296400000000006</v>
      </c>
      <c r="AA248">
        <v>45.266500000000001</v>
      </c>
      <c r="AC248">
        <f t="shared" si="89"/>
        <v>48541.047752317332</v>
      </c>
      <c r="AD248">
        <f t="shared" si="90"/>
        <v>2.9341934039830177E-2</v>
      </c>
      <c r="AE248">
        <f t="shared" si="91"/>
        <v>243.59515797037915</v>
      </c>
    </row>
    <row r="249" spans="2:31" x14ac:dyDescent="0.2">
      <c r="B249">
        <v>110</v>
      </c>
      <c r="C249">
        <v>1300000</v>
      </c>
      <c r="D249">
        <v>464.83745299999998</v>
      </c>
      <c r="E249">
        <v>-572556.56522999995</v>
      </c>
      <c r="F249">
        <v>2517739.766884</v>
      </c>
      <c r="G249">
        <v>-246.15239399999999</v>
      </c>
      <c r="I249">
        <f t="shared" si="92"/>
        <v>459.95116555329878</v>
      </c>
      <c r="J249">
        <f t="shared" si="93"/>
        <v>4.6748831279218021E-2</v>
      </c>
      <c r="K249">
        <f t="shared" si="94"/>
        <v>0.99977772621214889</v>
      </c>
      <c r="L249">
        <f t="shared" si="95"/>
        <v>-15.991922999965027</v>
      </c>
      <c r="M249">
        <f t="shared" si="96"/>
        <v>-6.6345450519940643</v>
      </c>
      <c r="O249">
        <v>130</v>
      </c>
      <c r="P249">
        <v>1500000</v>
      </c>
      <c r="Q249">
        <v>464.82820700000002</v>
      </c>
      <c r="R249">
        <v>-572559.95449799998</v>
      </c>
      <c r="S249">
        <v>2517739.766884</v>
      </c>
      <c r="T249">
        <v>-409.815473</v>
      </c>
      <c r="U249">
        <v>373.84244200000001</v>
      </c>
      <c r="V249">
        <f t="shared" si="97"/>
        <v>3.73842442E-2</v>
      </c>
      <c r="X249">
        <v>1500000</v>
      </c>
      <c r="Y249">
        <v>45.155700000000003</v>
      </c>
      <c r="Z249">
        <v>92.035300000000007</v>
      </c>
      <c r="AA249">
        <v>44.879600000000003</v>
      </c>
      <c r="AC249">
        <f t="shared" si="89"/>
        <v>47306.991540310635</v>
      </c>
      <c r="AD249">
        <f t="shared" si="90"/>
        <v>3.6122732423732082E-2</v>
      </c>
      <c r="AE249">
        <f t="shared" si="91"/>
        <v>219.14054081211586</v>
      </c>
    </row>
    <row r="250" spans="2:31" x14ac:dyDescent="0.2">
      <c r="B250">
        <v>120</v>
      </c>
      <c r="C250">
        <v>1400000</v>
      </c>
      <c r="D250">
        <v>464.84560900000002</v>
      </c>
      <c r="E250">
        <v>-572564.48377799999</v>
      </c>
      <c r="F250">
        <v>2517739.766884</v>
      </c>
      <c r="G250">
        <v>-329.78604999999999</v>
      </c>
      <c r="I250">
        <f t="shared" si="92"/>
        <v>452.03261755325366</v>
      </c>
      <c r="J250">
        <f t="shared" si="93"/>
        <v>5.0998725031874206E-2</v>
      </c>
      <c r="K250">
        <f t="shared" si="94"/>
        <v>0.99977772621214889</v>
      </c>
      <c r="L250">
        <f t="shared" si="95"/>
        <v>-23.910471000010148</v>
      </c>
      <c r="M250">
        <f t="shared" si="96"/>
        <v>-6.4917809520040466</v>
      </c>
      <c r="O250">
        <v>140</v>
      </c>
      <c r="P250">
        <v>1600000</v>
      </c>
      <c r="Q250">
        <v>464.89876800000002</v>
      </c>
      <c r="R250">
        <v>-572552.10535099998</v>
      </c>
      <c r="S250">
        <v>2517739.766884</v>
      </c>
      <c r="T250">
        <v>-309.41060800000002</v>
      </c>
      <c r="U250">
        <v>415.257362</v>
      </c>
      <c r="V250">
        <f t="shared" si="97"/>
        <v>4.1525736200000003E-2</v>
      </c>
      <c r="X250">
        <v>1600000</v>
      </c>
      <c r="Y250">
        <v>45.0867</v>
      </c>
      <c r="Z250">
        <v>92.5381</v>
      </c>
      <c r="AA250">
        <v>45.4514</v>
      </c>
      <c r="AC250">
        <f t="shared" si="89"/>
        <v>49138.307367705173</v>
      </c>
      <c r="AD250">
        <f t="shared" si="90"/>
        <v>3.8629089123568397E-2</v>
      </c>
      <c r="AE250">
        <f t="shared" si="91"/>
        <v>211.36491926308608</v>
      </c>
    </row>
    <row r="251" spans="2:31" x14ac:dyDescent="0.2">
      <c r="B251">
        <v>130</v>
      </c>
      <c r="C251">
        <v>1500000</v>
      </c>
      <c r="D251">
        <v>464.82820700000002</v>
      </c>
      <c r="E251">
        <v>-572559.95449799998</v>
      </c>
      <c r="F251">
        <v>2517739.766884</v>
      </c>
      <c r="G251">
        <v>-409.815473</v>
      </c>
      <c r="I251">
        <f t="shared" si="92"/>
        <v>456.56189755327068</v>
      </c>
      <c r="J251">
        <f t="shared" si="93"/>
        <v>5.5248618784530384E-2</v>
      </c>
      <c r="K251">
        <f t="shared" si="94"/>
        <v>0.99977772621214889</v>
      </c>
      <c r="L251">
        <f t="shared" si="95"/>
        <v>-19.381190999993123</v>
      </c>
      <c r="M251">
        <f t="shared" si="96"/>
        <v>-5.2469981519978317</v>
      </c>
      <c r="O251">
        <v>150</v>
      </c>
      <c r="P251">
        <v>1700000</v>
      </c>
      <c r="Q251">
        <v>464.84744000000001</v>
      </c>
      <c r="R251">
        <v>-572554.02827799995</v>
      </c>
      <c r="S251">
        <v>2517739.766884</v>
      </c>
      <c r="T251">
        <v>-302.26763699999998</v>
      </c>
      <c r="U251">
        <v>464.49077799999998</v>
      </c>
      <c r="V251">
        <f t="shared" si="97"/>
        <v>4.6449077800000002E-2</v>
      </c>
      <c r="X251">
        <v>1700000</v>
      </c>
      <c r="Y251">
        <v>45.192500000000003</v>
      </c>
      <c r="Z251">
        <v>92.007800000000003</v>
      </c>
      <c r="AA251">
        <v>44.815300000000001</v>
      </c>
      <c r="AC251">
        <f>(1/6)*3.14*(AA251)^3</f>
        <v>47103.949388001929</v>
      </c>
      <c r="AD251">
        <f t="shared" si="90"/>
        <v>4.507514097693803E-2</v>
      </c>
      <c r="AE251">
        <f t="shared" si="91"/>
        <v>189.10665547636506</v>
      </c>
    </row>
    <row r="252" spans="2:31" x14ac:dyDescent="0.2">
      <c r="B252">
        <v>140</v>
      </c>
      <c r="C252">
        <v>1600000</v>
      </c>
      <c r="D252">
        <v>464.89876800000002</v>
      </c>
      <c r="E252">
        <v>-572552.10535099998</v>
      </c>
      <c r="F252">
        <v>2517739.766884</v>
      </c>
      <c r="G252">
        <v>-309.41060800000002</v>
      </c>
      <c r="I252">
        <f t="shared" si="92"/>
        <v>464.41104455327149</v>
      </c>
      <c r="J252">
        <f t="shared" si="93"/>
        <v>5.9498512537186569E-2</v>
      </c>
      <c r="K252">
        <f t="shared" si="94"/>
        <v>0.99977772621214889</v>
      </c>
      <c r="L252">
        <f t="shared" si="95"/>
        <v>-11.532043999992311</v>
      </c>
      <c r="M252">
        <f t="shared" si="96"/>
        <v>-4.9150114519994528</v>
      </c>
      <c r="O252">
        <v>160</v>
      </c>
      <c r="P252">
        <v>1800000</v>
      </c>
      <c r="Q252">
        <v>464.88402500000001</v>
      </c>
      <c r="R252">
        <v>-572557.76365400001</v>
      </c>
      <c r="S252">
        <v>2517739.766884</v>
      </c>
      <c r="T252">
        <v>-234.470395</v>
      </c>
      <c r="U252">
        <v>532.85577599999999</v>
      </c>
      <c r="V252">
        <f t="shared" si="97"/>
        <v>5.3285577600000002E-2</v>
      </c>
      <c r="X252">
        <v>1800000</v>
      </c>
      <c r="Y252">
        <v>44.872500000000002</v>
      </c>
      <c r="Z252">
        <v>92.422600000000003</v>
      </c>
      <c r="AA252">
        <v>45.5501</v>
      </c>
      <c r="AC252">
        <f>(1/6)*3.14*(AA252)^3</f>
        <v>49459.12193929097</v>
      </c>
      <c r="AD252">
        <f t="shared" si="90"/>
        <v>4.9247092498715866E-2</v>
      </c>
      <c r="AE252">
        <f t="shared" si="91"/>
        <v>186.15177019900639</v>
      </c>
    </row>
    <row r="253" spans="2:31" x14ac:dyDescent="0.2">
      <c r="B253">
        <v>150</v>
      </c>
      <c r="C253">
        <v>1700000</v>
      </c>
      <c r="D253">
        <v>464.84744000000001</v>
      </c>
      <c r="E253">
        <v>-572554.02827799995</v>
      </c>
      <c r="F253">
        <v>2517739.766884</v>
      </c>
      <c r="G253">
        <v>-302.26763699999998</v>
      </c>
      <c r="I253">
        <f t="shared" si="92"/>
        <v>462.4881175532937</v>
      </c>
      <c r="J253">
        <f t="shared" si="93"/>
        <v>6.3748406289842754E-2</v>
      </c>
      <c r="K253">
        <f t="shared" si="94"/>
        <v>0.99977772621214889</v>
      </c>
      <c r="L253">
        <f t="shared" si="95"/>
        <v>-13.454970999970101</v>
      </c>
      <c r="M253">
        <f>((L253-L252)-(B253-B252)*$D$14)/(B253-B252)</f>
        <v>-5.8922188519973133</v>
      </c>
      <c r="O253">
        <v>170</v>
      </c>
      <c r="P253">
        <v>1900000</v>
      </c>
      <c r="Q253">
        <v>464.841475</v>
      </c>
      <c r="R253">
        <v>-572557.22724399995</v>
      </c>
      <c r="S253">
        <v>2517739.766884</v>
      </c>
      <c r="T253">
        <v>-245.72797199999999</v>
      </c>
      <c r="U253">
        <v>603.64757599999996</v>
      </c>
      <c r="V253">
        <f t="shared" si="97"/>
        <v>6.0364757599999999E-2</v>
      </c>
      <c r="X253">
        <v>1900000</v>
      </c>
      <c r="Y253">
        <v>45.034300000000002</v>
      </c>
      <c r="Z253">
        <v>92.749600000000001</v>
      </c>
      <c r="AA253">
        <v>45.715299999999999</v>
      </c>
      <c r="AC253">
        <f>(1/6)*3.14*(AA253)^3</f>
        <v>49999.207419221093</v>
      </c>
      <c r="AD253">
        <f t="shared" si="90"/>
        <v>5.5187111096246119E-2</v>
      </c>
      <c r="AE253">
        <f>AC253/O253*0.6022</f>
        <v>177.11483945797025</v>
      </c>
    </row>
    <row r="254" spans="2:31" x14ac:dyDescent="0.2">
      <c r="B254">
        <v>160</v>
      </c>
      <c r="C254">
        <v>1800000</v>
      </c>
      <c r="D254">
        <v>464.88402500000001</v>
      </c>
      <c r="E254">
        <v>-572557.76365400001</v>
      </c>
      <c r="F254">
        <v>2517739.766884</v>
      </c>
      <c r="G254">
        <v>-234.470395</v>
      </c>
      <c r="I254">
        <f t="shared" si="92"/>
        <v>458.75274155323859</v>
      </c>
      <c r="J254">
        <f t="shared" si="93"/>
        <v>6.7998300042498933E-2</v>
      </c>
      <c r="K254">
        <f t="shared" si="94"/>
        <v>0.99977772621214889</v>
      </c>
      <c r="L254">
        <f t="shared" si="95"/>
        <v>-17.190347000025213</v>
      </c>
      <c r="M254">
        <f>((L254-L253)-(B254-B253)*$D$14)/(B254-B253)</f>
        <v>-6.0734637520050452</v>
      </c>
    </row>
    <row r="255" spans="2:31" x14ac:dyDescent="0.2">
      <c r="B255">
        <v>170</v>
      </c>
      <c r="C255">
        <v>1900000</v>
      </c>
      <c r="D255">
        <v>464.841475</v>
      </c>
      <c r="E255">
        <v>-572557.22724399995</v>
      </c>
      <c r="F255">
        <v>2517739.766884</v>
      </c>
      <c r="G255">
        <v>-245.72797199999999</v>
      </c>
      <c r="I255">
        <f t="shared" si="92"/>
        <v>459.28915155329742</v>
      </c>
      <c r="J255">
        <f t="shared" si="93"/>
        <v>7.2248193795155125E-2</v>
      </c>
      <c r="K255">
        <f t="shared" si="94"/>
        <v>0.99977772621214889</v>
      </c>
      <c r="L255">
        <f t="shared" si="95"/>
        <v>-16.65393699996639</v>
      </c>
      <c r="M255">
        <f>((L255-L254)-(B255-B254)*$D$14)/(B255-B254)</f>
        <v>-5.6462851519936521</v>
      </c>
    </row>
    <row r="257" spans="2:22" x14ac:dyDescent="0.2">
      <c r="D257" t="s">
        <v>29</v>
      </c>
      <c r="F257" t="s">
        <v>33</v>
      </c>
    </row>
    <row r="258" spans="2:22" x14ac:dyDescent="0.2">
      <c r="B258">
        <v>784</v>
      </c>
      <c r="C258" t="s">
        <v>12</v>
      </c>
      <c r="D258" t="s">
        <v>13</v>
      </c>
      <c r="E258" t="s">
        <v>14</v>
      </c>
      <c r="F258" t="s">
        <v>15</v>
      </c>
      <c r="G258" t="s">
        <v>16</v>
      </c>
      <c r="I258" t="s">
        <v>6</v>
      </c>
      <c r="J258" t="s">
        <v>7</v>
      </c>
      <c r="K258" t="s">
        <v>8</v>
      </c>
      <c r="L258" t="s">
        <v>9</v>
      </c>
      <c r="O258" t="s">
        <v>11</v>
      </c>
      <c r="P258" t="s">
        <v>12</v>
      </c>
      <c r="Q258" t="s">
        <v>13</v>
      </c>
      <c r="R258" t="s">
        <v>14</v>
      </c>
      <c r="S258" t="s">
        <v>15</v>
      </c>
      <c r="T258" t="s">
        <v>16</v>
      </c>
      <c r="U258" t="s">
        <v>17</v>
      </c>
      <c r="V258" t="s">
        <v>19</v>
      </c>
    </row>
    <row r="259" spans="2:22" x14ac:dyDescent="0.2">
      <c r="B259" t="s">
        <v>10</v>
      </c>
      <c r="C259">
        <v>100000</v>
      </c>
      <c r="D259">
        <v>464.86802399999999</v>
      </c>
      <c r="E259">
        <v>-583747.43605999998</v>
      </c>
      <c r="F259">
        <v>2518299.5188569999</v>
      </c>
      <c r="G259">
        <v>-2.6447999999999999E-2</v>
      </c>
      <c r="O259">
        <v>10</v>
      </c>
      <c r="P259">
        <v>300000</v>
      </c>
      <c r="Q259">
        <v>464.83839499999999</v>
      </c>
      <c r="R259">
        <v>-579964.04238300002</v>
      </c>
      <c r="S259">
        <v>2517691.8583320002</v>
      </c>
      <c r="T259">
        <v>-17.956271999999998</v>
      </c>
      <c r="U259">
        <v>0</v>
      </c>
      <c r="V259">
        <f>U259*10^-4</f>
        <v>0</v>
      </c>
    </row>
    <row r="260" spans="2:22" x14ac:dyDescent="0.2">
      <c r="B260">
        <v>0</v>
      </c>
      <c r="C260">
        <v>200000</v>
      </c>
      <c r="D260">
        <v>464.82659200000001</v>
      </c>
      <c r="E260">
        <v>-579958.655241</v>
      </c>
      <c r="F260">
        <v>2517821.4018250001</v>
      </c>
      <c r="G260">
        <v>1.5455999999999999E-2</v>
      </c>
      <c r="I260">
        <f>E260-(128000-$B$258)/128000*$E$259</f>
        <v>213.32777313247789</v>
      </c>
      <c r="J260">
        <f>B260/$B$258</f>
        <v>0</v>
      </c>
      <c r="K260">
        <f t="shared" ref="K260:K297" si="98">F260/$F$259</f>
        <v>0.99981014290459902</v>
      </c>
      <c r="L260">
        <f>E260-$E$260</f>
        <v>0</v>
      </c>
      <c r="O260">
        <v>20</v>
      </c>
      <c r="P260">
        <v>400000</v>
      </c>
      <c r="Q260">
        <v>464.88248399999998</v>
      </c>
      <c r="R260">
        <v>-579964.283513</v>
      </c>
      <c r="S260">
        <v>2517691.8583320002</v>
      </c>
      <c r="T260">
        <v>-60.025891999999999</v>
      </c>
      <c r="U260">
        <v>74.297064000000006</v>
      </c>
      <c r="V260">
        <f>U260*10^-4</f>
        <v>7.4297064000000013E-3</v>
      </c>
    </row>
    <row r="261" spans="2:22" x14ac:dyDescent="0.2">
      <c r="B261">
        <v>10</v>
      </c>
      <c r="C261">
        <v>300000</v>
      </c>
      <c r="D261">
        <v>464.83839499999999</v>
      </c>
      <c r="E261">
        <v>-579964.04238300002</v>
      </c>
      <c r="F261">
        <v>2517691.8583320002</v>
      </c>
      <c r="G261">
        <v>-17.956271999999998</v>
      </c>
      <c r="I261">
        <f>E261-(128000-$B$258)/128000*$E$259</f>
        <v>207.94063113245647</v>
      </c>
      <c r="J261">
        <f t="shared" ref="J261:J274" si="99">B261/$B$258</f>
        <v>1.2755102040816327E-2</v>
      </c>
      <c r="K261">
        <f t="shared" si="98"/>
        <v>0.99975870204459416</v>
      </c>
      <c r="L261">
        <f t="shared" ref="L261:L274" si="100">E261-$E$260</f>
        <v>-5.387142000021413</v>
      </c>
      <c r="M261">
        <f>((L261-L260)-(B261-B260)*$D$15)/(B261-B260)</f>
        <v>-8.18199835200212</v>
      </c>
      <c r="O261">
        <v>30</v>
      </c>
      <c r="P261">
        <v>500000</v>
      </c>
      <c r="Q261">
        <v>464.84370699999999</v>
      </c>
      <c r="R261">
        <v>-579954.57133499999</v>
      </c>
      <c r="S261">
        <v>2517691.8583320002</v>
      </c>
      <c r="T261">
        <v>-80.647508000000002</v>
      </c>
      <c r="U261">
        <v>185.49532400000001</v>
      </c>
      <c r="V261">
        <f>U261*10^-4</f>
        <v>1.8549532400000002E-2</v>
      </c>
    </row>
    <row r="262" spans="2:22" x14ac:dyDescent="0.2">
      <c r="B262">
        <v>20</v>
      </c>
      <c r="C262">
        <v>400000</v>
      </c>
      <c r="D262">
        <v>464.88248399999998</v>
      </c>
      <c r="E262">
        <v>-579964.283513</v>
      </c>
      <c r="F262">
        <v>2517691.8583320002</v>
      </c>
      <c r="G262">
        <v>-60.025891999999999</v>
      </c>
      <c r="I262">
        <f t="shared" ref="I262:I274" si="101">E262-(128000-$B$258)/128000*$E$259</f>
        <v>207.69950113247614</v>
      </c>
      <c r="J262">
        <f t="shared" si="99"/>
        <v>2.5510204081632654E-2</v>
      </c>
      <c r="K262">
        <f t="shared" si="98"/>
        <v>0.99975870204459416</v>
      </c>
      <c r="L262">
        <f t="shared" si="100"/>
        <v>-5.6282720000017434</v>
      </c>
      <c r="M262">
        <f t="shared" ref="M262:M273" si="102">((L262-L261)-(B262-B261)*$D$15)/(B262-B261)</f>
        <v>-7.6673971519980118</v>
      </c>
      <c r="O262">
        <v>40</v>
      </c>
      <c r="P262">
        <v>600000</v>
      </c>
      <c r="Q262">
        <v>464.84860700000002</v>
      </c>
      <c r="R262">
        <v>-579959.561094</v>
      </c>
      <c r="S262">
        <v>2517691.8583320002</v>
      </c>
      <c r="T262">
        <v>-54.824178000000003</v>
      </c>
      <c r="U262">
        <v>351.25841300000002</v>
      </c>
      <c r="V262">
        <f t="shared" ref="V262:V295" si="103">U262*10^-4</f>
        <v>3.5125841300000002E-2</v>
      </c>
    </row>
    <row r="263" spans="2:22" x14ac:dyDescent="0.2">
      <c r="B263">
        <v>30</v>
      </c>
      <c r="C263">
        <v>500000</v>
      </c>
      <c r="D263">
        <v>464.84370699999999</v>
      </c>
      <c r="E263">
        <v>-579954.57133499999</v>
      </c>
      <c r="F263">
        <v>2517691.8583320002</v>
      </c>
      <c r="G263">
        <v>-80.647508000000002</v>
      </c>
      <c r="I263">
        <f t="shared" si="101"/>
        <v>217.41167913249228</v>
      </c>
      <c r="J263">
        <f t="shared" si="99"/>
        <v>3.826530612244898E-2</v>
      </c>
      <c r="K263">
        <f t="shared" si="98"/>
        <v>0.99975870204459416</v>
      </c>
      <c r="L263">
        <f t="shared" si="100"/>
        <v>4.0839060000143945</v>
      </c>
      <c r="M263">
        <f t="shared" si="102"/>
        <v>-6.6720663519983647</v>
      </c>
      <c r="O263">
        <v>50</v>
      </c>
      <c r="P263">
        <v>700000</v>
      </c>
      <c r="Q263">
        <v>464.85096499999997</v>
      </c>
      <c r="R263">
        <v>-579963.06947800005</v>
      </c>
      <c r="S263">
        <v>2517691.8583320002</v>
      </c>
      <c r="T263">
        <v>-18.437335000000001</v>
      </c>
      <c r="U263">
        <v>490.07487099999997</v>
      </c>
      <c r="V263">
        <f t="shared" si="103"/>
        <v>4.9007487099999997E-2</v>
      </c>
    </row>
    <row r="264" spans="2:22" x14ac:dyDescent="0.2">
      <c r="B264">
        <v>40</v>
      </c>
      <c r="C264">
        <v>600000</v>
      </c>
      <c r="D264">
        <v>464.84860700000002</v>
      </c>
      <c r="E264">
        <v>-579959.561094</v>
      </c>
      <c r="F264">
        <v>2517691.8583320002</v>
      </c>
      <c r="G264">
        <v>-54.824178000000003</v>
      </c>
      <c r="I264">
        <f t="shared" si="101"/>
        <v>212.42192013247404</v>
      </c>
      <c r="J264">
        <f t="shared" si="99"/>
        <v>5.1020408163265307E-2</v>
      </c>
      <c r="K264">
        <f t="shared" si="98"/>
        <v>0.99975870204459416</v>
      </c>
      <c r="L264">
        <f t="shared" si="100"/>
        <v>-0.9058530000038445</v>
      </c>
      <c r="M264">
        <f t="shared" si="102"/>
        <v>-8.1422600520018023</v>
      </c>
      <c r="O264">
        <v>60</v>
      </c>
      <c r="P264">
        <v>800000</v>
      </c>
      <c r="Q264">
        <v>464.82604800000001</v>
      </c>
      <c r="R264">
        <v>-579966.08646300004</v>
      </c>
      <c r="S264">
        <v>2517691.8583320002</v>
      </c>
      <c r="T264">
        <v>-102.016274</v>
      </c>
      <c r="U264">
        <v>854.19287899999995</v>
      </c>
      <c r="V264">
        <f t="shared" si="103"/>
        <v>8.5419287900000002E-2</v>
      </c>
    </row>
    <row r="265" spans="2:22" x14ac:dyDescent="0.2">
      <c r="B265">
        <v>50</v>
      </c>
      <c r="C265">
        <v>700000</v>
      </c>
      <c r="D265">
        <v>464.85096499999997</v>
      </c>
      <c r="E265">
        <v>-579963.06947800005</v>
      </c>
      <c r="F265">
        <v>2517691.8583320002</v>
      </c>
      <c r="G265">
        <v>-18.437335000000001</v>
      </c>
      <c r="I265">
        <f t="shared" si="101"/>
        <v>208.91353613242973</v>
      </c>
      <c r="J265">
        <f t="shared" si="99"/>
        <v>6.3775510204081634E-2</v>
      </c>
      <c r="K265">
        <f t="shared" si="98"/>
        <v>0.99975870204459416</v>
      </c>
      <c r="L265">
        <f t="shared" si="100"/>
        <v>-4.4142370000481606</v>
      </c>
      <c r="M265">
        <f t="shared" si="102"/>
        <v>-7.9941225520044101</v>
      </c>
      <c r="O265">
        <v>70</v>
      </c>
      <c r="P265">
        <v>900000</v>
      </c>
      <c r="Q265">
        <v>464.88547299999999</v>
      </c>
      <c r="R265">
        <v>-579960.03845400002</v>
      </c>
      <c r="S265">
        <v>2517691.8583320002</v>
      </c>
      <c r="T265">
        <v>-20.388204999999999</v>
      </c>
      <c r="U265">
        <v>1170.9035799999999</v>
      </c>
      <c r="V265">
        <f t="shared" si="103"/>
        <v>0.11709035799999999</v>
      </c>
    </row>
    <row r="266" spans="2:22" x14ac:dyDescent="0.2">
      <c r="B266">
        <v>60</v>
      </c>
      <c r="C266">
        <v>800000</v>
      </c>
      <c r="D266">
        <v>464.82604800000001</v>
      </c>
      <c r="E266">
        <v>-579966.08646300004</v>
      </c>
      <c r="F266">
        <v>2517691.8583320002</v>
      </c>
      <c r="G266">
        <v>-102.016274</v>
      </c>
      <c r="I266">
        <f t="shared" si="101"/>
        <v>205.89655113243498</v>
      </c>
      <c r="J266">
        <f t="shared" si="99"/>
        <v>7.6530612244897961E-2</v>
      </c>
      <c r="K266">
        <f t="shared" si="98"/>
        <v>0.99975870204459416</v>
      </c>
      <c r="L266">
        <f t="shared" si="100"/>
        <v>-7.4312220000429079</v>
      </c>
      <c r="M266">
        <f t="shared" si="102"/>
        <v>-7.9449826519994531</v>
      </c>
      <c r="O266">
        <v>80</v>
      </c>
      <c r="P266">
        <v>1000000</v>
      </c>
      <c r="Q266">
        <v>464.82908099999997</v>
      </c>
      <c r="R266">
        <v>-579964.83267999999</v>
      </c>
      <c r="S266">
        <v>2517691.8583320002</v>
      </c>
      <c r="T266">
        <v>-14.386402</v>
      </c>
      <c r="U266">
        <v>1575.870502</v>
      </c>
      <c r="V266">
        <f t="shared" si="103"/>
        <v>0.1575870502</v>
      </c>
    </row>
    <row r="267" spans="2:22" x14ac:dyDescent="0.2">
      <c r="B267">
        <v>70</v>
      </c>
      <c r="C267">
        <v>900000</v>
      </c>
      <c r="D267">
        <v>464.88547299999999</v>
      </c>
      <c r="E267">
        <v>-579960.03845400002</v>
      </c>
      <c r="F267">
        <v>2517691.8583320002</v>
      </c>
      <c r="G267">
        <v>-20.388204999999999</v>
      </c>
      <c r="I267">
        <f t="shared" si="101"/>
        <v>211.94456013245508</v>
      </c>
      <c r="J267">
        <f t="shared" si="99"/>
        <v>8.9285714285714288E-2</v>
      </c>
      <c r="K267">
        <f t="shared" si="98"/>
        <v>0.99975870204459416</v>
      </c>
      <c r="L267">
        <f t="shared" si="100"/>
        <v>-1.3832130000228062</v>
      </c>
      <c r="M267">
        <f t="shared" si="102"/>
        <v>-7.0384832519979685</v>
      </c>
      <c r="O267">
        <v>90</v>
      </c>
      <c r="P267">
        <v>1100000</v>
      </c>
      <c r="Q267">
        <v>464.88877200000002</v>
      </c>
      <c r="R267">
        <v>-579960.81906000001</v>
      </c>
      <c r="S267">
        <v>2517691.8583320002</v>
      </c>
      <c r="T267">
        <v>-22.192060999999999</v>
      </c>
      <c r="U267">
        <v>2157.276425</v>
      </c>
      <c r="V267">
        <f t="shared" si="103"/>
        <v>0.21572764250000001</v>
      </c>
    </row>
    <row r="268" spans="2:22" x14ac:dyDescent="0.2">
      <c r="B268">
        <v>80</v>
      </c>
      <c r="C268">
        <v>1000000</v>
      </c>
      <c r="D268">
        <v>464.82908099999997</v>
      </c>
      <c r="E268">
        <v>-579964.83267999999</v>
      </c>
      <c r="F268">
        <v>2517691.8583320002</v>
      </c>
      <c r="G268">
        <v>-14.386402</v>
      </c>
      <c r="I268">
        <f t="shared" si="101"/>
        <v>207.15033413248602</v>
      </c>
      <c r="J268">
        <f t="shared" si="99"/>
        <v>0.10204081632653061</v>
      </c>
      <c r="K268">
        <f t="shared" si="98"/>
        <v>0.99975870204459416</v>
      </c>
      <c r="L268">
        <f t="shared" si="100"/>
        <v>-6.177438999991864</v>
      </c>
      <c r="M268">
        <f t="shared" si="102"/>
        <v>-8.1227067519968834</v>
      </c>
      <c r="O268">
        <v>100</v>
      </c>
      <c r="P268">
        <v>1200000</v>
      </c>
      <c r="Q268">
        <v>464.86597699999999</v>
      </c>
      <c r="R268">
        <v>-579955.04895800003</v>
      </c>
      <c r="S268">
        <v>2517691.8583320002</v>
      </c>
      <c r="T268">
        <v>-12.96049</v>
      </c>
      <c r="U268">
        <v>2558.143204</v>
      </c>
      <c r="V268">
        <f t="shared" si="103"/>
        <v>0.25581432040000002</v>
      </c>
    </row>
    <row r="269" spans="2:22" x14ac:dyDescent="0.2">
      <c r="B269">
        <v>90</v>
      </c>
      <c r="C269">
        <v>1100000</v>
      </c>
      <c r="D269">
        <v>464.88877200000002</v>
      </c>
      <c r="E269">
        <v>-579960.81906000001</v>
      </c>
      <c r="F269">
        <v>2517691.8583320002</v>
      </c>
      <c r="G269">
        <v>-22.192060999999999</v>
      </c>
      <c r="I269">
        <f t="shared" si="101"/>
        <v>211.16395413246937</v>
      </c>
      <c r="J269">
        <f t="shared" si="99"/>
        <v>0.11479591836734694</v>
      </c>
      <c r="K269">
        <f t="shared" si="98"/>
        <v>0.99975870204459416</v>
      </c>
      <c r="L269">
        <f t="shared" si="100"/>
        <v>-2.163819000008516</v>
      </c>
      <c r="M269">
        <f t="shared" si="102"/>
        <v>-7.2419221520016439</v>
      </c>
      <c r="O269">
        <v>110</v>
      </c>
      <c r="P269">
        <v>1300000</v>
      </c>
      <c r="Q269">
        <v>464.84112800000003</v>
      </c>
      <c r="R269">
        <v>-579957.83133399999</v>
      </c>
      <c r="S269">
        <v>2517691.8583320002</v>
      </c>
      <c r="T269">
        <v>-43.448093</v>
      </c>
      <c r="U269">
        <v>3305.4818439999999</v>
      </c>
      <c r="V269">
        <f t="shared" si="103"/>
        <v>0.3305481844</v>
      </c>
    </row>
    <row r="270" spans="2:22" x14ac:dyDescent="0.2">
      <c r="B270">
        <v>100</v>
      </c>
      <c r="C270">
        <v>1200000</v>
      </c>
      <c r="D270">
        <v>464.86597699999999</v>
      </c>
      <c r="E270">
        <v>-579955.04895800003</v>
      </c>
      <c r="F270">
        <v>2517691.8583320002</v>
      </c>
      <c r="G270">
        <v>-12.96049</v>
      </c>
      <c r="I270">
        <f t="shared" si="101"/>
        <v>216.93405613244977</v>
      </c>
      <c r="J270">
        <f t="shared" si="99"/>
        <v>0.12755102040816327</v>
      </c>
      <c r="K270">
        <f t="shared" si="98"/>
        <v>0.99975870204459416</v>
      </c>
      <c r="L270">
        <f t="shared" si="100"/>
        <v>3.6062829999718815</v>
      </c>
      <c r="M270">
        <f t="shared" si="102"/>
        <v>-7.0662739520019384</v>
      </c>
      <c r="O270">
        <v>120</v>
      </c>
      <c r="P270">
        <v>1400000</v>
      </c>
      <c r="Q270">
        <v>464.82211799999999</v>
      </c>
      <c r="R270">
        <v>-579956.94623799995</v>
      </c>
      <c r="S270">
        <v>2517691.8583320002</v>
      </c>
      <c r="T270">
        <v>47.358632</v>
      </c>
      <c r="U270">
        <v>3967.5482510000002</v>
      </c>
      <c r="V270">
        <f t="shared" si="103"/>
        <v>0.39675482510000004</v>
      </c>
    </row>
    <row r="271" spans="2:22" x14ac:dyDescent="0.2">
      <c r="B271">
        <v>110</v>
      </c>
      <c r="C271">
        <v>1300000</v>
      </c>
      <c r="D271">
        <v>464.84112800000003</v>
      </c>
      <c r="E271">
        <v>-579957.83133399999</v>
      </c>
      <c r="F271">
        <v>2517691.8583320002</v>
      </c>
      <c r="G271">
        <v>-43.448093</v>
      </c>
      <c r="I271">
        <f t="shared" si="101"/>
        <v>214.15168013249058</v>
      </c>
      <c r="J271">
        <f t="shared" si="99"/>
        <v>0.14030612244897958</v>
      </c>
      <c r="K271">
        <f t="shared" si="98"/>
        <v>0.99975870204459416</v>
      </c>
      <c r="L271">
        <f t="shared" si="100"/>
        <v>0.82390700001269579</v>
      </c>
      <c r="M271">
        <f t="shared" si="102"/>
        <v>-7.9215217519958969</v>
      </c>
      <c r="O271">
        <v>130</v>
      </c>
      <c r="P271">
        <v>1500000</v>
      </c>
      <c r="Q271">
        <v>464.84581400000002</v>
      </c>
      <c r="R271">
        <v>-579951.27951100003</v>
      </c>
      <c r="S271">
        <v>2517691.8583320002</v>
      </c>
      <c r="T271">
        <v>73.426440999999997</v>
      </c>
      <c r="U271">
        <v>4824.5656740000004</v>
      </c>
      <c r="V271">
        <f t="shared" si="103"/>
        <v>0.48245656740000004</v>
      </c>
    </row>
    <row r="272" spans="2:22" x14ac:dyDescent="0.2">
      <c r="B272">
        <v>120</v>
      </c>
      <c r="C272">
        <v>1400000</v>
      </c>
      <c r="D272">
        <v>464.82211799999999</v>
      </c>
      <c r="E272">
        <v>-579956.94623799995</v>
      </c>
      <c r="F272">
        <v>2517691.8583320002</v>
      </c>
      <c r="G272">
        <v>47.358632</v>
      </c>
      <c r="I272">
        <f t="shared" si="101"/>
        <v>215.0367761325324</v>
      </c>
      <c r="J272">
        <f t="shared" si="99"/>
        <v>0.15306122448979592</v>
      </c>
      <c r="K272">
        <f t="shared" si="98"/>
        <v>0.99975870204459416</v>
      </c>
      <c r="L272">
        <f t="shared" si="100"/>
        <v>1.7090030000545084</v>
      </c>
      <c r="M272">
        <f t="shared" si="102"/>
        <v>-7.5547745519957967</v>
      </c>
      <c r="O272">
        <v>140</v>
      </c>
      <c r="P272">
        <v>1600000</v>
      </c>
      <c r="Q272">
        <v>464.95316800000001</v>
      </c>
      <c r="R272">
        <v>-579939.50533299998</v>
      </c>
      <c r="S272">
        <v>2517691.8583320002</v>
      </c>
      <c r="T272">
        <v>86.758447000000004</v>
      </c>
      <c r="U272">
        <v>5731.952894</v>
      </c>
      <c r="V272">
        <f t="shared" si="103"/>
        <v>0.57319528939999997</v>
      </c>
    </row>
    <row r="273" spans="2:22" x14ac:dyDescent="0.2">
      <c r="B273">
        <v>130</v>
      </c>
      <c r="C273">
        <v>1500000</v>
      </c>
      <c r="D273">
        <v>464.84581400000002</v>
      </c>
      <c r="E273">
        <v>-579951.27951100003</v>
      </c>
      <c r="F273">
        <v>2517691.8583320002</v>
      </c>
      <c r="G273">
        <v>73.426440999999997</v>
      </c>
      <c r="I273">
        <f t="shared" si="101"/>
        <v>220.70350313244853</v>
      </c>
      <c r="J273">
        <f t="shared" si="99"/>
        <v>0.16581632653061223</v>
      </c>
      <c r="K273">
        <f t="shared" si="98"/>
        <v>0.99975870204459416</v>
      </c>
      <c r="L273">
        <f t="shared" si="100"/>
        <v>7.3757299999706447</v>
      </c>
      <c r="M273">
        <f t="shared" si="102"/>
        <v>-7.0766114520083647</v>
      </c>
      <c r="O273">
        <v>150</v>
      </c>
      <c r="P273">
        <v>1700000</v>
      </c>
      <c r="Q273">
        <v>464.84377499999999</v>
      </c>
      <c r="R273">
        <v>-579946.52686900005</v>
      </c>
      <c r="S273">
        <v>2517691.8583320002</v>
      </c>
      <c r="T273">
        <v>88.282685000000001</v>
      </c>
      <c r="U273">
        <v>6427.8478889999997</v>
      </c>
      <c r="V273">
        <f t="shared" si="103"/>
        <v>0.64278478890000001</v>
      </c>
    </row>
    <row r="274" spans="2:22" x14ac:dyDescent="0.2">
      <c r="B274">
        <v>140</v>
      </c>
      <c r="C274">
        <v>1600000</v>
      </c>
      <c r="D274">
        <v>464.95316800000001</v>
      </c>
      <c r="E274">
        <v>-579939.50533299998</v>
      </c>
      <c r="F274">
        <v>2517691.8583320002</v>
      </c>
      <c r="G274">
        <v>86.758447000000004</v>
      </c>
      <c r="I274">
        <f t="shared" si="101"/>
        <v>232.47768113249913</v>
      </c>
      <c r="J274">
        <f t="shared" si="99"/>
        <v>0.17857142857142858</v>
      </c>
      <c r="K274">
        <f t="shared" si="98"/>
        <v>0.99975870204459416</v>
      </c>
      <c r="L274">
        <f t="shared" si="100"/>
        <v>19.149908000021242</v>
      </c>
      <c r="M274">
        <f>((L274-L273)-(B274-B273)*$D$15)/(B274-B273)</f>
        <v>-6.4658663519949187</v>
      </c>
      <c r="O274">
        <v>160</v>
      </c>
      <c r="P274">
        <v>1800000</v>
      </c>
      <c r="Q274">
        <v>464.85777899999999</v>
      </c>
      <c r="R274">
        <v>-579946.86506800004</v>
      </c>
      <c r="S274">
        <v>2517691.8583320002</v>
      </c>
      <c r="T274">
        <v>206.801447</v>
      </c>
      <c r="U274">
        <v>7504.4515920000003</v>
      </c>
      <c r="V274">
        <f t="shared" si="103"/>
        <v>0.7504451592000001</v>
      </c>
    </row>
    <row r="275" spans="2:22" x14ac:dyDescent="0.2">
      <c r="B275">
        <v>150</v>
      </c>
      <c r="C275">
        <v>1700000</v>
      </c>
      <c r="D275">
        <v>464.84377499999999</v>
      </c>
      <c r="E275">
        <v>-579946.52686900005</v>
      </c>
      <c r="F275">
        <v>2517691.8583320002</v>
      </c>
      <c r="G275">
        <v>88.282685000000001</v>
      </c>
      <c r="I275">
        <f t="shared" ref="I275:I289" si="104">E275-(128000-$B$258)/128000*$E$259</f>
        <v>225.45614513242617</v>
      </c>
      <c r="J275">
        <f t="shared" ref="J275:J289" si="105">B275/$B$258</f>
        <v>0.19132653061224489</v>
      </c>
      <c r="K275">
        <f t="shared" si="98"/>
        <v>0.99975870204459416</v>
      </c>
      <c r="L275">
        <f t="shared" ref="L275:L289" si="106">E275-$E$260</f>
        <v>12.128371999948286</v>
      </c>
      <c r="M275">
        <f t="shared" ref="M275:M288" si="107">((L275-L274)-(B275-B274)*$D$15)/(B275-B274)</f>
        <v>-8.3454377520072747</v>
      </c>
      <c r="O275">
        <v>170</v>
      </c>
      <c r="P275">
        <v>1900000</v>
      </c>
      <c r="Q275">
        <v>464.86249500000002</v>
      </c>
      <c r="R275">
        <v>-579947.13454200001</v>
      </c>
      <c r="S275">
        <v>2517691.8583320002</v>
      </c>
      <c r="T275">
        <v>207.690642</v>
      </c>
      <c r="U275">
        <v>8882.6699069999995</v>
      </c>
      <c r="V275">
        <f t="shared" si="103"/>
        <v>0.88826699070000004</v>
      </c>
    </row>
    <row r="276" spans="2:22" x14ac:dyDescent="0.2">
      <c r="B276">
        <v>160</v>
      </c>
      <c r="C276">
        <v>1800000</v>
      </c>
      <c r="D276">
        <v>464.85777899999999</v>
      </c>
      <c r="E276">
        <v>-579946.86506800004</v>
      </c>
      <c r="F276">
        <v>2517691.8583320002</v>
      </c>
      <c r="G276">
        <v>206.801447</v>
      </c>
      <c r="I276">
        <f t="shared" si="104"/>
        <v>225.11794613243546</v>
      </c>
      <c r="J276">
        <f t="shared" si="105"/>
        <v>0.20408163265306123</v>
      </c>
      <c r="K276">
        <f t="shared" si="98"/>
        <v>0.99975870204459416</v>
      </c>
      <c r="L276">
        <f t="shared" si="106"/>
        <v>11.790172999957576</v>
      </c>
      <c r="M276">
        <f t="shared" si="107"/>
        <v>-7.6771040519990494</v>
      </c>
      <c r="O276">
        <v>180</v>
      </c>
      <c r="P276">
        <v>2000000</v>
      </c>
      <c r="Q276">
        <v>464.879704</v>
      </c>
      <c r="R276">
        <v>-579926.96750100004</v>
      </c>
      <c r="S276">
        <v>2517691.8583320002</v>
      </c>
      <c r="T276">
        <v>217.79766699999999</v>
      </c>
      <c r="U276">
        <v>10107.914763000001</v>
      </c>
      <c r="V276">
        <f t="shared" si="103"/>
        <v>1.0107914763000001</v>
      </c>
    </row>
    <row r="277" spans="2:22" x14ac:dyDescent="0.2">
      <c r="B277">
        <v>170</v>
      </c>
      <c r="C277">
        <v>1900000</v>
      </c>
      <c r="D277">
        <v>464.86249500000002</v>
      </c>
      <c r="E277">
        <v>-579947.13454200001</v>
      </c>
      <c r="F277">
        <v>2517691.8583320002</v>
      </c>
      <c r="G277">
        <v>207.690642</v>
      </c>
      <c r="I277">
        <f t="shared" si="104"/>
        <v>224.84847213246394</v>
      </c>
      <c r="J277">
        <f t="shared" si="105"/>
        <v>0.21683673469387754</v>
      </c>
      <c r="K277">
        <f t="shared" si="98"/>
        <v>0.99975870204459416</v>
      </c>
      <c r="L277">
        <f t="shared" si="106"/>
        <v>11.520698999986053</v>
      </c>
      <c r="M277">
        <f t="shared" si="107"/>
        <v>-7.6702315519971309</v>
      </c>
      <c r="O277">
        <v>190</v>
      </c>
      <c r="P277">
        <v>2100000</v>
      </c>
      <c r="Q277">
        <v>464.90031900000002</v>
      </c>
      <c r="R277">
        <v>-579924.04087599996</v>
      </c>
      <c r="S277">
        <v>2517691.8583320002</v>
      </c>
      <c r="T277">
        <v>374.850101</v>
      </c>
      <c r="U277">
        <v>11765.758678</v>
      </c>
      <c r="V277">
        <f t="shared" si="103"/>
        <v>1.1765758678</v>
      </c>
    </row>
    <row r="278" spans="2:22" x14ac:dyDescent="0.2">
      <c r="B278">
        <v>180</v>
      </c>
      <c r="C278">
        <v>2000000</v>
      </c>
      <c r="D278">
        <v>464.879704</v>
      </c>
      <c r="E278">
        <v>-579926.96750100004</v>
      </c>
      <c r="F278">
        <v>2517691.8583320002</v>
      </c>
      <c r="G278">
        <v>217.79766699999999</v>
      </c>
      <c r="I278">
        <f t="shared" si="104"/>
        <v>245.01551313244272</v>
      </c>
      <c r="J278">
        <f t="shared" si="105"/>
        <v>0.22959183673469388</v>
      </c>
      <c r="K278">
        <f t="shared" si="98"/>
        <v>0.99975870204459416</v>
      </c>
      <c r="L278">
        <f t="shared" si="106"/>
        <v>31.687739999964833</v>
      </c>
      <c r="M278">
        <f t="shared" si="107"/>
        <v>-5.6265800520021001</v>
      </c>
      <c r="O278">
        <v>200</v>
      </c>
      <c r="P278">
        <v>2200000</v>
      </c>
      <c r="Q278">
        <v>464.85446400000001</v>
      </c>
      <c r="R278">
        <v>-579926.60476999998</v>
      </c>
      <c r="S278">
        <v>2517691.8583320002</v>
      </c>
      <c r="T278">
        <v>425.64217200000002</v>
      </c>
      <c r="U278">
        <v>13203.893114</v>
      </c>
      <c r="V278">
        <f t="shared" si="103"/>
        <v>1.3203893114</v>
      </c>
    </row>
    <row r="279" spans="2:22" x14ac:dyDescent="0.2">
      <c r="B279">
        <v>190</v>
      </c>
      <c r="C279">
        <v>2100000</v>
      </c>
      <c r="D279">
        <v>464.90031900000002</v>
      </c>
      <c r="E279">
        <v>-579924.04087599996</v>
      </c>
      <c r="F279">
        <v>2517691.8583320002</v>
      </c>
      <c r="G279">
        <v>374.850101</v>
      </c>
      <c r="I279">
        <f t="shared" si="104"/>
        <v>247.94213813252281</v>
      </c>
      <c r="J279">
        <f t="shared" si="105"/>
        <v>0.2423469387755102</v>
      </c>
      <c r="K279">
        <f t="shared" si="98"/>
        <v>0.99975870204459416</v>
      </c>
      <c r="L279">
        <f t="shared" si="106"/>
        <v>34.614365000044927</v>
      </c>
      <c r="M279">
        <f t="shared" si="107"/>
        <v>-7.3506216519919692</v>
      </c>
      <c r="O279">
        <v>210</v>
      </c>
      <c r="P279">
        <v>2300000</v>
      </c>
      <c r="Q279">
        <v>464.91313300000002</v>
      </c>
      <c r="R279">
        <v>-579916.82392999995</v>
      </c>
      <c r="S279">
        <v>2517691.8583320002</v>
      </c>
      <c r="T279">
        <v>518.00785800000006</v>
      </c>
      <c r="U279">
        <v>14372.122179</v>
      </c>
      <c r="V279">
        <f t="shared" si="103"/>
        <v>1.4372122179</v>
      </c>
    </row>
    <row r="280" spans="2:22" x14ac:dyDescent="0.2">
      <c r="B280">
        <v>200</v>
      </c>
      <c r="C280">
        <v>2200000</v>
      </c>
      <c r="D280">
        <v>464.85446400000001</v>
      </c>
      <c r="E280">
        <v>-579926.60476999998</v>
      </c>
      <c r="F280">
        <v>2517691.8583320002</v>
      </c>
      <c r="G280">
        <v>425.64217200000002</v>
      </c>
      <c r="I280">
        <f t="shared" si="104"/>
        <v>245.378244132502</v>
      </c>
      <c r="J280">
        <f t="shared" si="105"/>
        <v>0.25510204081632654</v>
      </c>
      <c r="K280">
        <f t="shared" si="98"/>
        <v>0.99975870204459416</v>
      </c>
      <c r="L280">
        <f t="shared" si="106"/>
        <v>32.050471000024118</v>
      </c>
      <c r="M280">
        <f t="shared" si="107"/>
        <v>-7.8996735520020591</v>
      </c>
      <c r="O280">
        <v>220</v>
      </c>
      <c r="P280">
        <v>2400000</v>
      </c>
      <c r="Q280">
        <v>464.94771100000003</v>
      </c>
      <c r="R280">
        <v>-579916.91972300003</v>
      </c>
      <c r="S280">
        <v>2517691.8583320002</v>
      </c>
      <c r="T280">
        <v>550.77792099999999</v>
      </c>
      <c r="U280">
        <v>16092.583433</v>
      </c>
      <c r="V280">
        <f t="shared" si="103"/>
        <v>1.6092583433000001</v>
      </c>
    </row>
    <row r="281" spans="2:22" x14ac:dyDescent="0.2">
      <c r="B281">
        <v>210</v>
      </c>
      <c r="C281">
        <v>2300000</v>
      </c>
      <c r="D281">
        <v>464.91313300000002</v>
      </c>
      <c r="E281">
        <v>-579916.82392999995</v>
      </c>
      <c r="F281">
        <v>2517691.8583320002</v>
      </c>
      <c r="G281">
        <v>518.00785800000006</v>
      </c>
      <c r="I281">
        <f t="shared" si="104"/>
        <v>255.15908413252328</v>
      </c>
      <c r="J281">
        <f t="shared" si="105"/>
        <v>0.26785714285714285</v>
      </c>
      <c r="K281">
        <f t="shared" si="98"/>
        <v>0.99975870204459416</v>
      </c>
      <c r="L281">
        <f t="shared" si="106"/>
        <v>41.831311000045389</v>
      </c>
      <c r="M281">
        <f t="shared" si="107"/>
        <v>-6.6652001519978512</v>
      </c>
      <c r="O281">
        <v>230</v>
      </c>
      <c r="P281">
        <v>2500000</v>
      </c>
      <c r="Q281">
        <v>464.88128699999999</v>
      </c>
      <c r="R281">
        <v>-579913.27216599998</v>
      </c>
      <c r="S281">
        <v>2517691.8583320002</v>
      </c>
      <c r="T281">
        <v>662.89032499999996</v>
      </c>
      <c r="U281">
        <v>17932.450022000001</v>
      </c>
      <c r="V281">
        <f t="shared" si="103"/>
        <v>1.7932450022000002</v>
      </c>
    </row>
    <row r="282" spans="2:22" x14ac:dyDescent="0.2">
      <c r="B282">
        <v>220</v>
      </c>
      <c r="C282">
        <v>2400000</v>
      </c>
      <c r="D282">
        <v>464.94771100000003</v>
      </c>
      <c r="E282">
        <v>-579916.91972300003</v>
      </c>
      <c r="F282">
        <v>2517691.8583320002</v>
      </c>
      <c r="G282">
        <v>550.77792099999999</v>
      </c>
      <c r="I282">
        <f t="shared" si="104"/>
        <v>255.0632911324501</v>
      </c>
      <c r="J282">
        <f t="shared" si="105"/>
        <v>0.28061224489795916</v>
      </c>
      <c r="K282">
        <f t="shared" si="98"/>
        <v>0.99975870204459416</v>
      </c>
      <c r="L282">
        <f t="shared" si="106"/>
        <v>41.735517999972217</v>
      </c>
      <c r="M282">
        <f t="shared" si="107"/>
        <v>-7.6528634520072956</v>
      </c>
      <c r="O282">
        <v>240</v>
      </c>
      <c r="P282">
        <v>2600000</v>
      </c>
      <c r="Q282">
        <v>464.86994299999998</v>
      </c>
      <c r="R282">
        <v>-579908.27465100004</v>
      </c>
      <c r="S282">
        <v>2517691.8583320002</v>
      </c>
      <c r="T282">
        <v>722.05566299999998</v>
      </c>
      <c r="U282">
        <v>19345.653618</v>
      </c>
      <c r="V282">
        <f t="shared" si="103"/>
        <v>1.9345653618</v>
      </c>
    </row>
    <row r="283" spans="2:22" x14ac:dyDescent="0.2">
      <c r="B283">
        <v>230</v>
      </c>
      <c r="C283">
        <v>2500000</v>
      </c>
      <c r="D283">
        <v>464.88128699999999</v>
      </c>
      <c r="E283">
        <v>-579913.27216599998</v>
      </c>
      <c r="F283">
        <v>2517691.8583320002</v>
      </c>
      <c r="G283">
        <v>662.89032499999996</v>
      </c>
      <c r="I283">
        <f t="shared" si="104"/>
        <v>258.71084813249763</v>
      </c>
      <c r="J283">
        <f t="shared" si="105"/>
        <v>0.29336734693877553</v>
      </c>
      <c r="K283">
        <f t="shared" si="98"/>
        <v>0.99975870204459416</v>
      </c>
      <c r="L283">
        <f t="shared" si="106"/>
        <v>45.383075000019744</v>
      </c>
      <c r="M283">
        <f t="shared" si="107"/>
        <v>-7.2785284519952258</v>
      </c>
      <c r="O283">
        <v>250</v>
      </c>
      <c r="P283">
        <v>2700000</v>
      </c>
      <c r="Q283">
        <v>464.89068700000001</v>
      </c>
      <c r="R283">
        <v>-579900.78100399999</v>
      </c>
      <c r="S283">
        <v>2517691.8583320002</v>
      </c>
      <c r="T283">
        <v>809.57188399999995</v>
      </c>
      <c r="U283">
        <v>22354.834584</v>
      </c>
      <c r="V283">
        <f t="shared" si="103"/>
        <v>2.2354834584000001</v>
      </c>
    </row>
    <row r="284" spans="2:22" x14ac:dyDescent="0.2">
      <c r="B284">
        <v>240</v>
      </c>
      <c r="C284">
        <v>2600000</v>
      </c>
      <c r="D284">
        <v>464.86994299999998</v>
      </c>
      <c r="E284">
        <v>-579908.27465100004</v>
      </c>
      <c r="F284">
        <v>2517691.8583320002</v>
      </c>
      <c r="G284">
        <v>722.05566299999998</v>
      </c>
      <c r="I284">
        <f t="shared" si="104"/>
        <v>263.7083631324349</v>
      </c>
      <c r="J284">
        <f t="shared" si="105"/>
        <v>0.30612244897959184</v>
      </c>
      <c r="K284">
        <f t="shared" si="98"/>
        <v>0.99975870204459416</v>
      </c>
      <c r="L284">
        <f t="shared" si="106"/>
        <v>50.38058999995701</v>
      </c>
      <c r="M284">
        <f t="shared" si="107"/>
        <v>-7.1435326520062521</v>
      </c>
      <c r="O284">
        <v>260</v>
      </c>
      <c r="P284">
        <v>2800000</v>
      </c>
      <c r="Q284">
        <v>464.91825799999998</v>
      </c>
      <c r="R284">
        <v>-579885.36145800003</v>
      </c>
      <c r="S284">
        <v>2517691.8583320002</v>
      </c>
      <c r="T284">
        <v>811.30601799999999</v>
      </c>
      <c r="U284">
        <v>25051.641973000002</v>
      </c>
      <c r="V284">
        <f t="shared" si="103"/>
        <v>2.5051641973000001</v>
      </c>
    </row>
    <row r="285" spans="2:22" x14ac:dyDescent="0.2">
      <c r="B285">
        <v>250</v>
      </c>
      <c r="C285">
        <v>2700000</v>
      </c>
      <c r="D285">
        <v>464.89068700000001</v>
      </c>
      <c r="E285">
        <v>-579900.78100399999</v>
      </c>
      <c r="F285">
        <v>2517691.8583320002</v>
      </c>
      <c r="G285">
        <v>809.57188399999995</v>
      </c>
      <c r="I285">
        <f t="shared" si="104"/>
        <v>271.20201013248879</v>
      </c>
      <c r="J285">
        <f t="shared" si="105"/>
        <v>0.31887755102040816</v>
      </c>
      <c r="K285">
        <f t="shared" si="98"/>
        <v>0.99975870204459416</v>
      </c>
      <c r="L285">
        <f t="shared" si="106"/>
        <v>57.874237000010908</v>
      </c>
      <c r="M285">
        <f t="shared" si="107"/>
        <v>-6.8939194519945888</v>
      </c>
      <c r="O285">
        <v>270</v>
      </c>
      <c r="P285">
        <v>2900000</v>
      </c>
      <c r="Q285">
        <v>464.882948</v>
      </c>
      <c r="R285">
        <v>-579884.357204</v>
      </c>
      <c r="S285">
        <v>2517691.8583320002</v>
      </c>
      <c r="T285">
        <v>1040.7004469999999</v>
      </c>
      <c r="U285">
        <v>26936.139059000001</v>
      </c>
      <c r="V285">
        <f t="shared" si="103"/>
        <v>2.6936139059000004</v>
      </c>
    </row>
    <row r="286" spans="2:22" x14ac:dyDescent="0.2">
      <c r="B286">
        <v>260</v>
      </c>
      <c r="C286">
        <v>2800000</v>
      </c>
      <c r="D286">
        <v>464.91825799999998</v>
      </c>
      <c r="E286">
        <v>-579885.36145800003</v>
      </c>
      <c r="F286">
        <v>2517691.8583320002</v>
      </c>
      <c r="G286">
        <v>811.30601799999999</v>
      </c>
      <c r="I286">
        <f t="shared" si="104"/>
        <v>286.62155613244977</v>
      </c>
      <c r="J286">
        <f t="shared" si="105"/>
        <v>0.33163265306122447</v>
      </c>
      <c r="K286">
        <f t="shared" si="98"/>
        <v>0.99975870204459416</v>
      </c>
      <c r="L286">
        <f t="shared" si="106"/>
        <v>73.293782999971882</v>
      </c>
      <c r="M286">
        <f t="shared" si="107"/>
        <v>-6.1013295520038806</v>
      </c>
      <c r="O286">
        <v>280</v>
      </c>
      <c r="P286">
        <v>3000000</v>
      </c>
      <c r="Q286">
        <v>464.84146900000002</v>
      </c>
      <c r="R286">
        <v>-579879.93062899995</v>
      </c>
      <c r="S286">
        <v>2517691.8583320002</v>
      </c>
      <c r="T286">
        <v>1119.9459220000001</v>
      </c>
      <c r="U286">
        <v>28989.561743999999</v>
      </c>
      <c r="V286">
        <f t="shared" si="103"/>
        <v>2.8989561743999999</v>
      </c>
    </row>
    <row r="287" spans="2:22" x14ac:dyDescent="0.2">
      <c r="B287">
        <v>270</v>
      </c>
      <c r="C287">
        <v>2900000</v>
      </c>
      <c r="D287">
        <v>464.882948</v>
      </c>
      <c r="E287">
        <v>-579884.357204</v>
      </c>
      <c r="F287">
        <v>2517691.8583320002</v>
      </c>
      <c r="G287">
        <v>1040.7004469999999</v>
      </c>
      <c r="I287">
        <f t="shared" si="104"/>
        <v>287.62581013247836</v>
      </c>
      <c r="J287">
        <f t="shared" si="105"/>
        <v>0.34438775510204084</v>
      </c>
      <c r="K287">
        <f t="shared" si="98"/>
        <v>0.99975870204459416</v>
      </c>
      <c r="L287">
        <f t="shared" si="106"/>
        <v>74.298037000000477</v>
      </c>
      <c r="M287">
        <f t="shared" si="107"/>
        <v>-7.5428587519971186</v>
      </c>
      <c r="O287">
        <v>290</v>
      </c>
      <c r="P287">
        <v>3100000</v>
      </c>
      <c r="Q287">
        <v>464.91855800000002</v>
      </c>
      <c r="R287">
        <v>-579866.03252999997</v>
      </c>
      <c r="S287">
        <v>2517691.8583320002</v>
      </c>
      <c r="T287">
        <v>1216.3938639999999</v>
      </c>
      <c r="U287">
        <v>30662.982038999999</v>
      </c>
      <c r="V287">
        <f t="shared" si="103"/>
        <v>3.0662982039000002</v>
      </c>
    </row>
    <row r="288" spans="2:22" x14ac:dyDescent="0.2">
      <c r="B288">
        <v>280</v>
      </c>
      <c r="C288">
        <v>3000000</v>
      </c>
      <c r="D288">
        <v>464.84146900000002</v>
      </c>
      <c r="E288">
        <v>-579879.93062899995</v>
      </c>
      <c r="F288">
        <v>2517691.8583320002</v>
      </c>
      <c r="G288">
        <v>1119.9459220000001</v>
      </c>
      <c r="I288">
        <f t="shared" si="104"/>
        <v>292.05238513252698</v>
      </c>
      <c r="J288">
        <f t="shared" si="105"/>
        <v>0.35714285714285715</v>
      </c>
      <c r="K288">
        <f t="shared" si="98"/>
        <v>0.99975870204459416</v>
      </c>
      <c r="L288">
        <f t="shared" si="106"/>
        <v>78.724612000049092</v>
      </c>
      <c r="M288">
        <f t="shared" si="107"/>
        <v>-7.2006266519951172</v>
      </c>
      <c r="O288">
        <v>300</v>
      </c>
      <c r="P288">
        <v>3200000</v>
      </c>
      <c r="Q288">
        <v>464.87449900000001</v>
      </c>
      <c r="R288">
        <v>-579857.32070399995</v>
      </c>
      <c r="S288">
        <v>2517691.8583320002</v>
      </c>
      <c r="T288">
        <v>1342.6114560000001</v>
      </c>
      <c r="U288">
        <v>33323.244661999997</v>
      </c>
      <c r="V288">
        <f t="shared" si="103"/>
        <v>3.3323244661999998</v>
      </c>
    </row>
    <row r="289" spans="2:22" x14ac:dyDescent="0.2">
      <c r="B289">
        <v>290</v>
      </c>
      <c r="C289">
        <v>3100000</v>
      </c>
      <c r="D289">
        <v>464.91855800000002</v>
      </c>
      <c r="E289">
        <v>-579866.03252999997</v>
      </c>
      <c r="F289">
        <v>2517691.8583320002</v>
      </c>
      <c r="G289">
        <v>1216.3938639999999</v>
      </c>
      <c r="I289">
        <f t="shared" si="104"/>
        <v>305.95048413251061</v>
      </c>
      <c r="J289">
        <f t="shared" si="105"/>
        <v>0.36989795918367346</v>
      </c>
      <c r="K289">
        <f t="shared" si="98"/>
        <v>0.99975870204459416</v>
      </c>
      <c r="L289">
        <f t="shared" si="106"/>
        <v>92.622711000032723</v>
      </c>
      <c r="M289">
        <f>((L289-L288)-(B289-B288)*$D$15)/(B289-B288)</f>
        <v>-6.2534742520016149</v>
      </c>
      <c r="O289">
        <v>310</v>
      </c>
      <c r="P289">
        <v>3300000</v>
      </c>
      <c r="Q289">
        <v>464.95951500000001</v>
      </c>
      <c r="R289">
        <v>-579849.24470699998</v>
      </c>
      <c r="S289">
        <v>2517691.8583320002</v>
      </c>
      <c r="T289">
        <v>1482.4295259999999</v>
      </c>
      <c r="U289">
        <v>36097.801118000003</v>
      </c>
      <c r="V289">
        <f t="shared" si="103"/>
        <v>3.6097801118000006</v>
      </c>
    </row>
    <row r="290" spans="2:22" x14ac:dyDescent="0.2">
      <c r="B290">
        <v>300</v>
      </c>
      <c r="C290">
        <v>3200000</v>
      </c>
      <c r="D290">
        <v>464.87449900000001</v>
      </c>
      <c r="E290">
        <v>-579857.32070399995</v>
      </c>
      <c r="F290">
        <v>2517691.8583320002</v>
      </c>
      <c r="G290">
        <v>1342.6114560000001</v>
      </c>
      <c r="I290">
        <f t="shared" ref="I290:I297" si="108">E290-(128000-$B$258)/128000*$E$259</f>
        <v>314.662310132524</v>
      </c>
      <c r="J290">
        <f t="shared" ref="J290:J297" si="109">B290/$B$258</f>
        <v>0.38265306122448978</v>
      </c>
      <c r="K290">
        <f t="shared" si="98"/>
        <v>0.99975870204459416</v>
      </c>
      <c r="L290">
        <f t="shared" ref="L290:L297" si="110">E290-$E$260</f>
        <v>101.33453700004611</v>
      </c>
      <c r="M290">
        <f t="shared" ref="M290:M297" si="111">((L290-L289)-(B290-B289)*$D$15)/(B290-B289)</f>
        <v>-6.7721015519986398</v>
      </c>
      <c r="O290">
        <v>320</v>
      </c>
      <c r="P290">
        <v>3400000</v>
      </c>
      <c r="Q290">
        <v>464.851069</v>
      </c>
      <c r="R290">
        <v>-579847.05774199998</v>
      </c>
      <c r="S290">
        <v>2517691.8583320002</v>
      </c>
      <c r="T290">
        <v>1652.393593</v>
      </c>
      <c r="U290">
        <v>38855.318469999998</v>
      </c>
      <c r="V290">
        <f t="shared" si="103"/>
        <v>3.8855318470000002</v>
      </c>
    </row>
    <row r="291" spans="2:22" x14ac:dyDescent="0.2">
      <c r="B291">
        <v>310</v>
      </c>
      <c r="C291">
        <v>3300000</v>
      </c>
      <c r="D291">
        <v>464.95951500000001</v>
      </c>
      <c r="E291">
        <v>-579849.24470699998</v>
      </c>
      <c r="F291">
        <v>2517691.8583320002</v>
      </c>
      <c r="G291">
        <v>1482.4295259999999</v>
      </c>
      <c r="I291">
        <f t="shared" si="108"/>
        <v>322.73830713250209</v>
      </c>
      <c r="J291">
        <f t="shared" si="109"/>
        <v>0.39540816326530615</v>
      </c>
      <c r="K291">
        <f t="shared" si="98"/>
        <v>0.99975870204459416</v>
      </c>
      <c r="L291">
        <f t="shared" si="110"/>
        <v>109.4105340000242</v>
      </c>
      <c r="M291">
        <f t="shared" si="111"/>
        <v>-6.8356844520021696</v>
      </c>
      <c r="O291">
        <v>330</v>
      </c>
      <c r="P291">
        <v>3500000</v>
      </c>
      <c r="Q291">
        <v>464.862054</v>
      </c>
      <c r="R291">
        <v>-579832.02803299995</v>
      </c>
      <c r="S291">
        <v>2517691.8583320002</v>
      </c>
      <c r="T291">
        <v>1742.9168990000001</v>
      </c>
      <c r="U291">
        <v>41909.387446000001</v>
      </c>
      <c r="V291">
        <f t="shared" si="103"/>
        <v>4.1909387446000004</v>
      </c>
    </row>
    <row r="292" spans="2:22" x14ac:dyDescent="0.2">
      <c r="B292">
        <v>320</v>
      </c>
      <c r="C292">
        <v>3400000</v>
      </c>
      <c r="D292">
        <v>464.851069</v>
      </c>
      <c r="E292">
        <v>-579847.05774199998</v>
      </c>
      <c r="F292">
        <v>2517691.8583320002</v>
      </c>
      <c r="G292">
        <v>1652.393593</v>
      </c>
      <c r="I292">
        <f t="shared" si="108"/>
        <v>324.92527213250287</v>
      </c>
      <c r="J292">
        <f t="shared" si="109"/>
        <v>0.40816326530612246</v>
      </c>
      <c r="K292">
        <f t="shared" si="98"/>
        <v>0.99975870204459416</v>
      </c>
      <c r="L292">
        <f t="shared" si="110"/>
        <v>111.59749900002498</v>
      </c>
      <c r="M292">
        <f t="shared" si="111"/>
        <v>-7.4245876519999001</v>
      </c>
      <c r="O292">
        <v>340</v>
      </c>
      <c r="P292">
        <v>3600000</v>
      </c>
      <c r="Q292">
        <v>464.91951999999998</v>
      </c>
      <c r="R292">
        <v>-579811.45175999997</v>
      </c>
      <c r="S292">
        <v>2517691.8583320002</v>
      </c>
      <c r="T292">
        <v>1872.8050470000001</v>
      </c>
      <c r="U292">
        <v>44617.377894999998</v>
      </c>
      <c r="V292">
        <f t="shared" si="103"/>
        <v>4.4617377894999999</v>
      </c>
    </row>
    <row r="293" spans="2:22" x14ac:dyDescent="0.2">
      <c r="B293">
        <v>330</v>
      </c>
      <c r="C293">
        <v>3500000</v>
      </c>
      <c r="D293">
        <v>464.862054</v>
      </c>
      <c r="E293">
        <v>-579832.02803299995</v>
      </c>
      <c r="F293">
        <v>2517691.8583320002</v>
      </c>
      <c r="G293">
        <v>1742.9168990000001</v>
      </c>
      <c r="I293">
        <f t="shared" si="108"/>
        <v>339.95498113252688</v>
      </c>
      <c r="J293">
        <f t="shared" si="109"/>
        <v>0.42091836734693877</v>
      </c>
      <c r="K293">
        <f t="shared" si="98"/>
        <v>0.99975870204459416</v>
      </c>
      <c r="L293">
        <f t="shared" si="110"/>
        <v>126.627208000049</v>
      </c>
      <c r="M293">
        <f t="shared" si="111"/>
        <v>-6.1403132519975774</v>
      </c>
      <c r="O293">
        <v>350</v>
      </c>
      <c r="P293">
        <v>3700000</v>
      </c>
      <c r="Q293">
        <v>464.91614900000002</v>
      </c>
      <c r="R293">
        <v>-579807.95451900002</v>
      </c>
      <c r="S293">
        <v>2517691.8583320002</v>
      </c>
      <c r="T293">
        <v>2004.076476</v>
      </c>
      <c r="U293">
        <v>47026.735659999998</v>
      </c>
      <c r="V293">
        <f t="shared" si="103"/>
        <v>4.7026735659999996</v>
      </c>
    </row>
    <row r="294" spans="2:22" x14ac:dyDescent="0.2">
      <c r="B294">
        <v>340</v>
      </c>
      <c r="C294">
        <v>3600000</v>
      </c>
      <c r="D294">
        <v>464.91951999999998</v>
      </c>
      <c r="E294">
        <v>-579811.45175999997</v>
      </c>
      <c r="F294">
        <v>2517691.8583320002</v>
      </c>
      <c r="G294">
        <v>1872.8050470000001</v>
      </c>
      <c r="I294">
        <f t="shared" si="108"/>
        <v>360.53125413251109</v>
      </c>
      <c r="J294">
        <f t="shared" si="109"/>
        <v>0.43367346938775508</v>
      </c>
      <c r="K294">
        <f t="shared" si="98"/>
        <v>0.99975870204459416</v>
      </c>
      <c r="L294">
        <f t="shared" si="110"/>
        <v>147.20348100003321</v>
      </c>
      <c r="M294">
        <f t="shared" si="111"/>
        <v>-5.5856568520015575</v>
      </c>
      <c r="O294">
        <v>360</v>
      </c>
      <c r="P294">
        <v>3800000</v>
      </c>
      <c r="Q294">
        <v>464.89955099999997</v>
      </c>
      <c r="R294">
        <v>-579792.04805900005</v>
      </c>
      <c r="S294">
        <v>2517691.8583320002</v>
      </c>
      <c r="T294">
        <v>2171.2400859999998</v>
      </c>
      <c r="U294">
        <v>48673.380957000001</v>
      </c>
      <c r="V294">
        <f t="shared" si="103"/>
        <v>4.8673380957000001</v>
      </c>
    </row>
    <row r="295" spans="2:22" x14ac:dyDescent="0.2">
      <c r="B295">
        <v>350</v>
      </c>
      <c r="C295">
        <v>3700000</v>
      </c>
      <c r="D295">
        <v>464.91614900000002</v>
      </c>
      <c r="E295">
        <v>-579807.95451900002</v>
      </c>
      <c r="F295">
        <v>2517691.8583320002</v>
      </c>
      <c r="G295">
        <v>2004.076476</v>
      </c>
      <c r="I295">
        <f t="shared" si="108"/>
        <v>364.02849513245746</v>
      </c>
      <c r="J295">
        <f t="shared" si="109"/>
        <v>0.44642857142857145</v>
      </c>
      <c r="K295">
        <f t="shared" si="98"/>
        <v>0.99975870204459416</v>
      </c>
      <c r="L295">
        <f t="shared" si="110"/>
        <v>150.70072199997958</v>
      </c>
      <c r="M295">
        <f t="shared" si="111"/>
        <v>-7.2935600520053416</v>
      </c>
      <c r="O295">
        <v>370</v>
      </c>
      <c r="P295">
        <v>3900000</v>
      </c>
      <c r="Q295">
        <v>464.93021499999998</v>
      </c>
      <c r="R295">
        <v>-579782.37473799998</v>
      </c>
      <c r="S295">
        <v>2517691.8583320002</v>
      </c>
      <c r="T295">
        <v>2397.2373240000002</v>
      </c>
      <c r="U295">
        <v>52011.713958</v>
      </c>
      <c r="V295">
        <f t="shared" si="103"/>
        <v>5.2011713958000003</v>
      </c>
    </row>
    <row r="296" spans="2:22" x14ac:dyDescent="0.2">
      <c r="B296">
        <v>360</v>
      </c>
      <c r="C296">
        <v>3800000</v>
      </c>
      <c r="D296">
        <v>464.89955099999997</v>
      </c>
      <c r="E296">
        <v>-579792.04805900005</v>
      </c>
      <c r="F296">
        <v>2517691.8583320002</v>
      </c>
      <c r="G296">
        <v>2171.2400859999998</v>
      </c>
      <c r="I296">
        <f t="shared" si="108"/>
        <v>379.93495513242669</v>
      </c>
      <c r="J296">
        <f t="shared" si="109"/>
        <v>0.45918367346938777</v>
      </c>
      <c r="K296">
        <f t="shared" si="98"/>
        <v>0.99975870204459416</v>
      </c>
      <c r="L296">
        <f t="shared" si="110"/>
        <v>166.60718199994881</v>
      </c>
      <c r="M296">
        <f t="shared" si="111"/>
        <v>-6.0526381520030554</v>
      </c>
    </row>
    <row r="297" spans="2:22" x14ac:dyDescent="0.2">
      <c r="B297">
        <v>370</v>
      </c>
      <c r="C297">
        <v>3900000</v>
      </c>
      <c r="D297">
        <v>464.93021499999998</v>
      </c>
      <c r="E297">
        <v>-579782.37473799998</v>
      </c>
      <c r="F297">
        <v>2517691.8583320002</v>
      </c>
      <c r="G297">
        <v>2397.2373240000002</v>
      </c>
      <c r="I297">
        <f t="shared" si="108"/>
        <v>389.60827613249421</v>
      </c>
      <c r="J297">
        <f t="shared" si="109"/>
        <v>0.47193877551020408</v>
      </c>
      <c r="K297">
        <f t="shared" si="98"/>
        <v>0.99975870204459416</v>
      </c>
      <c r="L297">
        <f t="shared" si="110"/>
        <v>176.28050300001632</v>
      </c>
      <c r="M297">
        <f t="shared" si="111"/>
        <v>-6.6759520519932263</v>
      </c>
    </row>
    <row r="300" spans="2:22" x14ac:dyDescent="0.2">
      <c r="B300" t="s">
        <v>32</v>
      </c>
    </row>
    <row r="301" spans="2:22" x14ac:dyDescent="0.2">
      <c r="D301" t="s">
        <v>29</v>
      </c>
      <c r="F301" t="s">
        <v>35</v>
      </c>
    </row>
    <row r="302" spans="2:22" x14ac:dyDescent="0.2">
      <c r="B302">
        <v>2359</v>
      </c>
      <c r="C302" t="s">
        <v>12</v>
      </c>
      <c r="D302" t="s">
        <v>13</v>
      </c>
      <c r="E302" t="s">
        <v>14</v>
      </c>
      <c r="F302" t="s">
        <v>15</v>
      </c>
      <c r="G302" t="s">
        <v>16</v>
      </c>
      <c r="I302" t="s">
        <v>6</v>
      </c>
      <c r="J302" t="s">
        <v>7</v>
      </c>
      <c r="K302" t="s">
        <v>8</v>
      </c>
      <c r="L302" t="s">
        <v>9</v>
      </c>
      <c r="O302" t="s">
        <v>11</v>
      </c>
      <c r="P302" t="s">
        <v>12</v>
      </c>
      <c r="Q302" t="s">
        <v>13</v>
      </c>
      <c r="R302" t="s">
        <v>14</v>
      </c>
      <c r="S302" t="s">
        <v>15</v>
      </c>
      <c r="T302" t="s">
        <v>16</v>
      </c>
      <c r="U302" t="s">
        <v>17</v>
      </c>
      <c r="V302" t="s">
        <v>19</v>
      </c>
    </row>
    <row r="303" spans="2:22" x14ac:dyDescent="0.2">
      <c r="B303" t="s">
        <v>10</v>
      </c>
      <c r="C303">
        <v>100000</v>
      </c>
      <c r="D303">
        <v>464.86802399999999</v>
      </c>
      <c r="E303">
        <v>-583747.43605999998</v>
      </c>
      <c r="F303">
        <v>2518299.5188569999</v>
      </c>
      <c r="G303">
        <v>-2.6447999999999999E-2</v>
      </c>
      <c r="O303">
        <v>10</v>
      </c>
      <c r="P303">
        <v>300000</v>
      </c>
      <c r="Q303">
        <v>464.854938</v>
      </c>
      <c r="R303">
        <v>-572527.29221600003</v>
      </c>
      <c r="S303">
        <v>2517222.8081669998</v>
      </c>
      <c r="T303">
        <v>-150.65398400000001</v>
      </c>
      <c r="U303">
        <v>0</v>
      </c>
      <c r="V303">
        <f>U303*10^-4</f>
        <v>0</v>
      </c>
    </row>
    <row r="304" spans="2:22" x14ac:dyDescent="0.2">
      <c r="B304">
        <v>0</v>
      </c>
      <c r="C304">
        <v>200000</v>
      </c>
      <c r="D304">
        <v>464.83659499999999</v>
      </c>
      <c r="E304">
        <v>-572530.65741600003</v>
      </c>
      <c r="F304">
        <v>2517209.5068270001</v>
      </c>
      <c r="G304">
        <v>1.5899999999999999E-4</v>
      </c>
      <c r="I304">
        <f>E304-(128000-$B$302)/128000*$E$303</f>
        <v>458.4958184879506</v>
      </c>
      <c r="J304">
        <f>B304/$B$302</f>
        <v>0</v>
      </c>
      <c r="K304">
        <f>F304/$F$303</f>
        <v>0.99956716346811092</v>
      </c>
      <c r="L304">
        <f>E304-$E$304</f>
        <v>0</v>
      </c>
      <c r="O304">
        <v>20</v>
      </c>
      <c r="P304">
        <v>400000</v>
      </c>
      <c r="Q304">
        <v>464.85933999999997</v>
      </c>
      <c r="R304">
        <v>-572524.36554899998</v>
      </c>
      <c r="S304">
        <v>2517222.8081669998</v>
      </c>
      <c r="T304">
        <v>-212.07794899999999</v>
      </c>
      <c r="U304">
        <v>13.743141</v>
      </c>
      <c r="V304">
        <f>U304*10^-4</f>
        <v>1.3743141E-3</v>
      </c>
    </row>
    <row r="305" spans="2:22" x14ac:dyDescent="0.2">
      <c r="B305">
        <v>10</v>
      </c>
      <c r="C305">
        <v>300000</v>
      </c>
      <c r="D305">
        <v>464.854938</v>
      </c>
      <c r="E305">
        <v>-572527.29221600003</v>
      </c>
      <c r="F305">
        <v>2517222.8081669998</v>
      </c>
      <c r="G305">
        <v>-150.65398400000001</v>
      </c>
      <c r="I305">
        <f>E305-(128000-$B$302)/128000*$E$303</f>
        <v>461.86101848795079</v>
      </c>
      <c r="J305">
        <f>B305/$B$302</f>
        <v>4.2390843577787196E-3</v>
      </c>
      <c r="K305">
        <f>F305/$F$303</f>
        <v>0.99957244534181189</v>
      </c>
      <c r="L305">
        <f>E305-$E$304</f>
        <v>3.3652000000001863</v>
      </c>
      <c r="M305">
        <f>((L305-L304)-(B305-B304)*$D$15)/(B305-B304)</f>
        <v>-7.3067641519999595</v>
      </c>
      <c r="O305">
        <v>30</v>
      </c>
      <c r="P305">
        <v>500000</v>
      </c>
      <c r="Q305">
        <v>464.83713399999999</v>
      </c>
      <c r="R305">
        <v>-572534.22689100006</v>
      </c>
      <c r="S305">
        <v>2517222.8081669998</v>
      </c>
      <c r="T305">
        <v>-224.780754</v>
      </c>
      <c r="U305">
        <v>35.616098000000001</v>
      </c>
      <c r="V305">
        <f>U305*10^-4</f>
        <v>3.5616098000000001E-3</v>
      </c>
    </row>
    <row r="306" spans="2:22" x14ac:dyDescent="0.2">
      <c r="B306">
        <v>20</v>
      </c>
      <c r="C306">
        <v>400000</v>
      </c>
      <c r="D306">
        <v>464.85933999999997</v>
      </c>
      <c r="E306">
        <v>-572524.36554899998</v>
      </c>
      <c r="F306">
        <v>2517222.8081669998</v>
      </c>
      <c r="G306">
        <v>-212.07794899999999</v>
      </c>
      <c r="I306">
        <f t="shared" ref="I306:I340" si="112">E306-(128000-$B$302)/128000*$E$303</f>
        <v>464.78768548800144</v>
      </c>
      <c r="J306">
        <f t="shared" ref="J306:J340" si="113">B306/$B$302</f>
        <v>8.4781687155574392E-3</v>
      </c>
      <c r="K306">
        <f t="shared" ref="K306:K340" si="114">F306/$F$303</f>
        <v>0.99957244534181189</v>
      </c>
      <c r="L306">
        <f t="shared" ref="L306:L340" si="115">E306-$E$304</f>
        <v>6.2918670000508428</v>
      </c>
      <c r="M306">
        <f t="shared" ref="M306:M340" si="116">((L306-L305)-(B306-B305)*$D$15)/(B306-B305)</f>
        <v>-7.3506174519949123</v>
      </c>
      <c r="O306">
        <v>40</v>
      </c>
      <c r="P306">
        <v>600000</v>
      </c>
      <c r="Q306">
        <v>464.84481799999998</v>
      </c>
      <c r="R306">
        <v>-572541.37822099996</v>
      </c>
      <c r="S306">
        <v>2517222.8081669998</v>
      </c>
      <c r="T306">
        <v>-237.171696</v>
      </c>
      <c r="U306">
        <v>64.346704000000003</v>
      </c>
      <c r="V306">
        <f t="shared" ref="V306:V338" si="117">U306*10^-4</f>
        <v>6.434670400000001E-3</v>
      </c>
    </row>
    <row r="307" spans="2:22" x14ac:dyDescent="0.2">
      <c r="B307">
        <v>30</v>
      </c>
      <c r="C307">
        <v>500000</v>
      </c>
      <c r="D307">
        <v>464.83713399999999</v>
      </c>
      <c r="E307">
        <v>-572534.22689100006</v>
      </c>
      <c r="F307">
        <v>2517222.8081669998</v>
      </c>
      <c r="G307">
        <v>-224.780754</v>
      </c>
      <c r="I307">
        <f t="shared" si="112"/>
        <v>454.9263434879249</v>
      </c>
      <c r="J307">
        <f t="shared" si="113"/>
        <v>1.271725307333616E-2</v>
      </c>
      <c r="K307">
        <f t="shared" si="114"/>
        <v>0.99957244534181189</v>
      </c>
      <c r="L307">
        <f t="shared" si="115"/>
        <v>-3.5694750000257045</v>
      </c>
      <c r="M307">
        <f t="shared" si="116"/>
        <v>-8.6294183520076331</v>
      </c>
      <c r="O307">
        <v>50</v>
      </c>
      <c r="P307">
        <v>700000</v>
      </c>
      <c r="Q307">
        <v>464.84970800000002</v>
      </c>
      <c r="R307">
        <v>-572534.89055200003</v>
      </c>
      <c r="S307">
        <v>2517222.8081669998</v>
      </c>
      <c r="T307">
        <v>-211.34005400000001</v>
      </c>
      <c r="U307">
        <v>71.019419999999997</v>
      </c>
      <c r="V307">
        <f t="shared" si="117"/>
        <v>7.101942E-3</v>
      </c>
    </row>
    <row r="308" spans="2:22" x14ac:dyDescent="0.2">
      <c r="B308">
        <v>40</v>
      </c>
      <c r="C308">
        <v>600000</v>
      </c>
      <c r="D308">
        <v>464.84481799999998</v>
      </c>
      <c r="E308">
        <v>-572541.37822099996</v>
      </c>
      <c r="F308">
        <v>2517222.8081669998</v>
      </c>
      <c r="G308">
        <v>-237.171696</v>
      </c>
      <c r="I308">
        <f t="shared" si="112"/>
        <v>447.77501348801889</v>
      </c>
      <c r="J308">
        <f t="shared" si="113"/>
        <v>1.6956337431114878E-2</v>
      </c>
      <c r="K308">
        <f t="shared" si="114"/>
        <v>0.99957244534181189</v>
      </c>
      <c r="L308">
        <f t="shared" si="115"/>
        <v>-10.720804999931715</v>
      </c>
      <c r="M308">
        <f t="shared" si="116"/>
        <v>-8.3584171519905794</v>
      </c>
      <c r="O308">
        <v>60</v>
      </c>
      <c r="P308">
        <v>800000</v>
      </c>
      <c r="Q308">
        <v>464.82194399999997</v>
      </c>
      <c r="R308">
        <v>-572544.53066399996</v>
      </c>
      <c r="S308">
        <v>2517222.8081669998</v>
      </c>
      <c r="T308">
        <v>-245.88033799999999</v>
      </c>
      <c r="U308">
        <v>96.993865999999997</v>
      </c>
      <c r="V308">
        <f t="shared" si="117"/>
        <v>9.6993866000000001E-3</v>
      </c>
    </row>
    <row r="309" spans="2:22" x14ac:dyDescent="0.2">
      <c r="B309">
        <v>50</v>
      </c>
      <c r="C309">
        <v>700000</v>
      </c>
      <c r="D309">
        <v>464.84970800000002</v>
      </c>
      <c r="E309">
        <v>-572534.89055200003</v>
      </c>
      <c r="F309">
        <v>2517222.8081669998</v>
      </c>
      <c r="G309">
        <v>-211.34005400000001</v>
      </c>
      <c r="I309">
        <f t="shared" si="112"/>
        <v>454.26268248795532</v>
      </c>
      <c r="J309">
        <f t="shared" si="113"/>
        <v>2.1195421788893599E-2</v>
      </c>
      <c r="K309">
        <f t="shared" si="114"/>
        <v>0.99957244534181189</v>
      </c>
      <c r="L309">
        <f t="shared" si="115"/>
        <v>-4.2331359999952838</v>
      </c>
      <c r="M309">
        <f t="shared" si="116"/>
        <v>-6.994517252006335</v>
      </c>
      <c r="O309">
        <v>70</v>
      </c>
      <c r="P309">
        <v>900000</v>
      </c>
      <c r="Q309">
        <v>464.805745</v>
      </c>
      <c r="R309">
        <v>-572540.48320100002</v>
      </c>
      <c r="S309">
        <v>2517222.8081669998</v>
      </c>
      <c r="T309">
        <v>-253.28568799999999</v>
      </c>
      <c r="U309">
        <v>138.52929399999999</v>
      </c>
      <c r="V309">
        <f t="shared" si="117"/>
        <v>1.38529294E-2</v>
      </c>
    </row>
    <row r="310" spans="2:22" x14ac:dyDescent="0.2">
      <c r="B310">
        <v>60</v>
      </c>
      <c r="C310">
        <v>800000</v>
      </c>
      <c r="D310">
        <v>464.82194399999997</v>
      </c>
      <c r="E310">
        <v>-572544.53066399996</v>
      </c>
      <c r="F310">
        <v>2517222.8081669998</v>
      </c>
      <c r="G310">
        <v>-245.88033799999999</v>
      </c>
      <c r="I310">
        <f t="shared" si="112"/>
        <v>444.62257048801985</v>
      </c>
      <c r="J310">
        <f t="shared" si="113"/>
        <v>2.5434506146672319E-2</v>
      </c>
      <c r="K310">
        <f t="shared" si="114"/>
        <v>0.99957244534181189</v>
      </c>
      <c r="L310">
        <f t="shared" si="115"/>
        <v>-13.873247999930754</v>
      </c>
      <c r="M310">
        <f t="shared" si="116"/>
        <v>-8.6072953519935247</v>
      </c>
      <c r="O310">
        <v>80</v>
      </c>
      <c r="P310">
        <v>1000000</v>
      </c>
      <c r="Q310">
        <v>464.892764</v>
      </c>
      <c r="R310">
        <v>-572532.13257400005</v>
      </c>
      <c r="S310">
        <v>2517222.8081669998</v>
      </c>
      <c r="T310">
        <v>-237.457279</v>
      </c>
      <c r="U310">
        <v>153.64730499999999</v>
      </c>
      <c r="V310">
        <f t="shared" si="117"/>
        <v>1.53647305E-2</v>
      </c>
    </row>
    <row r="311" spans="2:22" x14ac:dyDescent="0.2">
      <c r="B311">
        <v>70</v>
      </c>
      <c r="C311">
        <v>900000</v>
      </c>
      <c r="D311">
        <v>464.805745</v>
      </c>
      <c r="E311">
        <v>-572540.48320100002</v>
      </c>
      <c r="F311">
        <v>2517222.8081669998</v>
      </c>
      <c r="G311">
        <v>-253.28568799999999</v>
      </c>
      <c r="I311">
        <f t="shared" si="112"/>
        <v>448.67003348795697</v>
      </c>
      <c r="J311">
        <f t="shared" si="113"/>
        <v>2.967359050445104E-2</v>
      </c>
      <c r="K311">
        <f t="shared" si="114"/>
        <v>0.99957244534181189</v>
      </c>
      <c r="L311">
        <f t="shared" si="115"/>
        <v>-9.8257849999936298</v>
      </c>
      <c r="M311">
        <f t="shared" si="116"/>
        <v>-7.2385378520062655</v>
      </c>
      <c r="O311">
        <v>90</v>
      </c>
      <c r="P311">
        <v>1100000</v>
      </c>
      <c r="Q311">
        <v>464.85696200000001</v>
      </c>
      <c r="R311">
        <v>-572537.38160099997</v>
      </c>
      <c r="S311">
        <v>2517222.8081669998</v>
      </c>
      <c r="T311">
        <v>-229.679419</v>
      </c>
      <c r="U311">
        <v>198.72775200000001</v>
      </c>
      <c r="V311">
        <f t="shared" si="117"/>
        <v>1.9872775200000001E-2</v>
      </c>
    </row>
    <row r="312" spans="2:22" x14ac:dyDescent="0.2">
      <c r="B312">
        <v>80</v>
      </c>
      <c r="C312">
        <v>1000000</v>
      </c>
      <c r="D312">
        <v>464.892764</v>
      </c>
      <c r="E312">
        <v>-572532.13257400005</v>
      </c>
      <c r="F312">
        <v>2517222.8081669998</v>
      </c>
      <c r="G312">
        <v>-237.457279</v>
      </c>
      <c r="I312">
        <f t="shared" si="112"/>
        <v>457.02066048793495</v>
      </c>
      <c r="J312">
        <f t="shared" si="113"/>
        <v>3.3912674862229757E-2</v>
      </c>
      <c r="K312">
        <f t="shared" si="114"/>
        <v>0.99957244534181189</v>
      </c>
      <c r="L312">
        <f t="shared" si="115"/>
        <v>-1.4751580000156537</v>
      </c>
      <c r="M312">
        <f t="shared" si="116"/>
        <v>-6.8082214520021811</v>
      </c>
      <c r="O312">
        <v>100</v>
      </c>
      <c r="P312">
        <v>1200000</v>
      </c>
      <c r="Q312">
        <v>464.88259699999998</v>
      </c>
      <c r="R312">
        <v>-572532.15378199995</v>
      </c>
      <c r="S312">
        <v>2517222.8081669998</v>
      </c>
      <c r="T312">
        <v>-327.30325800000003</v>
      </c>
      <c r="U312">
        <v>225.364295</v>
      </c>
      <c r="V312">
        <f t="shared" si="117"/>
        <v>2.25364295E-2</v>
      </c>
    </row>
    <row r="313" spans="2:22" x14ac:dyDescent="0.2">
      <c r="B313">
        <v>90</v>
      </c>
      <c r="C313">
        <v>1100000</v>
      </c>
      <c r="D313">
        <v>464.85696200000001</v>
      </c>
      <c r="E313">
        <v>-572537.38160099997</v>
      </c>
      <c r="F313">
        <v>2517222.8081669998</v>
      </c>
      <c r="G313">
        <v>-229.679419</v>
      </c>
      <c r="I313">
        <f t="shared" si="112"/>
        <v>451.77163348800968</v>
      </c>
      <c r="J313">
        <f t="shared" si="113"/>
        <v>3.8151759220008477E-2</v>
      </c>
      <c r="K313">
        <f t="shared" si="114"/>
        <v>0.99957244534181189</v>
      </c>
      <c r="L313">
        <f t="shared" si="115"/>
        <v>-6.7241849999409169</v>
      </c>
      <c r="M313">
        <f t="shared" si="116"/>
        <v>-8.1681868519925054</v>
      </c>
      <c r="O313">
        <v>110</v>
      </c>
      <c r="P313">
        <v>1300000</v>
      </c>
      <c r="Q313">
        <v>464.86644799999999</v>
      </c>
      <c r="R313">
        <v>-572533.35337799997</v>
      </c>
      <c r="S313">
        <v>2517222.8081669998</v>
      </c>
      <c r="T313">
        <v>-387.97472800000003</v>
      </c>
      <c r="U313">
        <v>293.89066800000001</v>
      </c>
      <c r="V313">
        <f t="shared" si="117"/>
        <v>2.9389066800000002E-2</v>
      </c>
    </row>
    <row r="314" spans="2:22" x14ac:dyDescent="0.2">
      <c r="B314">
        <v>100</v>
      </c>
      <c r="C314">
        <v>1200000</v>
      </c>
      <c r="D314">
        <v>464.88259699999998</v>
      </c>
      <c r="E314">
        <v>-572532.15378199995</v>
      </c>
      <c r="F314">
        <v>2517222.8081669998</v>
      </c>
      <c r="G314">
        <v>-327.30325800000003</v>
      </c>
      <c r="I314">
        <f t="shared" si="112"/>
        <v>456.99945248803124</v>
      </c>
      <c r="J314">
        <f t="shared" si="113"/>
        <v>4.2390843577787198E-2</v>
      </c>
      <c r="K314">
        <f t="shared" si="114"/>
        <v>0.99957244534181189</v>
      </c>
      <c r="L314">
        <f t="shared" si="115"/>
        <v>-1.4963659999193624</v>
      </c>
      <c r="M314">
        <f t="shared" si="116"/>
        <v>-7.1205022519978227</v>
      </c>
      <c r="O314">
        <v>120</v>
      </c>
      <c r="P314">
        <v>1400000</v>
      </c>
      <c r="Q314">
        <v>464.83234700000003</v>
      </c>
      <c r="R314">
        <v>-572548.27841300005</v>
      </c>
      <c r="S314">
        <v>2517222.8081669998</v>
      </c>
      <c r="T314">
        <v>-350.942971</v>
      </c>
      <c r="U314">
        <v>322.286091</v>
      </c>
      <c r="V314">
        <f t="shared" si="117"/>
        <v>3.22286091E-2</v>
      </c>
    </row>
    <row r="315" spans="2:22" x14ac:dyDescent="0.2">
      <c r="B315">
        <v>110</v>
      </c>
      <c r="C315">
        <v>1300000</v>
      </c>
      <c r="D315">
        <v>464.86644799999999</v>
      </c>
      <c r="E315">
        <v>-572533.35337799997</v>
      </c>
      <c r="F315">
        <v>2517222.8081669998</v>
      </c>
      <c r="G315">
        <v>-387.97472800000003</v>
      </c>
      <c r="I315">
        <f t="shared" si="112"/>
        <v>455.79985648801085</v>
      </c>
      <c r="J315">
        <f t="shared" si="113"/>
        <v>4.6629927935565918E-2</v>
      </c>
      <c r="K315">
        <f t="shared" si="114"/>
        <v>0.99957244534181189</v>
      </c>
      <c r="L315">
        <f t="shared" si="115"/>
        <v>-2.6959619999397546</v>
      </c>
      <c r="M315">
        <f t="shared" si="116"/>
        <v>-7.7632437520020172</v>
      </c>
      <c r="O315">
        <v>130</v>
      </c>
      <c r="P315">
        <v>1500000</v>
      </c>
      <c r="Q315">
        <v>464.838775</v>
      </c>
      <c r="R315">
        <v>-572536.88077000005</v>
      </c>
      <c r="S315">
        <v>2517222.8081669998</v>
      </c>
      <c r="T315">
        <v>-333.34126600000002</v>
      </c>
      <c r="U315">
        <v>382.65893299999999</v>
      </c>
      <c r="V315">
        <f t="shared" si="117"/>
        <v>3.8265893299999999E-2</v>
      </c>
    </row>
    <row r="316" spans="2:22" x14ac:dyDescent="0.2">
      <c r="B316">
        <v>120</v>
      </c>
      <c r="C316">
        <v>1400000</v>
      </c>
      <c r="D316">
        <v>464.83234700000003</v>
      </c>
      <c r="E316">
        <v>-572548.27841300005</v>
      </c>
      <c r="F316">
        <v>2517222.8081669998</v>
      </c>
      <c r="G316">
        <v>-350.942971</v>
      </c>
      <c r="I316">
        <f t="shared" si="112"/>
        <v>440.8748214879306</v>
      </c>
      <c r="J316">
        <f t="shared" si="113"/>
        <v>5.0869012293344638E-2</v>
      </c>
      <c r="K316">
        <f t="shared" si="114"/>
        <v>0.99957244534181189</v>
      </c>
      <c r="L316">
        <f t="shared" si="115"/>
        <v>-17.620997000019997</v>
      </c>
      <c r="M316">
        <f t="shared" si="116"/>
        <v>-9.1357876520080019</v>
      </c>
      <c r="O316">
        <v>140</v>
      </c>
      <c r="P316">
        <v>1600000</v>
      </c>
      <c r="Q316">
        <v>464.87559499999998</v>
      </c>
      <c r="R316">
        <v>-572534.004265</v>
      </c>
      <c r="S316">
        <v>2517222.8081669998</v>
      </c>
      <c r="T316">
        <v>-231.665854</v>
      </c>
      <c r="U316">
        <v>408.95448499999998</v>
      </c>
      <c r="V316">
        <f t="shared" si="117"/>
        <v>4.0895448500000001E-2</v>
      </c>
    </row>
    <row r="317" spans="2:22" x14ac:dyDescent="0.2">
      <c r="B317">
        <v>130</v>
      </c>
      <c r="C317">
        <v>1500000</v>
      </c>
      <c r="D317">
        <v>464.838775</v>
      </c>
      <c r="E317">
        <v>-572536.88077000005</v>
      </c>
      <c r="F317">
        <v>2517222.8081669998</v>
      </c>
      <c r="G317">
        <v>-333.34126600000002</v>
      </c>
      <c r="I317">
        <f t="shared" si="112"/>
        <v>452.27246448793449</v>
      </c>
      <c r="J317">
        <f t="shared" si="113"/>
        <v>5.5108096651123359E-2</v>
      </c>
      <c r="K317">
        <f t="shared" si="114"/>
        <v>0.99957244534181189</v>
      </c>
      <c r="L317">
        <f t="shared" si="115"/>
        <v>-6.2233540000161156</v>
      </c>
      <c r="M317">
        <f t="shared" si="116"/>
        <v>-6.5035198519995898</v>
      </c>
      <c r="O317">
        <v>150</v>
      </c>
      <c r="P317">
        <v>1700000</v>
      </c>
      <c r="Q317">
        <v>464.79944899999998</v>
      </c>
      <c r="R317">
        <v>-572544.18411699997</v>
      </c>
      <c r="S317">
        <v>2517222.8081669998</v>
      </c>
      <c r="T317">
        <v>-335.759435</v>
      </c>
      <c r="U317">
        <v>484.64122099999997</v>
      </c>
      <c r="V317">
        <f t="shared" si="117"/>
        <v>4.84641221E-2</v>
      </c>
    </row>
    <row r="318" spans="2:22" x14ac:dyDescent="0.2">
      <c r="B318">
        <v>140</v>
      </c>
      <c r="C318">
        <v>1600000</v>
      </c>
      <c r="D318">
        <v>464.87559499999998</v>
      </c>
      <c r="E318">
        <v>-572534.004265</v>
      </c>
      <c r="F318">
        <v>2517222.8081669998</v>
      </c>
      <c r="G318">
        <v>-231.665854</v>
      </c>
      <c r="I318">
        <f t="shared" si="112"/>
        <v>455.1489694879856</v>
      </c>
      <c r="J318">
        <f t="shared" si="113"/>
        <v>5.9347181008902079E-2</v>
      </c>
      <c r="K318">
        <f t="shared" si="114"/>
        <v>0.99957244534181189</v>
      </c>
      <c r="L318">
        <f t="shared" si="115"/>
        <v>-3.3468489999650046</v>
      </c>
      <c r="M318">
        <f t="shared" si="116"/>
        <v>-7.3556336519948671</v>
      </c>
      <c r="O318">
        <v>160</v>
      </c>
      <c r="P318">
        <v>1800000</v>
      </c>
      <c r="Q318">
        <v>464.87109600000002</v>
      </c>
      <c r="R318">
        <v>-572546.59926000005</v>
      </c>
      <c r="S318">
        <v>2517222.8081669998</v>
      </c>
      <c r="T318">
        <v>-139.91414700000001</v>
      </c>
      <c r="U318">
        <v>513.26151300000004</v>
      </c>
      <c r="V318">
        <f t="shared" si="117"/>
        <v>5.1326151300000004E-2</v>
      </c>
    </row>
    <row r="319" spans="2:22" x14ac:dyDescent="0.2">
      <c r="B319">
        <v>150</v>
      </c>
      <c r="C319">
        <v>1700000</v>
      </c>
      <c r="D319">
        <v>464.79944899999998</v>
      </c>
      <c r="E319">
        <v>-572544.18411699997</v>
      </c>
      <c r="F319">
        <v>2517222.8081669998</v>
      </c>
      <c r="G319">
        <v>-335.759435</v>
      </c>
      <c r="I319">
        <f t="shared" si="112"/>
        <v>444.96911748801358</v>
      </c>
      <c r="J319">
        <f t="shared" si="113"/>
        <v>6.35862653666808E-2</v>
      </c>
      <c r="K319">
        <f t="shared" si="114"/>
        <v>0.99957244534181189</v>
      </c>
      <c r="L319">
        <f t="shared" si="115"/>
        <v>-13.52670099993702</v>
      </c>
      <c r="M319">
        <f t="shared" si="116"/>
        <v>-8.6612693519971806</v>
      </c>
      <c r="O319">
        <v>170</v>
      </c>
      <c r="P319">
        <v>1900000</v>
      </c>
      <c r="Q319">
        <v>464.84771899999998</v>
      </c>
      <c r="R319">
        <v>-572540.19827599998</v>
      </c>
      <c r="S319">
        <v>2517222.8081669998</v>
      </c>
      <c r="T319">
        <v>-249.663332</v>
      </c>
      <c r="U319">
        <v>642.98245599999996</v>
      </c>
      <c r="V319">
        <f t="shared" si="117"/>
        <v>6.4298245599999998E-2</v>
      </c>
    </row>
    <row r="320" spans="2:22" x14ac:dyDescent="0.2">
      <c r="B320">
        <v>160</v>
      </c>
      <c r="C320">
        <v>1800000</v>
      </c>
      <c r="D320">
        <v>464.87109600000002</v>
      </c>
      <c r="E320">
        <v>-572546.59926000005</v>
      </c>
      <c r="F320">
        <v>2517222.8081669998</v>
      </c>
      <c r="G320">
        <v>-139.91414700000001</v>
      </c>
      <c r="I320">
        <f t="shared" si="112"/>
        <v>442.55397448793519</v>
      </c>
      <c r="J320">
        <f t="shared" si="113"/>
        <v>6.7825349724459513E-2</v>
      </c>
      <c r="K320">
        <f t="shared" si="114"/>
        <v>0.99957244534181189</v>
      </c>
      <c r="L320">
        <f t="shared" si="115"/>
        <v>-15.941844000015408</v>
      </c>
      <c r="M320">
        <f t="shared" si="116"/>
        <v>-7.8847984520078169</v>
      </c>
      <c r="O320">
        <v>180</v>
      </c>
      <c r="P320">
        <v>2000000</v>
      </c>
      <c r="Q320">
        <v>464.85631100000001</v>
      </c>
      <c r="R320">
        <v>-572535.42327000003</v>
      </c>
      <c r="S320">
        <v>2517222.8081669998</v>
      </c>
      <c r="T320">
        <v>-296.10238099999998</v>
      </c>
      <c r="U320">
        <v>700.44682999999998</v>
      </c>
      <c r="V320">
        <f t="shared" si="117"/>
        <v>7.0044682999999996E-2</v>
      </c>
    </row>
    <row r="321" spans="2:22" x14ac:dyDescent="0.2">
      <c r="B321">
        <v>170</v>
      </c>
      <c r="C321">
        <v>1900000</v>
      </c>
      <c r="D321">
        <v>464.84771899999998</v>
      </c>
      <c r="E321">
        <v>-572540.19827599998</v>
      </c>
      <c r="F321">
        <v>2517222.8081669998</v>
      </c>
      <c r="G321">
        <v>-249.663332</v>
      </c>
      <c r="I321">
        <f t="shared" si="112"/>
        <v>448.95495848800056</v>
      </c>
      <c r="J321">
        <f t="shared" si="113"/>
        <v>7.2064434082238241E-2</v>
      </c>
      <c r="K321">
        <f t="shared" si="114"/>
        <v>0.99957244534181189</v>
      </c>
      <c r="L321">
        <f t="shared" si="115"/>
        <v>-9.5408599999500439</v>
      </c>
      <c r="M321">
        <f t="shared" si="116"/>
        <v>-7.003185751993442</v>
      </c>
      <c r="O321">
        <v>190</v>
      </c>
      <c r="P321">
        <v>2100000</v>
      </c>
      <c r="Q321">
        <v>464.92198999999999</v>
      </c>
      <c r="R321">
        <v>-572539.78427900001</v>
      </c>
      <c r="S321">
        <v>2517222.8081669998</v>
      </c>
      <c r="T321">
        <v>-284.162351</v>
      </c>
      <c r="U321">
        <v>785.340149</v>
      </c>
      <c r="V321">
        <f t="shared" si="117"/>
        <v>7.8534014900000004E-2</v>
      </c>
    </row>
    <row r="322" spans="2:22" x14ac:dyDescent="0.2">
      <c r="B322">
        <v>180</v>
      </c>
      <c r="C322">
        <v>2000000</v>
      </c>
      <c r="D322">
        <v>464.85631100000001</v>
      </c>
      <c r="E322">
        <v>-572535.42327000003</v>
      </c>
      <c r="F322">
        <v>2517222.8081669998</v>
      </c>
      <c r="G322">
        <v>-296.10238099999998</v>
      </c>
      <c r="I322">
        <f t="shared" si="112"/>
        <v>453.72996448795311</v>
      </c>
      <c r="J322">
        <f t="shared" si="113"/>
        <v>7.6303518440016954E-2</v>
      </c>
      <c r="K322">
        <f t="shared" si="114"/>
        <v>0.99957244534181189</v>
      </c>
      <c r="L322">
        <f t="shared" si="115"/>
        <v>-4.7658539999974892</v>
      </c>
      <c r="M322">
        <f t="shared" si="116"/>
        <v>-7.1657835520047231</v>
      </c>
      <c r="O322">
        <v>200</v>
      </c>
      <c r="P322">
        <v>2200000</v>
      </c>
      <c r="Q322">
        <v>464.84636899999998</v>
      </c>
      <c r="R322">
        <v>-572544.62482499995</v>
      </c>
      <c r="S322">
        <v>2517222.8081669998</v>
      </c>
      <c r="T322">
        <v>-278.56738799999999</v>
      </c>
      <c r="U322">
        <v>916.83310400000005</v>
      </c>
      <c r="V322">
        <f t="shared" si="117"/>
        <v>9.1683310400000009E-2</v>
      </c>
    </row>
    <row r="323" spans="2:22" x14ac:dyDescent="0.2">
      <c r="B323">
        <v>190</v>
      </c>
      <c r="C323">
        <v>2100000</v>
      </c>
      <c r="D323">
        <v>464.92198999999999</v>
      </c>
      <c r="E323">
        <v>-572539.78427900001</v>
      </c>
      <c r="F323">
        <v>2517222.8081669998</v>
      </c>
      <c r="G323">
        <v>-284.162351</v>
      </c>
      <c r="I323">
        <f t="shared" si="112"/>
        <v>449.36895548796747</v>
      </c>
      <c r="J323">
        <f t="shared" si="113"/>
        <v>8.0542602797795682E-2</v>
      </c>
      <c r="K323">
        <f t="shared" si="114"/>
        <v>0.99957244534181189</v>
      </c>
      <c r="L323">
        <f t="shared" si="115"/>
        <v>-9.1268629999831319</v>
      </c>
      <c r="M323">
        <f t="shared" si="116"/>
        <v>-8.0793850519985426</v>
      </c>
      <c r="O323">
        <v>210</v>
      </c>
      <c r="P323">
        <v>2300000</v>
      </c>
      <c r="Q323">
        <v>464.87550099999999</v>
      </c>
      <c r="R323">
        <v>-572534.38133999996</v>
      </c>
      <c r="S323">
        <v>2517222.8081669998</v>
      </c>
      <c r="T323">
        <v>-323.39110399999998</v>
      </c>
      <c r="U323">
        <v>972.99607800000001</v>
      </c>
      <c r="V323">
        <f t="shared" si="117"/>
        <v>9.7299607800000007E-2</v>
      </c>
    </row>
    <row r="324" spans="2:22" x14ac:dyDescent="0.2">
      <c r="B324">
        <v>200</v>
      </c>
      <c r="C324">
        <v>2200000</v>
      </c>
      <c r="D324">
        <v>464.84636899999998</v>
      </c>
      <c r="E324">
        <v>-572544.62482499995</v>
      </c>
      <c r="F324">
        <v>2517222.8081669998</v>
      </c>
      <c r="G324">
        <v>-278.56738799999999</v>
      </c>
      <c r="I324">
        <f t="shared" si="112"/>
        <v>444.5284094880335</v>
      </c>
      <c r="J324">
        <f t="shared" si="113"/>
        <v>8.4781687155574395E-2</v>
      </c>
      <c r="K324">
        <f t="shared" si="114"/>
        <v>0.99957244534181189</v>
      </c>
      <c r="L324">
        <f t="shared" si="115"/>
        <v>-13.967408999917097</v>
      </c>
      <c r="M324">
        <f t="shared" si="116"/>
        <v>-8.1273387519933742</v>
      </c>
      <c r="O324">
        <v>220</v>
      </c>
      <c r="P324">
        <v>2400000</v>
      </c>
      <c r="Q324">
        <v>464.84592300000003</v>
      </c>
      <c r="R324">
        <v>-572543.87217700004</v>
      </c>
      <c r="S324">
        <v>2517222.8081669998</v>
      </c>
      <c r="T324">
        <v>-234.09182300000001</v>
      </c>
      <c r="U324">
        <v>1078.6333549999999</v>
      </c>
      <c r="V324">
        <f t="shared" si="117"/>
        <v>0.1078633355</v>
      </c>
    </row>
    <row r="325" spans="2:22" x14ac:dyDescent="0.2">
      <c r="B325">
        <v>210</v>
      </c>
      <c r="C325">
        <v>2300000</v>
      </c>
      <c r="D325">
        <v>464.87550099999999</v>
      </c>
      <c r="E325">
        <v>-572534.38133999996</v>
      </c>
      <c r="F325">
        <v>2517222.8081669998</v>
      </c>
      <c r="G325">
        <v>-323.39110399999998</v>
      </c>
      <c r="I325">
        <f t="shared" si="112"/>
        <v>454.77189448801801</v>
      </c>
      <c r="J325">
        <f t="shared" si="113"/>
        <v>8.9020771513353122E-2</v>
      </c>
      <c r="K325">
        <f t="shared" si="114"/>
        <v>0.99957244534181189</v>
      </c>
      <c r="L325">
        <f t="shared" si="115"/>
        <v>-3.7239239999325946</v>
      </c>
      <c r="M325">
        <f t="shared" si="116"/>
        <v>-6.6189356520015279</v>
      </c>
      <c r="O325">
        <v>230</v>
      </c>
      <c r="P325">
        <v>2500000</v>
      </c>
      <c r="Q325">
        <v>464.84948000000003</v>
      </c>
      <c r="R325">
        <v>-572551.23693000001</v>
      </c>
      <c r="S325">
        <v>2517222.8081669998</v>
      </c>
      <c r="T325">
        <v>-200.181288</v>
      </c>
      <c r="U325">
        <v>1200.3257599999999</v>
      </c>
      <c r="V325">
        <f t="shared" si="117"/>
        <v>0.120032576</v>
      </c>
    </row>
    <row r="326" spans="2:22" x14ac:dyDescent="0.2">
      <c r="B326">
        <v>220</v>
      </c>
      <c r="C326">
        <v>2400000</v>
      </c>
      <c r="D326">
        <v>464.84592300000003</v>
      </c>
      <c r="E326">
        <v>-572543.87217700004</v>
      </c>
      <c r="F326">
        <v>2517222.8081669998</v>
      </c>
      <c r="G326">
        <v>-234.09182300000001</v>
      </c>
      <c r="I326">
        <f t="shared" si="112"/>
        <v>445.28105748794042</v>
      </c>
      <c r="J326">
        <f t="shared" si="113"/>
        <v>9.3259855871131836E-2</v>
      </c>
      <c r="K326">
        <f t="shared" si="114"/>
        <v>0.99957244534181189</v>
      </c>
      <c r="L326">
        <f t="shared" si="115"/>
        <v>-13.214761000010185</v>
      </c>
      <c r="M326">
        <f t="shared" si="116"/>
        <v>-8.5923678520077367</v>
      </c>
      <c r="O326">
        <v>240</v>
      </c>
      <c r="P326">
        <v>2600000</v>
      </c>
      <c r="Q326">
        <v>464.87943799999999</v>
      </c>
      <c r="R326">
        <v>-572539.52361200005</v>
      </c>
      <c r="S326">
        <v>2517222.8081669998</v>
      </c>
      <c r="T326">
        <v>-214.33187799999999</v>
      </c>
      <c r="U326">
        <v>1315.7162989999999</v>
      </c>
      <c r="V326">
        <f t="shared" si="117"/>
        <v>0.13157162989999999</v>
      </c>
    </row>
    <row r="327" spans="2:22" x14ac:dyDescent="0.2">
      <c r="B327">
        <v>230</v>
      </c>
      <c r="C327">
        <v>2500000</v>
      </c>
      <c r="D327">
        <v>464.84948000000003</v>
      </c>
      <c r="E327">
        <v>-572551.23693000001</v>
      </c>
      <c r="F327">
        <v>2517222.8081669998</v>
      </c>
      <c r="G327">
        <v>-200.181288</v>
      </c>
      <c r="I327">
        <f t="shared" si="112"/>
        <v>437.91630448796786</v>
      </c>
      <c r="J327">
        <f t="shared" si="113"/>
        <v>9.7498940228910549E-2</v>
      </c>
      <c r="K327">
        <f t="shared" si="114"/>
        <v>0.99957244534181189</v>
      </c>
      <c r="L327">
        <f t="shared" si="115"/>
        <v>-20.579513999982737</v>
      </c>
      <c r="M327">
        <f t="shared" si="116"/>
        <v>-8.3797594519972343</v>
      </c>
      <c r="O327">
        <v>250</v>
      </c>
      <c r="P327">
        <v>2700000</v>
      </c>
      <c r="Q327">
        <v>464.84830399999998</v>
      </c>
      <c r="R327">
        <v>-572552.44439900003</v>
      </c>
      <c r="S327">
        <v>2517222.8081669998</v>
      </c>
      <c r="T327">
        <v>-194.61559600000001</v>
      </c>
      <c r="U327">
        <v>1399.206013</v>
      </c>
      <c r="V327">
        <f t="shared" si="117"/>
        <v>0.1399206013</v>
      </c>
    </row>
    <row r="328" spans="2:22" x14ac:dyDescent="0.2">
      <c r="B328">
        <v>240</v>
      </c>
      <c r="C328">
        <v>2600000</v>
      </c>
      <c r="D328">
        <v>464.87943799999999</v>
      </c>
      <c r="E328">
        <v>-572539.52361200005</v>
      </c>
      <c r="F328">
        <v>2517222.8081669998</v>
      </c>
      <c r="G328">
        <v>-214.33187799999999</v>
      </c>
      <c r="I328">
        <f t="shared" si="112"/>
        <v>449.62962248793337</v>
      </c>
      <c r="J328">
        <f t="shared" si="113"/>
        <v>0.10173802458668928</v>
      </c>
      <c r="K328">
        <f t="shared" si="114"/>
        <v>0.99957244534181189</v>
      </c>
      <c r="L328">
        <f t="shared" si="115"/>
        <v>-8.8661960000172257</v>
      </c>
      <c r="M328">
        <f t="shared" si="116"/>
        <v>-6.4719523520034272</v>
      </c>
      <c r="O328">
        <v>260</v>
      </c>
      <c r="P328">
        <v>2800000</v>
      </c>
      <c r="Q328">
        <v>464.88480800000002</v>
      </c>
      <c r="R328">
        <v>-572543.82097100001</v>
      </c>
      <c r="S328">
        <v>2517222.8081669998</v>
      </c>
      <c r="T328">
        <v>-219.20909399999999</v>
      </c>
      <c r="U328">
        <v>1574.637491</v>
      </c>
      <c r="V328">
        <f t="shared" si="117"/>
        <v>0.15746374909999999</v>
      </c>
    </row>
    <row r="329" spans="2:22" x14ac:dyDescent="0.2">
      <c r="B329">
        <v>250</v>
      </c>
      <c r="C329">
        <v>2700000</v>
      </c>
      <c r="D329">
        <v>464.84830399999998</v>
      </c>
      <c r="E329">
        <v>-572552.44439900003</v>
      </c>
      <c r="F329">
        <v>2517222.8081669998</v>
      </c>
      <c r="G329">
        <v>-194.61559600000001</v>
      </c>
      <c r="I329">
        <f t="shared" si="112"/>
        <v>436.70883548795246</v>
      </c>
      <c r="J329">
        <f t="shared" si="113"/>
        <v>0.10597710894446799</v>
      </c>
      <c r="K329">
        <f t="shared" si="114"/>
        <v>0.99957244534181189</v>
      </c>
      <c r="L329">
        <f t="shared" si="115"/>
        <v>-21.786982999998145</v>
      </c>
      <c r="M329">
        <f t="shared" si="116"/>
        <v>-8.9353628519980699</v>
      </c>
      <c r="O329">
        <v>270</v>
      </c>
      <c r="P329">
        <v>2900000</v>
      </c>
      <c r="Q329">
        <v>464.87279799999999</v>
      </c>
      <c r="R329">
        <v>-572543.90047999995</v>
      </c>
      <c r="S329">
        <v>2517222.8081669998</v>
      </c>
      <c r="T329">
        <v>-106.65004</v>
      </c>
      <c r="U329">
        <v>1758.2398109999999</v>
      </c>
      <c r="V329">
        <f t="shared" si="117"/>
        <v>0.1758239811</v>
      </c>
    </row>
    <row r="330" spans="2:22" x14ac:dyDescent="0.2">
      <c r="B330">
        <v>260</v>
      </c>
      <c r="C330">
        <v>2800000</v>
      </c>
      <c r="D330">
        <v>464.88480800000002</v>
      </c>
      <c r="E330">
        <v>-572543.82097100001</v>
      </c>
      <c r="F330">
        <v>2517222.8081669998</v>
      </c>
      <c r="G330">
        <v>-219.20909399999999</v>
      </c>
      <c r="I330">
        <f t="shared" si="112"/>
        <v>445.33226348797325</v>
      </c>
      <c r="J330">
        <f t="shared" si="113"/>
        <v>0.11021619330224672</v>
      </c>
      <c r="K330">
        <f t="shared" si="114"/>
        <v>0.99957244534181189</v>
      </c>
      <c r="L330">
        <f t="shared" si="115"/>
        <v>-13.16355499997735</v>
      </c>
      <c r="M330">
        <f t="shared" si="116"/>
        <v>-6.7809413519978987</v>
      </c>
      <c r="O330">
        <v>280</v>
      </c>
      <c r="P330">
        <v>3000000</v>
      </c>
      <c r="Q330">
        <v>464.86321700000002</v>
      </c>
      <c r="R330">
        <v>-572546.53612599999</v>
      </c>
      <c r="S330">
        <v>2517222.8081669998</v>
      </c>
      <c r="T330">
        <v>-199.41385</v>
      </c>
      <c r="U330">
        <v>1924.342304</v>
      </c>
      <c r="V330">
        <f t="shared" si="117"/>
        <v>0.19243423040000002</v>
      </c>
    </row>
    <row r="331" spans="2:22" x14ac:dyDescent="0.2">
      <c r="B331">
        <v>270</v>
      </c>
      <c r="C331">
        <v>2900000</v>
      </c>
      <c r="D331">
        <v>464.87279799999999</v>
      </c>
      <c r="E331">
        <v>-572543.90047999995</v>
      </c>
      <c r="F331">
        <v>2517222.8081669998</v>
      </c>
      <c r="G331">
        <v>-106.65004</v>
      </c>
      <c r="I331">
        <f t="shared" si="112"/>
        <v>445.25275448802859</v>
      </c>
      <c r="J331">
        <f t="shared" si="113"/>
        <v>0.11445527766002543</v>
      </c>
      <c r="K331">
        <f t="shared" si="114"/>
        <v>0.99957244534181189</v>
      </c>
      <c r="L331">
        <f t="shared" si="115"/>
        <v>-13.243063999922015</v>
      </c>
      <c r="M331">
        <f t="shared" si="116"/>
        <v>-7.651235051994445</v>
      </c>
      <c r="O331">
        <v>290</v>
      </c>
      <c r="P331">
        <v>3100000</v>
      </c>
      <c r="Q331">
        <v>464.86743300000001</v>
      </c>
      <c r="R331">
        <v>-572549.266007</v>
      </c>
      <c r="S331">
        <v>2517222.8081669998</v>
      </c>
      <c r="T331">
        <v>-29.349952999999999</v>
      </c>
      <c r="U331">
        <v>2038.576104</v>
      </c>
      <c r="V331">
        <f t="shared" si="117"/>
        <v>0.2038576104</v>
      </c>
    </row>
    <row r="332" spans="2:22" x14ac:dyDescent="0.2">
      <c r="B332">
        <v>280</v>
      </c>
      <c r="C332">
        <v>3000000</v>
      </c>
      <c r="D332">
        <v>464.86321700000002</v>
      </c>
      <c r="E332">
        <v>-572546.53612599999</v>
      </c>
      <c r="F332">
        <v>2517222.8081669998</v>
      </c>
      <c r="G332">
        <v>-199.41385</v>
      </c>
      <c r="I332">
        <f t="shared" si="112"/>
        <v>442.61710848798975</v>
      </c>
      <c r="J332">
        <f t="shared" si="113"/>
        <v>0.11869436201780416</v>
      </c>
      <c r="K332">
        <f t="shared" si="114"/>
        <v>0.99957244534181189</v>
      </c>
      <c r="L332">
        <f t="shared" si="115"/>
        <v>-15.878709999960847</v>
      </c>
      <c r="M332">
        <f t="shared" si="116"/>
        <v>-7.9068487520038619</v>
      </c>
      <c r="O332">
        <v>300</v>
      </c>
      <c r="P332">
        <v>3200000</v>
      </c>
      <c r="Q332">
        <v>464.83151099999998</v>
      </c>
      <c r="R332">
        <v>-572535.50462200004</v>
      </c>
      <c r="S332">
        <v>2517222.8081669998</v>
      </c>
      <c r="T332">
        <v>-33.570765999999999</v>
      </c>
      <c r="U332">
        <v>2207.1431189999998</v>
      </c>
      <c r="V332">
        <f t="shared" si="117"/>
        <v>0.22071431189999999</v>
      </c>
    </row>
    <row r="333" spans="2:22" x14ac:dyDescent="0.2">
      <c r="B333">
        <v>290</v>
      </c>
      <c r="C333">
        <v>3100000</v>
      </c>
      <c r="D333">
        <v>464.86743300000001</v>
      </c>
      <c r="E333">
        <v>-572549.266007</v>
      </c>
      <c r="F333">
        <v>2517222.8081669998</v>
      </c>
      <c r="G333">
        <v>-29.349952999999999</v>
      </c>
      <c r="I333">
        <f t="shared" si="112"/>
        <v>439.88722748798318</v>
      </c>
      <c r="J333">
        <f t="shared" si="113"/>
        <v>0.12293344637558287</v>
      </c>
      <c r="K333">
        <f t="shared" si="114"/>
        <v>0.99957244534181189</v>
      </c>
      <c r="L333">
        <f t="shared" si="115"/>
        <v>-18.608590999967419</v>
      </c>
      <c r="M333">
        <f t="shared" si="116"/>
        <v>-7.9162722520006357</v>
      </c>
      <c r="O333">
        <v>310</v>
      </c>
      <c r="P333">
        <v>3300000</v>
      </c>
      <c r="Q333">
        <v>464.84597600000001</v>
      </c>
      <c r="R333">
        <v>-572535.42765500001</v>
      </c>
      <c r="S333">
        <v>2517222.8081669998</v>
      </c>
      <c r="T333">
        <v>-29.121697999999999</v>
      </c>
      <c r="U333">
        <v>2440.290645</v>
      </c>
      <c r="V333">
        <f t="shared" si="117"/>
        <v>0.2440290645</v>
      </c>
    </row>
    <row r="334" spans="2:22" x14ac:dyDescent="0.2">
      <c r="B334">
        <v>300</v>
      </c>
      <c r="C334">
        <v>3200000</v>
      </c>
      <c r="D334">
        <v>464.83151099999998</v>
      </c>
      <c r="E334">
        <v>-572535.50462200004</v>
      </c>
      <c r="F334">
        <v>2517222.8081669998</v>
      </c>
      <c r="G334">
        <v>-33.570765999999999</v>
      </c>
      <c r="I334">
        <f t="shared" si="112"/>
        <v>453.64861248794477</v>
      </c>
      <c r="J334">
        <f t="shared" si="113"/>
        <v>0.1271725307333616</v>
      </c>
      <c r="K334">
        <f t="shared" si="114"/>
        <v>0.99957244534181189</v>
      </c>
      <c r="L334">
        <f t="shared" si="115"/>
        <v>-4.8472060000058264</v>
      </c>
      <c r="M334">
        <f t="shared" si="116"/>
        <v>-6.2671456520038191</v>
      </c>
      <c r="O334">
        <v>320</v>
      </c>
      <c r="P334">
        <v>3400000</v>
      </c>
      <c r="Q334">
        <v>464.84925399999997</v>
      </c>
      <c r="R334">
        <v>-572533.850447</v>
      </c>
      <c r="S334">
        <v>2517222.8081669998</v>
      </c>
      <c r="T334">
        <v>-27.443615999999999</v>
      </c>
      <c r="U334">
        <v>2547.7755440000001</v>
      </c>
      <c r="V334">
        <f t="shared" si="117"/>
        <v>0.25477755439999999</v>
      </c>
    </row>
    <row r="335" spans="2:22" x14ac:dyDescent="0.2">
      <c r="B335">
        <v>310</v>
      </c>
      <c r="C335">
        <v>3300000</v>
      </c>
      <c r="D335">
        <v>464.84597600000001</v>
      </c>
      <c r="E335">
        <v>-572535.42765500001</v>
      </c>
      <c r="F335">
        <v>2517222.8081669998</v>
      </c>
      <c r="G335">
        <v>-29.121697999999999</v>
      </c>
      <c r="I335">
        <f t="shared" si="112"/>
        <v>453.72557948797476</v>
      </c>
      <c r="J335">
        <f t="shared" si="113"/>
        <v>0.13141161509114033</v>
      </c>
      <c r="K335">
        <f t="shared" si="114"/>
        <v>0.99957244534181189</v>
      </c>
      <c r="L335">
        <f t="shared" si="115"/>
        <v>-4.7702389999758452</v>
      </c>
      <c r="M335">
        <f t="shared" si="116"/>
        <v>-7.6355874519969804</v>
      </c>
      <c r="O335">
        <v>330</v>
      </c>
      <c r="P335">
        <v>3500000</v>
      </c>
      <c r="Q335">
        <v>464.85425400000003</v>
      </c>
      <c r="R335">
        <v>-572530.51289799996</v>
      </c>
      <c r="S335">
        <v>2517222.8081669998</v>
      </c>
      <c r="T335">
        <v>44.642415999999997</v>
      </c>
      <c r="U335">
        <v>2794.3193999999999</v>
      </c>
      <c r="V335">
        <f t="shared" si="117"/>
        <v>0.27943193999999999</v>
      </c>
    </row>
    <row r="336" spans="2:22" x14ac:dyDescent="0.2">
      <c r="B336">
        <v>320</v>
      </c>
      <c r="C336">
        <v>3400000</v>
      </c>
      <c r="D336">
        <v>464.84925399999997</v>
      </c>
      <c r="E336">
        <v>-572533.850447</v>
      </c>
      <c r="F336">
        <v>2517222.8081669998</v>
      </c>
      <c r="G336">
        <v>-27.443615999999999</v>
      </c>
      <c r="I336">
        <f t="shared" si="112"/>
        <v>455.30278748797718</v>
      </c>
      <c r="J336">
        <f t="shared" si="113"/>
        <v>0.13565069944891903</v>
      </c>
      <c r="K336">
        <f t="shared" si="114"/>
        <v>0.99957244534181189</v>
      </c>
      <c r="L336">
        <f t="shared" si="115"/>
        <v>-3.1930309999734163</v>
      </c>
      <c r="M336">
        <f t="shared" si="116"/>
        <v>-7.4855633519997351</v>
      </c>
      <c r="O336">
        <v>340</v>
      </c>
      <c r="P336">
        <v>3600000</v>
      </c>
      <c r="Q336">
        <v>464.84296000000001</v>
      </c>
      <c r="R336">
        <v>-572538.44727400003</v>
      </c>
      <c r="S336">
        <v>2517222.8081669998</v>
      </c>
      <c r="T336">
        <v>113.467718</v>
      </c>
      <c r="U336">
        <v>2963.8483860000001</v>
      </c>
      <c r="V336">
        <f t="shared" si="117"/>
        <v>0.29638483860000003</v>
      </c>
    </row>
    <row r="337" spans="2:22" x14ac:dyDescent="0.2">
      <c r="B337">
        <v>330</v>
      </c>
      <c r="C337">
        <v>3500000</v>
      </c>
      <c r="D337">
        <v>464.85425400000003</v>
      </c>
      <c r="E337">
        <v>-572530.51289799996</v>
      </c>
      <c r="F337">
        <v>2517222.8081669998</v>
      </c>
      <c r="G337">
        <v>44.642415999999997</v>
      </c>
      <c r="I337">
        <f t="shared" si="112"/>
        <v>458.64033648802433</v>
      </c>
      <c r="J337">
        <f t="shared" si="113"/>
        <v>0.13988978380669775</v>
      </c>
      <c r="K337">
        <f t="shared" si="114"/>
        <v>0.99957244534181189</v>
      </c>
      <c r="L337">
        <f t="shared" si="115"/>
        <v>0.14451800007373095</v>
      </c>
      <c r="M337">
        <f t="shared" si="116"/>
        <v>-7.3095292519952633</v>
      </c>
      <c r="O337">
        <v>350</v>
      </c>
      <c r="P337">
        <v>3700000</v>
      </c>
      <c r="Q337">
        <v>464.81834400000002</v>
      </c>
      <c r="R337">
        <v>-572538.45618500002</v>
      </c>
      <c r="S337">
        <v>2517222.8081669998</v>
      </c>
      <c r="T337">
        <v>15.219364000000001</v>
      </c>
      <c r="U337">
        <v>3100.9704259999999</v>
      </c>
      <c r="V337">
        <f t="shared" si="117"/>
        <v>0.31009704259999998</v>
      </c>
    </row>
    <row r="338" spans="2:22" x14ac:dyDescent="0.2">
      <c r="B338">
        <v>340</v>
      </c>
      <c r="C338">
        <v>3600000</v>
      </c>
      <c r="D338">
        <v>464.84296000000001</v>
      </c>
      <c r="E338">
        <v>-572538.44727400003</v>
      </c>
      <c r="F338">
        <v>2517222.8081669998</v>
      </c>
      <c r="G338">
        <v>113.467718</v>
      </c>
      <c r="I338">
        <f t="shared" si="112"/>
        <v>450.70596048794687</v>
      </c>
      <c r="J338">
        <f t="shared" si="113"/>
        <v>0.14412886816447648</v>
      </c>
      <c r="K338">
        <f t="shared" si="114"/>
        <v>0.99957244534181189</v>
      </c>
      <c r="L338">
        <f t="shared" si="115"/>
        <v>-7.7898580000037327</v>
      </c>
      <c r="M338">
        <f t="shared" si="116"/>
        <v>-8.436721752007724</v>
      </c>
      <c r="O338">
        <v>360</v>
      </c>
      <c r="P338">
        <v>3800000</v>
      </c>
      <c r="Q338">
        <v>464.86013100000002</v>
      </c>
      <c r="R338">
        <v>-572527.48501599999</v>
      </c>
      <c r="S338">
        <v>2517222.8081669998</v>
      </c>
      <c r="T338">
        <v>17.601085000000001</v>
      </c>
      <c r="U338">
        <v>3351.053359</v>
      </c>
      <c r="V338">
        <f t="shared" si="117"/>
        <v>0.33510533590000002</v>
      </c>
    </row>
    <row r="339" spans="2:22" x14ac:dyDescent="0.2">
      <c r="B339">
        <v>350</v>
      </c>
      <c r="C339">
        <v>3700000</v>
      </c>
      <c r="D339">
        <v>464.81834400000002</v>
      </c>
      <c r="E339">
        <v>-572538.45618500002</v>
      </c>
      <c r="F339">
        <v>2517222.8081669998</v>
      </c>
      <c r="G339">
        <v>15.219364000000001</v>
      </c>
      <c r="I339">
        <f t="shared" si="112"/>
        <v>450.69704948796425</v>
      </c>
      <c r="J339">
        <f t="shared" si="113"/>
        <v>0.14836795252225518</v>
      </c>
      <c r="K339">
        <f t="shared" si="114"/>
        <v>0.99957244534181189</v>
      </c>
      <c r="L339">
        <f t="shared" si="115"/>
        <v>-7.7987689999863505</v>
      </c>
      <c r="M339">
        <f t="shared" si="116"/>
        <v>-7.6441752519982398</v>
      </c>
    </row>
    <row r="340" spans="2:22" x14ac:dyDescent="0.2">
      <c r="B340">
        <v>360</v>
      </c>
      <c r="C340">
        <v>3800000</v>
      </c>
      <c r="D340">
        <v>464.86013100000002</v>
      </c>
      <c r="E340">
        <v>-572527.48501599999</v>
      </c>
      <c r="F340">
        <v>2517222.8081669998</v>
      </c>
      <c r="G340">
        <v>17.601085000000001</v>
      </c>
      <c r="I340">
        <f t="shared" si="112"/>
        <v>461.66821848799009</v>
      </c>
      <c r="J340">
        <f t="shared" si="113"/>
        <v>0.15260703688003391</v>
      </c>
      <c r="K340">
        <f t="shared" si="114"/>
        <v>0.99957244534181189</v>
      </c>
      <c r="L340">
        <f t="shared" si="115"/>
        <v>3.1724000000394881</v>
      </c>
      <c r="M340">
        <f t="shared" si="116"/>
        <v>-6.5461672519973941</v>
      </c>
    </row>
    <row r="343" spans="2:22" x14ac:dyDescent="0.2">
      <c r="B343" t="s">
        <v>32</v>
      </c>
    </row>
    <row r="344" spans="2:22" x14ac:dyDescent="0.2">
      <c r="D344" t="s">
        <v>29</v>
      </c>
      <c r="F344" t="s">
        <v>36</v>
      </c>
    </row>
    <row r="345" spans="2:22" x14ac:dyDescent="0.2">
      <c r="B345">
        <v>5239</v>
      </c>
      <c r="C345" t="s">
        <v>12</v>
      </c>
      <c r="D345" t="s">
        <v>13</v>
      </c>
      <c r="E345" t="s">
        <v>14</v>
      </c>
      <c r="F345" t="s">
        <v>15</v>
      </c>
      <c r="G345" t="s">
        <v>16</v>
      </c>
      <c r="I345" t="s">
        <v>6</v>
      </c>
      <c r="J345" t="s">
        <v>7</v>
      </c>
      <c r="K345" t="s">
        <v>8</v>
      </c>
      <c r="L345" t="s">
        <v>9</v>
      </c>
      <c r="O345" t="s">
        <v>11</v>
      </c>
      <c r="P345" t="s">
        <v>12</v>
      </c>
      <c r="Q345" t="s">
        <v>13</v>
      </c>
      <c r="R345" t="s">
        <v>14</v>
      </c>
      <c r="S345" t="s">
        <v>15</v>
      </c>
      <c r="T345" t="s">
        <v>16</v>
      </c>
      <c r="U345" t="s">
        <v>17</v>
      </c>
      <c r="V345" t="s">
        <v>19</v>
      </c>
    </row>
    <row r="346" spans="2:22" x14ac:dyDescent="0.2">
      <c r="B346" t="s">
        <v>10</v>
      </c>
      <c r="C346">
        <v>100000</v>
      </c>
      <c r="D346">
        <v>464.86802399999999</v>
      </c>
      <c r="E346">
        <v>-583747.43605999998</v>
      </c>
      <c r="F346">
        <v>2518299.5188569999</v>
      </c>
      <c r="G346">
        <v>-2.6447999999999999E-2</v>
      </c>
      <c r="O346">
        <v>10</v>
      </c>
      <c r="P346">
        <v>300000</v>
      </c>
      <c r="Q346">
        <v>464.91613000000001</v>
      </c>
      <c r="R346">
        <v>-559137.38146399998</v>
      </c>
      <c r="S346">
        <v>2516244.9674740001</v>
      </c>
      <c r="T346">
        <v>-91.278599</v>
      </c>
      <c r="U346">
        <v>0</v>
      </c>
      <c r="V346">
        <f>U346*10^-4</f>
        <v>0</v>
      </c>
    </row>
    <row r="347" spans="2:22" x14ac:dyDescent="0.2">
      <c r="B347">
        <v>0</v>
      </c>
      <c r="C347">
        <v>200000</v>
      </c>
      <c r="D347">
        <v>464.81104699999997</v>
      </c>
      <c r="E347">
        <v>-559122.70001699997</v>
      </c>
      <c r="F347">
        <v>2516426.7183249998</v>
      </c>
      <c r="G347">
        <v>-8.1600000000000006E-3</v>
      </c>
      <c r="I347">
        <f>E347-(128000-$B$345)/128000*$E$346</f>
        <v>732.1359061379917</v>
      </c>
      <c r="J347">
        <f>B347/$B$345</f>
        <v>0</v>
      </c>
      <c r="K347">
        <f>F347/$F$346</f>
        <v>0.99925632335710002</v>
      </c>
      <c r="L347">
        <f>E347-$E$347</f>
        <v>0</v>
      </c>
      <c r="O347">
        <v>20</v>
      </c>
      <c r="P347">
        <v>400000</v>
      </c>
      <c r="Q347">
        <v>464.84886699999998</v>
      </c>
      <c r="R347">
        <v>-559124.73239699996</v>
      </c>
      <c r="S347">
        <v>2516244.9674740001</v>
      </c>
      <c r="T347">
        <v>-250.345271</v>
      </c>
      <c r="U347">
        <v>7.5146379999999997</v>
      </c>
      <c r="V347">
        <f>U347*10^-4</f>
        <v>7.5146380000000001E-4</v>
      </c>
    </row>
    <row r="348" spans="2:22" x14ac:dyDescent="0.2">
      <c r="B348">
        <v>10</v>
      </c>
      <c r="C348">
        <v>300000</v>
      </c>
      <c r="D348">
        <v>464.91613000000001</v>
      </c>
      <c r="E348">
        <v>-559137.38146399998</v>
      </c>
      <c r="F348">
        <v>2516244.9674740001</v>
      </c>
      <c r="G348">
        <v>-91.278599</v>
      </c>
      <c r="I348">
        <f>E348-(128000-$B$345)/128000*$E$346</f>
        <v>717.45445913798176</v>
      </c>
      <c r="J348">
        <f>B348/$B$345</f>
        <v>1.908761213972132E-3</v>
      </c>
      <c r="K348">
        <f>F348/$F$346</f>
        <v>0.99918415130225158</v>
      </c>
      <c r="L348">
        <f>E348-$E$347</f>
        <v>-14.681447000009939</v>
      </c>
      <c r="M348">
        <f>((L348-L347)-(B348-B347)*$D$15)/(B348-B347)</f>
        <v>-9.111428852000973</v>
      </c>
      <c r="O348">
        <v>30</v>
      </c>
      <c r="P348">
        <v>500000</v>
      </c>
      <c r="Q348">
        <v>464.88340799999997</v>
      </c>
      <c r="R348">
        <v>-559132.58046500001</v>
      </c>
      <c r="S348">
        <v>2516244.9674740001</v>
      </c>
      <c r="T348">
        <v>-305.59223400000002</v>
      </c>
      <c r="U348">
        <v>16.517765000000001</v>
      </c>
      <c r="V348">
        <f>U348*10^-4</f>
        <v>1.6517765000000002E-3</v>
      </c>
    </row>
    <row r="349" spans="2:22" x14ac:dyDescent="0.2">
      <c r="B349">
        <v>20</v>
      </c>
      <c r="C349">
        <v>400000</v>
      </c>
      <c r="D349">
        <v>464.84886699999998</v>
      </c>
      <c r="E349">
        <v>-559124.73239699996</v>
      </c>
      <c r="F349">
        <v>2516244.9674740001</v>
      </c>
      <c r="G349">
        <v>-250.345271</v>
      </c>
      <c r="I349">
        <f>E349-(128000-$B$345)/128000*$E$346</f>
        <v>730.10352613800205</v>
      </c>
      <c r="J349">
        <f>B349/$B$345</f>
        <v>3.8175224279442641E-3</v>
      </c>
      <c r="K349">
        <f>F349/$F$346</f>
        <v>0.99918415130225158</v>
      </c>
      <c r="L349">
        <f>E349-$E$347</f>
        <v>-2.0323799999896437</v>
      </c>
      <c r="M349">
        <f>((L349-L348)-(B349-B348)*$D$15)/(B349-B348)</f>
        <v>-6.3783774519979488</v>
      </c>
      <c r="O349">
        <v>40</v>
      </c>
      <c r="P349">
        <v>600000</v>
      </c>
      <c r="Q349">
        <v>464.89248900000001</v>
      </c>
      <c r="R349">
        <v>-559128.21725099999</v>
      </c>
      <c r="S349">
        <v>2516244.9674740001</v>
      </c>
      <c r="T349">
        <v>-251.56655799999999</v>
      </c>
      <c r="U349">
        <v>24.222183999999999</v>
      </c>
      <c r="V349">
        <f t="shared" ref="V349:V381" si="118">U349*10^-4</f>
        <v>2.4222184E-3</v>
      </c>
    </row>
    <row r="350" spans="2:22" x14ac:dyDescent="0.2">
      <c r="B350">
        <v>30</v>
      </c>
      <c r="C350">
        <v>500000</v>
      </c>
      <c r="D350">
        <v>464.88340799999997</v>
      </c>
      <c r="E350">
        <v>-559132.58046500001</v>
      </c>
      <c r="F350">
        <v>2516244.9674740001</v>
      </c>
      <c r="G350">
        <v>-305.59223400000002</v>
      </c>
      <c r="I350">
        <f t="shared" ref="I350:I383" si="119">E350-(128000-$B$345)/128000*$E$346</f>
        <v>722.25545813795179</v>
      </c>
      <c r="J350">
        <f t="shared" ref="J350:J383" si="120">B350/$B$345</f>
        <v>5.7262836419163963E-3</v>
      </c>
      <c r="K350">
        <f t="shared" ref="K350:K383" si="121">F350/$F$346</f>
        <v>0.99918415130225158</v>
      </c>
      <c r="L350">
        <f t="shared" ref="L350:L383" si="122">E350-$E$347</f>
        <v>-9.8804480000399053</v>
      </c>
      <c r="M350">
        <f t="shared" ref="M350:M383" si="123">((L350-L349)-(B350-B349)*$D$15)/(B350-B349)</f>
        <v>-8.4280909520050038</v>
      </c>
      <c r="O350">
        <v>50</v>
      </c>
      <c r="P350">
        <v>700000</v>
      </c>
      <c r="Q350">
        <v>464.86703699999998</v>
      </c>
      <c r="R350">
        <v>-559135.09039699996</v>
      </c>
      <c r="S350">
        <v>2516244.9674740001</v>
      </c>
      <c r="T350">
        <v>-182.45636500000001</v>
      </c>
      <c r="U350">
        <v>33.241404000000003</v>
      </c>
      <c r="V350">
        <f t="shared" si="118"/>
        <v>3.3241404000000003E-3</v>
      </c>
    </row>
    <row r="351" spans="2:22" x14ac:dyDescent="0.2">
      <c r="B351">
        <v>40</v>
      </c>
      <c r="C351">
        <v>600000</v>
      </c>
      <c r="D351">
        <v>464.89248900000001</v>
      </c>
      <c r="E351">
        <v>-559128.21725099999</v>
      </c>
      <c r="F351">
        <v>2516244.9674740001</v>
      </c>
      <c r="G351">
        <v>-251.56655799999999</v>
      </c>
      <c r="I351">
        <f t="shared" si="119"/>
        <v>726.61867213796359</v>
      </c>
      <c r="J351">
        <f t="shared" si="120"/>
        <v>7.6350448558885281E-3</v>
      </c>
      <c r="K351">
        <f t="shared" si="121"/>
        <v>0.99918415130225158</v>
      </c>
      <c r="L351">
        <f t="shared" si="122"/>
        <v>-5.517234000028111</v>
      </c>
      <c r="M351">
        <f t="shared" si="123"/>
        <v>-7.2069627519987991</v>
      </c>
      <c r="O351">
        <v>60</v>
      </c>
      <c r="P351">
        <v>800000</v>
      </c>
      <c r="Q351">
        <v>464.86312500000003</v>
      </c>
      <c r="R351">
        <v>-559136.35601999995</v>
      </c>
      <c r="S351">
        <v>2516244.9674740001</v>
      </c>
      <c r="T351">
        <v>-237.133411</v>
      </c>
      <c r="U351">
        <v>49.567383</v>
      </c>
      <c r="V351">
        <f t="shared" si="118"/>
        <v>4.9567383000000001E-3</v>
      </c>
    </row>
    <row r="352" spans="2:22" x14ac:dyDescent="0.2">
      <c r="B352">
        <v>50</v>
      </c>
      <c r="C352">
        <v>700000</v>
      </c>
      <c r="D352">
        <v>464.86703699999998</v>
      </c>
      <c r="E352">
        <v>-559135.09039699996</v>
      </c>
      <c r="F352">
        <v>2516244.9674740001</v>
      </c>
      <c r="G352">
        <v>-182.45636500000001</v>
      </c>
      <c r="I352">
        <f t="shared" si="119"/>
        <v>719.7455261379946</v>
      </c>
      <c r="J352">
        <f t="shared" si="120"/>
        <v>9.5438060698606608E-3</v>
      </c>
      <c r="K352">
        <f t="shared" si="121"/>
        <v>0.99918415130225158</v>
      </c>
      <c r="L352">
        <f t="shared" si="122"/>
        <v>-12.390379999997094</v>
      </c>
      <c r="M352">
        <f t="shared" si="123"/>
        <v>-8.3305987519968774</v>
      </c>
      <c r="O352">
        <v>70</v>
      </c>
      <c r="P352">
        <v>900000</v>
      </c>
      <c r="Q352">
        <v>464.83715599999999</v>
      </c>
      <c r="R352">
        <v>-559139.47317000001</v>
      </c>
      <c r="S352">
        <v>2516244.9674740001</v>
      </c>
      <c r="T352">
        <v>-164.82527400000001</v>
      </c>
      <c r="U352">
        <v>52.560406999999998</v>
      </c>
      <c r="V352">
        <f t="shared" si="118"/>
        <v>5.2560406999999998E-3</v>
      </c>
    </row>
    <row r="353" spans="2:22" x14ac:dyDescent="0.2">
      <c r="B353">
        <v>60</v>
      </c>
      <c r="C353">
        <v>800000</v>
      </c>
      <c r="D353">
        <v>464.86312500000003</v>
      </c>
      <c r="E353">
        <v>-559136.35601999995</v>
      </c>
      <c r="F353">
        <v>2516244.9674740001</v>
      </c>
      <c r="G353">
        <v>-237.133411</v>
      </c>
      <c r="I353">
        <f t="shared" si="119"/>
        <v>718.47990313800983</v>
      </c>
      <c r="J353">
        <f t="shared" si="120"/>
        <v>1.1452567283832793E-2</v>
      </c>
      <c r="K353">
        <f t="shared" si="121"/>
        <v>0.99918415130225158</v>
      </c>
      <c r="L353">
        <f t="shared" si="122"/>
        <v>-13.656002999981865</v>
      </c>
      <c r="M353">
        <f t="shared" si="123"/>
        <v>-7.7698464519984558</v>
      </c>
      <c r="O353">
        <v>80</v>
      </c>
      <c r="P353">
        <v>1000000</v>
      </c>
      <c r="Q353">
        <v>464.864529</v>
      </c>
      <c r="R353">
        <v>-559133.00731999998</v>
      </c>
      <c r="S353">
        <v>2516244.9674740001</v>
      </c>
      <c r="T353">
        <v>-285.30034499999999</v>
      </c>
      <c r="U353">
        <v>54.518980999999997</v>
      </c>
      <c r="V353">
        <f t="shared" si="118"/>
        <v>5.4518980999999998E-3</v>
      </c>
    </row>
    <row r="354" spans="2:22" x14ac:dyDescent="0.2">
      <c r="B354">
        <v>70</v>
      </c>
      <c r="C354">
        <v>900000</v>
      </c>
      <c r="D354">
        <v>464.83715599999999</v>
      </c>
      <c r="E354">
        <v>-559139.47317000001</v>
      </c>
      <c r="F354">
        <v>2516244.9674740001</v>
      </c>
      <c r="G354">
        <v>-164.82527400000001</v>
      </c>
      <c r="I354">
        <f t="shared" si="119"/>
        <v>715.36275313794613</v>
      </c>
      <c r="J354">
        <f t="shared" si="120"/>
        <v>1.3361328497804924E-2</v>
      </c>
      <c r="K354">
        <f t="shared" si="121"/>
        <v>0.99918415130225158</v>
      </c>
      <c r="L354">
        <f t="shared" si="122"/>
        <v>-16.773153000045568</v>
      </c>
      <c r="M354">
        <f t="shared" si="123"/>
        <v>-7.9549991520063488</v>
      </c>
      <c r="O354">
        <v>90</v>
      </c>
      <c r="P354">
        <v>1100000</v>
      </c>
      <c r="Q354">
        <v>464.81895800000001</v>
      </c>
      <c r="R354">
        <v>-559133.27315300005</v>
      </c>
      <c r="S354">
        <v>2516244.9674740001</v>
      </c>
      <c r="T354">
        <v>-226.24723700000001</v>
      </c>
      <c r="U354">
        <v>68.280066000000005</v>
      </c>
      <c r="V354">
        <f t="shared" si="118"/>
        <v>6.8280066000000013E-3</v>
      </c>
    </row>
    <row r="355" spans="2:22" x14ac:dyDescent="0.2">
      <c r="B355">
        <v>80</v>
      </c>
      <c r="C355">
        <v>1000000</v>
      </c>
      <c r="D355">
        <v>464.864529</v>
      </c>
      <c r="E355">
        <v>-559133.00731999998</v>
      </c>
      <c r="F355">
        <v>2516244.9674740001</v>
      </c>
      <c r="G355">
        <v>-285.30034499999999</v>
      </c>
      <c r="I355">
        <f t="shared" si="119"/>
        <v>721.82860313798301</v>
      </c>
      <c r="J355">
        <f t="shared" si="120"/>
        <v>1.5270089711777056E-2</v>
      </c>
      <c r="K355">
        <f t="shared" si="121"/>
        <v>0.99918415130225158</v>
      </c>
      <c r="L355">
        <f t="shared" si="122"/>
        <v>-10.307303000008687</v>
      </c>
      <c r="M355">
        <f t="shared" si="123"/>
        <v>-6.9966991519962907</v>
      </c>
      <c r="O355">
        <v>100</v>
      </c>
      <c r="P355">
        <v>1200000</v>
      </c>
      <c r="Q355">
        <v>464.89900999999998</v>
      </c>
      <c r="R355">
        <v>-559125.95321199996</v>
      </c>
      <c r="S355">
        <v>2516244.9674740001</v>
      </c>
      <c r="T355">
        <v>-266.56550099999998</v>
      </c>
      <c r="U355">
        <v>75.931922</v>
      </c>
      <c r="V355">
        <f t="shared" si="118"/>
        <v>7.5931922000000004E-3</v>
      </c>
    </row>
    <row r="356" spans="2:22" x14ac:dyDescent="0.2">
      <c r="B356">
        <v>90</v>
      </c>
      <c r="C356">
        <v>1100000</v>
      </c>
      <c r="D356">
        <v>464.81895800000001</v>
      </c>
      <c r="E356">
        <v>-559133.27315300005</v>
      </c>
      <c r="F356">
        <v>2516244.9674740001</v>
      </c>
      <c r="G356">
        <v>-226.24723700000001</v>
      </c>
      <c r="I356">
        <f t="shared" si="119"/>
        <v>721.56277013791259</v>
      </c>
      <c r="J356">
        <f t="shared" si="120"/>
        <v>1.7178850925749188E-2</v>
      </c>
      <c r="K356">
        <f t="shared" si="121"/>
        <v>0.99918415130225158</v>
      </c>
      <c r="L356">
        <f t="shared" si="122"/>
        <v>-10.573136000079103</v>
      </c>
      <c r="M356">
        <f t="shared" si="123"/>
        <v>-7.6698674520070202</v>
      </c>
      <c r="O356">
        <v>110</v>
      </c>
      <c r="P356">
        <v>1300000</v>
      </c>
      <c r="Q356">
        <v>464.87325099999998</v>
      </c>
      <c r="R356">
        <v>-559133.89092399995</v>
      </c>
      <c r="S356">
        <v>2516244.9674740001</v>
      </c>
      <c r="T356">
        <v>-282.87359099999998</v>
      </c>
      <c r="U356">
        <v>89.283358000000007</v>
      </c>
      <c r="V356">
        <f t="shared" si="118"/>
        <v>8.9283358000000011E-3</v>
      </c>
    </row>
    <row r="357" spans="2:22" x14ac:dyDescent="0.2">
      <c r="B357">
        <v>100</v>
      </c>
      <c r="C357">
        <v>1200000</v>
      </c>
      <c r="D357">
        <v>464.89900999999998</v>
      </c>
      <c r="E357">
        <v>-559125.95321199996</v>
      </c>
      <c r="F357">
        <v>2516244.9674740001</v>
      </c>
      <c r="G357">
        <v>-266.56550099999998</v>
      </c>
      <c r="I357">
        <f t="shared" si="119"/>
        <v>728.88271113799419</v>
      </c>
      <c r="J357">
        <f t="shared" si="120"/>
        <v>1.9087612139721322E-2</v>
      </c>
      <c r="K357">
        <f t="shared" si="121"/>
        <v>0.99918415130225158</v>
      </c>
      <c r="L357">
        <f t="shared" si="122"/>
        <v>-3.2531949999975041</v>
      </c>
      <c r="M357">
        <f t="shared" si="123"/>
        <v>-6.9112900519918181</v>
      </c>
      <c r="O357">
        <v>120</v>
      </c>
      <c r="P357">
        <v>1400000</v>
      </c>
      <c r="Q357">
        <v>464.89486099999999</v>
      </c>
      <c r="R357">
        <v>-559139.81244799995</v>
      </c>
      <c r="S357">
        <v>2516244.9674740001</v>
      </c>
      <c r="T357">
        <v>-282.36378200000001</v>
      </c>
      <c r="U357">
        <v>98.840135000000004</v>
      </c>
      <c r="V357">
        <f t="shared" si="118"/>
        <v>9.8840135000000003E-3</v>
      </c>
    </row>
    <row r="358" spans="2:22" x14ac:dyDescent="0.2">
      <c r="B358">
        <v>110</v>
      </c>
      <c r="C358">
        <v>1300000</v>
      </c>
      <c r="D358">
        <v>464.87325099999998</v>
      </c>
      <c r="E358">
        <v>-559133.89092399995</v>
      </c>
      <c r="F358">
        <v>2516244.9674740001</v>
      </c>
      <c r="G358">
        <v>-282.87359099999998</v>
      </c>
      <c r="I358">
        <f t="shared" si="119"/>
        <v>720.94499913800973</v>
      </c>
      <c r="J358">
        <f t="shared" si="120"/>
        <v>2.0996373353693452E-2</v>
      </c>
      <c r="K358">
        <f t="shared" si="121"/>
        <v>0.99918415130225158</v>
      </c>
      <c r="L358">
        <f t="shared" si="122"/>
        <v>-11.190906999981962</v>
      </c>
      <c r="M358">
        <f t="shared" si="123"/>
        <v>-8.4370553519984242</v>
      </c>
      <c r="O358">
        <v>130</v>
      </c>
      <c r="P358">
        <v>1500000</v>
      </c>
      <c r="Q358">
        <v>464.85092600000002</v>
      </c>
      <c r="R358">
        <v>-559144.12875599996</v>
      </c>
      <c r="S358">
        <v>2516244.9674740001</v>
      </c>
      <c r="T358">
        <v>-332.74963500000001</v>
      </c>
      <c r="U358">
        <v>102.055663</v>
      </c>
      <c r="V358">
        <f t="shared" si="118"/>
        <v>1.02055663E-2</v>
      </c>
    </row>
    <row r="359" spans="2:22" x14ac:dyDescent="0.2">
      <c r="B359">
        <v>120</v>
      </c>
      <c r="C359">
        <v>1400000</v>
      </c>
      <c r="D359">
        <v>464.89486099999999</v>
      </c>
      <c r="E359">
        <v>-559139.81244799995</v>
      </c>
      <c r="F359">
        <v>2516244.9674740001</v>
      </c>
      <c r="G359">
        <v>-282.36378200000001</v>
      </c>
      <c r="I359">
        <f t="shared" si="119"/>
        <v>715.02347513800487</v>
      </c>
      <c r="J359">
        <f t="shared" si="120"/>
        <v>2.2905134567665585E-2</v>
      </c>
      <c r="K359">
        <f t="shared" si="121"/>
        <v>0.99918415130225158</v>
      </c>
      <c r="L359">
        <f t="shared" si="122"/>
        <v>-17.112430999986827</v>
      </c>
      <c r="M359">
        <f t="shared" si="123"/>
        <v>-8.2354365520004649</v>
      </c>
      <c r="O359">
        <v>140</v>
      </c>
      <c r="P359">
        <v>1600000</v>
      </c>
      <c r="Q359">
        <v>464.871219</v>
      </c>
      <c r="R359">
        <v>-559130.37896799995</v>
      </c>
      <c r="S359">
        <v>2516244.9674740001</v>
      </c>
      <c r="T359">
        <v>-390.89200199999999</v>
      </c>
      <c r="U359">
        <v>126.305729</v>
      </c>
      <c r="V359">
        <f t="shared" si="118"/>
        <v>1.2630572900000001E-2</v>
      </c>
    </row>
    <row r="360" spans="2:22" x14ac:dyDescent="0.2">
      <c r="B360">
        <v>130</v>
      </c>
      <c r="C360">
        <v>1500000</v>
      </c>
      <c r="D360">
        <v>464.85092600000002</v>
      </c>
      <c r="E360">
        <v>-559144.12875599996</v>
      </c>
      <c r="F360">
        <v>2516244.9674740001</v>
      </c>
      <c r="G360">
        <v>-332.74963500000001</v>
      </c>
      <c r="I360">
        <f t="shared" si="119"/>
        <v>710.70716713799629</v>
      </c>
      <c r="J360">
        <f t="shared" si="120"/>
        <v>2.4813895781637719E-2</v>
      </c>
      <c r="K360">
        <f t="shared" si="121"/>
        <v>0.99918415130225158</v>
      </c>
      <c r="L360">
        <f t="shared" si="122"/>
        <v>-21.428738999995403</v>
      </c>
      <c r="M360">
        <f t="shared" si="123"/>
        <v>-8.0749149520008352</v>
      </c>
      <c r="O360">
        <v>150</v>
      </c>
      <c r="P360">
        <v>1700000</v>
      </c>
      <c r="Q360">
        <v>464.84275200000002</v>
      </c>
      <c r="R360">
        <v>-559135.35351199994</v>
      </c>
      <c r="S360">
        <v>2516244.9674740001</v>
      </c>
      <c r="T360">
        <v>-365.55105900000001</v>
      </c>
      <c r="U360">
        <v>138.64678499999999</v>
      </c>
      <c r="V360">
        <f t="shared" si="118"/>
        <v>1.38646785E-2</v>
      </c>
    </row>
    <row r="361" spans="2:22" x14ac:dyDescent="0.2">
      <c r="B361">
        <v>140</v>
      </c>
      <c r="C361">
        <v>1600000</v>
      </c>
      <c r="D361">
        <v>464.871219</v>
      </c>
      <c r="E361">
        <v>-559130.37896799995</v>
      </c>
      <c r="F361">
        <v>2516244.9674740001</v>
      </c>
      <c r="G361">
        <v>-390.89200199999999</v>
      </c>
      <c r="I361">
        <f t="shared" si="119"/>
        <v>724.45695513801184</v>
      </c>
      <c r="J361">
        <f t="shared" si="120"/>
        <v>2.6722656995609849E-2</v>
      </c>
      <c r="K361">
        <f t="shared" si="121"/>
        <v>0.99918415130225158</v>
      </c>
      <c r="L361">
        <f t="shared" si="122"/>
        <v>-7.6789509999798611</v>
      </c>
      <c r="M361">
        <f t="shared" si="123"/>
        <v>-6.268305351998424</v>
      </c>
      <c r="O361">
        <v>160</v>
      </c>
      <c r="P361">
        <v>1800000</v>
      </c>
      <c r="Q361">
        <v>464.85680100000002</v>
      </c>
      <c r="R361">
        <v>-559141.94178899995</v>
      </c>
      <c r="S361">
        <v>2516244.9674740001</v>
      </c>
      <c r="T361">
        <v>-307.94326799999999</v>
      </c>
      <c r="U361">
        <v>139.03326899999999</v>
      </c>
      <c r="V361">
        <f t="shared" si="118"/>
        <v>1.39033269E-2</v>
      </c>
    </row>
    <row r="362" spans="2:22" x14ac:dyDescent="0.2">
      <c r="B362">
        <v>150</v>
      </c>
      <c r="C362">
        <v>1700000</v>
      </c>
      <c r="D362">
        <v>464.84275200000002</v>
      </c>
      <c r="E362">
        <v>-559135.35351199994</v>
      </c>
      <c r="F362">
        <v>2516244.9674740001</v>
      </c>
      <c r="G362">
        <v>-365.55105900000001</v>
      </c>
      <c r="I362">
        <f t="shared" si="119"/>
        <v>719.48241113801487</v>
      </c>
      <c r="J362">
        <f t="shared" si="120"/>
        <v>2.8631418209581982E-2</v>
      </c>
      <c r="K362">
        <f t="shared" si="121"/>
        <v>0.99918415130225158</v>
      </c>
      <c r="L362">
        <f t="shared" si="122"/>
        <v>-12.653494999976829</v>
      </c>
      <c r="M362">
        <f t="shared" si="123"/>
        <v>-8.1407385519996751</v>
      </c>
      <c r="O362">
        <v>170</v>
      </c>
      <c r="P362">
        <v>1900000</v>
      </c>
      <c r="Q362">
        <v>464.84011900000002</v>
      </c>
      <c r="R362">
        <v>-559153.34636600001</v>
      </c>
      <c r="S362">
        <v>2516244.9674740001</v>
      </c>
      <c r="T362">
        <v>-248.093254</v>
      </c>
      <c r="U362">
        <v>161.74589499999999</v>
      </c>
      <c r="V362">
        <f t="shared" si="118"/>
        <v>1.6174589499999999E-2</v>
      </c>
    </row>
    <row r="363" spans="2:22" x14ac:dyDescent="0.2">
      <c r="B363">
        <v>160</v>
      </c>
      <c r="C363">
        <v>1800000</v>
      </c>
      <c r="D363">
        <v>464.85680100000002</v>
      </c>
      <c r="E363">
        <v>-559141.94178899995</v>
      </c>
      <c r="F363">
        <v>2516244.9674740001</v>
      </c>
      <c r="G363">
        <v>-307.94326799999999</v>
      </c>
      <c r="I363">
        <f t="shared" si="119"/>
        <v>712.8941341380123</v>
      </c>
      <c r="J363">
        <f t="shared" si="120"/>
        <v>3.0540179423554113E-2</v>
      </c>
      <c r="K363">
        <f t="shared" si="121"/>
        <v>0.99918415130225158</v>
      </c>
      <c r="L363">
        <f t="shared" si="122"/>
        <v>-19.241771999979392</v>
      </c>
      <c r="M363">
        <f t="shared" si="123"/>
        <v>-8.3021118520002339</v>
      </c>
      <c r="O363">
        <v>180</v>
      </c>
      <c r="P363">
        <v>2000000</v>
      </c>
      <c r="Q363">
        <v>464.82844399999999</v>
      </c>
      <c r="R363">
        <v>-559142.724208</v>
      </c>
      <c r="S363">
        <v>2516244.9674740001</v>
      </c>
      <c r="T363">
        <v>-320.23957100000001</v>
      </c>
      <c r="U363">
        <v>177.774505</v>
      </c>
      <c r="V363">
        <f t="shared" si="118"/>
        <v>1.77774505E-2</v>
      </c>
    </row>
    <row r="364" spans="2:22" x14ac:dyDescent="0.2">
      <c r="B364">
        <v>170</v>
      </c>
      <c r="C364">
        <v>1900000</v>
      </c>
      <c r="D364">
        <v>464.84011900000002</v>
      </c>
      <c r="E364">
        <v>-559153.34636600001</v>
      </c>
      <c r="F364">
        <v>2516244.9674740001</v>
      </c>
      <c r="G364">
        <v>-248.093254</v>
      </c>
      <c r="I364">
        <f t="shared" si="119"/>
        <v>701.48955713794567</v>
      </c>
      <c r="J364">
        <f t="shared" si="120"/>
        <v>3.2448940637526243E-2</v>
      </c>
      <c r="K364">
        <f t="shared" si="121"/>
        <v>0.99918415130225158</v>
      </c>
      <c r="L364">
        <f t="shared" si="122"/>
        <v>-30.64634900004603</v>
      </c>
      <c r="M364">
        <f t="shared" si="123"/>
        <v>-8.7837418520066421</v>
      </c>
      <c r="O364">
        <v>190</v>
      </c>
      <c r="P364">
        <v>2100000</v>
      </c>
      <c r="Q364">
        <v>464.89747899999998</v>
      </c>
      <c r="R364">
        <v>-559139.18613499997</v>
      </c>
      <c r="S364">
        <v>2516244.9674740001</v>
      </c>
      <c r="T364">
        <v>-254.13942900000001</v>
      </c>
      <c r="U364">
        <v>174.13393500000001</v>
      </c>
      <c r="V364">
        <f t="shared" si="118"/>
        <v>1.7413393500000002E-2</v>
      </c>
    </row>
    <row r="365" spans="2:22" x14ac:dyDescent="0.2">
      <c r="B365">
        <v>180</v>
      </c>
      <c r="C365">
        <v>2000000</v>
      </c>
      <c r="D365">
        <v>464.82844399999999</v>
      </c>
      <c r="E365">
        <v>-559142.724208</v>
      </c>
      <c r="F365">
        <v>2516244.9674740001</v>
      </c>
      <c r="G365">
        <v>-320.23957100000001</v>
      </c>
      <c r="I365">
        <f t="shared" si="119"/>
        <v>712.11171513795853</v>
      </c>
      <c r="J365">
        <f t="shared" si="120"/>
        <v>3.4357701851498376E-2</v>
      </c>
      <c r="K365">
        <f t="shared" si="121"/>
        <v>0.99918415130225158</v>
      </c>
      <c r="L365">
        <f t="shared" si="122"/>
        <v>-20.02419100003317</v>
      </c>
      <c r="M365">
        <f t="shared" si="123"/>
        <v>-6.5810683519986926</v>
      </c>
      <c r="O365">
        <v>200</v>
      </c>
      <c r="P365">
        <v>2200000</v>
      </c>
      <c r="Q365">
        <v>464.85753299999999</v>
      </c>
      <c r="R365">
        <v>-559142.72037500003</v>
      </c>
      <c r="S365">
        <v>2516244.9674740001</v>
      </c>
      <c r="T365">
        <v>-321.94150400000001</v>
      </c>
      <c r="U365">
        <v>185.94222400000001</v>
      </c>
      <c r="V365">
        <f t="shared" si="118"/>
        <v>1.8594222400000002E-2</v>
      </c>
    </row>
    <row r="366" spans="2:22" x14ac:dyDescent="0.2">
      <c r="B366">
        <v>190</v>
      </c>
      <c r="C366">
        <v>2100000</v>
      </c>
      <c r="D366">
        <v>464.89747899999998</v>
      </c>
      <c r="E366">
        <v>-559139.18613499997</v>
      </c>
      <c r="F366">
        <v>2516244.9674740001</v>
      </c>
      <c r="G366">
        <v>-254.13942900000001</v>
      </c>
      <c r="I366">
        <f t="shared" si="119"/>
        <v>715.64978813799098</v>
      </c>
      <c r="J366">
        <f t="shared" si="120"/>
        <v>3.626646306547051E-2</v>
      </c>
      <c r="K366">
        <f t="shared" si="121"/>
        <v>0.99918415130225158</v>
      </c>
      <c r="L366">
        <f t="shared" si="122"/>
        <v>-16.486118000000715</v>
      </c>
      <c r="M366">
        <f t="shared" si="123"/>
        <v>-7.2894768519967332</v>
      </c>
      <c r="O366">
        <v>210</v>
      </c>
      <c r="P366">
        <v>2300000</v>
      </c>
      <c r="Q366">
        <v>464.84595300000001</v>
      </c>
      <c r="R366">
        <v>-559139.88023600006</v>
      </c>
      <c r="S366">
        <v>2516244.9674740001</v>
      </c>
      <c r="T366">
        <v>-263.40003100000001</v>
      </c>
      <c r="U366">
        <v>206.47031200000001</v>
      </c>
      <c r="V366">
        <f t="shared" si="118"/>
        <v>2.0647031200000002E-2</v>
      </c>
    </row>
    <row r="367" spans="2:22" x14ac:dyDescent="0.2">
      <c r="B367">
        <v>200</v>
      </c>
      <c r="C367">
        <v>2200000</v>
      </c>
      <c r="D367">
        <v>464.85753299999999</v>
      </c>
      <c r="E367">
        <v>-559142.72037500003</v>
      </c>
      <c r="F367">
        <v>2516244.9674740001</v>
      </c>
      <c r="G367">
        <v>-321.94150400000001</v>
      </c>
      <c r="I367">
        <f t="shared" si="119"/>
        <v>712.11554813792463</v>
      </c>
      <c r="J367">
        <f t="shared" si="120"/>
        <v>3.8175224279442643E-2</v>
      </c>
      <c r="K367">
        <f t="shared" si="121"/>
        <v>0.99918415130225158</v>
      </c>
      <c r="L367">
        <f t="shared" si="122"/>
        <v>-20.020358000067063</v>
      </c>
      <c r="M367">
        <f t="shared" si="123"/>
        <v>-7.9967081520066134</v>
      </c>
      <c r="O367">
        <v>220</v>
      </c>
      <c r="P367">
        <v>2400000</v>
      </c>
      <c r="Q367">
        <v>464.855772</v>
      </c>
      <c r="R367">
        <v>-559137.54120700003</v>
      </c>
      <c r="S367">
        <v>2516244.9674740001</v>
      </c>
      <c r="T367">
        <v>-373.91274499999997</v>
      </c>
      <c r="U367">
        <v>222.338247</v>
      </c>
      <c r="V367">
        <f t="shared" si="118"/>
        <v>2.2233824700000002E-2</v>
      </c>
    </row>
    <row r="368" spans="2:22" x14ac:dyDescent="0.2">
      <c r="B368">
        <v>210</v>
      </c>
      <c r="C368">
        <v>2300000</v>
      </c>
      <c r="D368">
        <v>464.84595300000001</v>
      </c>
      <c r="E368">
        <v>-559139.88023600006</v>
      </c>
      <c r="F368">
        <v>2516244.9674740001</v>
      </c>
      <c r="G368">
        <v>-263.40003100000001</v>
      </c>
      <c r="I368">
        <f t="shared" si="119"/>
        <v>714.95568713790271</v>
      </c>
      <c r="J368">
        <f t="shared" si="120"/>
        <v>4.0083985493414777E-2</v>
      </c>
      <c r="K368">
        <f t="shared" si="121"/>
        <v>0.99918415130225158</v>
      </c>
      <c r="L368">
        <f t="shared" si="122"/>
        <v>-17.180219000088982</v>
      </c>
      <c r="M368">
        <f t="shared" si="123"/>
        <v>-7.3592702520021707</v>
      </c>
      <c r="O368">
        <v>230</v>
      </c>
      <c r="P368">
        <v>2500000</v>
      </c>
      <c r="Q368">
        <v>464.85168099999999</v>
      </c>
      <c r="R368">
        <v>-559137.21959800005</v>
      </c>
      <c r="S368">
        <v>2516244.9674740001</v>
      </c>
      <c r="T368">
        <v>-306.00059099999999</v>
      </c>
      <c r="U368">
        <v>242.36796899999999</v>
      </c>
      <c r="V368">
        <f t="shared" si="118"/>
        <v>2.42367969E-2</v>
      </c>
    </row>
    <row r="369" spans="2:22" x14ac:dyDescent="0.2">
      <c r="B369">
        <v>220</v>
      </c>
      <c r="C369">
        <v>2400000</v>
      </c>
      <c r="D369">
        <v>464.855772</v>
      </c>
      <c r="E369">
        <v>-559137.54120700003</v>
      </c>
      <c r="F369">
        <v>2516244.9674740001</v>
      </c>
      <c r="G369">
        <v>-373.91274499999997</v>
      </c>
      <c r="I369">
        <f t="shared" si="119"/>
        <v>717.29471613792703</v>
      </c>
      <c r="J369">
        <f t="shared" si="120"/>
        <v>4.1992746707386903E-2</v>
      </c>
      <c r="K369">
        <f t="shared" si="121"/>
        <v>0.99918415130225158</v>
      </c>
      <c r="L369">
        <f t="shared" si="122"/>
        <v>-14.841190000064671</v>
      </c>
      <c r="M369">
        <f t="shared" si="123"/>
        <v>-7.409381251997547</v>
      </c>
      <c r="O369">
        <v>240</v>
      </c>
      <c r="P369">
        <v>2600000</v>
      </c>
      <c r="Q369">
        <v>464.85660300000001</v>
      </c>
      <c r="R369">
        <v>-559137.22738499998</v>
      </c>
      <c r="S369">
        <v>2516244.9674740001</v>
      </c>
      <c r="T369">
        <v>-316.15489500000001</v>
      </c>
      <c r="U369">
        <v>236.969674</v>
      </c>
      <c r="V369">
        <f t="shared" si="118"/>
        <v>2.3696967400000001E-2</v>
      </c>
    </row>
    <row r="370" spans="2:22" x14ac:dyDescent="0.2">
      <c r="B370">
        <v>230</v>
      </c>
      <c r="C370">
        <v>2500000</v>
      </c>
      <c r="D370">
        <v>464.85168099999999</v>
      </c>
      <c r="E370">
        <v>-559137.21959800005</v>
      </c>
      <c r="F370">
        <v>2516244.9674740001</v>
      </c>
      <c r="G370">
        <v>-306.00059099999999</v>
      </c>
      <c r="I370">
        <f t="shared" si="119"/>
        <v>717.61632513790391</v>
      </c>
      <c r="J370">
        <f t="shared" si="120"/>
        <v>4.3901507921359037E-2</v>
      </c>
      <c r="K370">
        <f t="shared" si="121"/>
        <v>0.99918415130225158</v>
      </c>
      <c r="L370">
        <f t="shared" si="122"/>
        <v>-14.519581000087783</v>
      </c>
      <c r="M370">
        <f t="shared" si="123"/>
        <v>-7.6111232520022893</v>
      </c>
      <c r="O370">
        <v>250</v>
      </c>
      <c r="P370">
        <v>2700000</v>
      </c>
      <c r="Q370">
        <v>464.86652199999997</v>
      </c>
      <c r="R370">
        <v>-559141.12083799997</v>
      </c>
      <c r="S370">
        <v>2516244.9674740001</v>
      </c>
      <c r="T370">
        <v>-200.878972</v>
      </c>
      <c r="U370">
        <v>245.905261</v>
      </c>
      <c r="V370">
        <f t="shared" si="118"/>
        <v>2.4590526099999999E-2</v>
      </c>
    </row>
    <row r="371" spans="2:22" x14ac:dyDescent="0.2">
      <c r="B371">
        <v>240</v>
      </c>
      <c r="C371">
        <v>2600000</v>
      </c>
      <c r="D371">
        <v>464.85660300000001</v>
      </c>
      <c r="E371">
        <v>-559137.22738499998</v>
      </c>
      <c r="F371">
        <v>2516244.9674740001</v>
      </c>
      <c r="G371">
        <v>-316.15489500000001</v>
      </c>
      <c r="I371">
        <f t="shared" si="119"/>
        <v>717.60853813798167</v>
      </c>
      <c r="J371">
        <f t="shared" si="120"/>
        <v>4.5810269135331171E-2</v>
      </c>
      <c r="K371">
        <f t="shared" si="121"/>
        <v>0.99918415130225158</v>
      </c>
      <c r="L371">
        <f t="shared" si="122"/>
        <v>-14.527368000010028</v>
      </c>
      <c r="M371">
        <f t="shared" si="123"/>
        <v>-7.6440628519922029</v>
      </c>
      <c r="O371">
        <v>260</v>
      </c>
      <c r="P371">
        <v>2800000</v>
      </c>
      <c r="Q371">
        <v>464.84474899999998</v>
      </c>
      <c r="R371">
        <v>-559147.19124099996</v>
      </c>
      <c r="S371">
        <v>2516244.9674740001</v>
      </c>
      <c r="T371">
        <v>-239.05769799999999</v>
      </c>
      <c r="U371">
        <v>264.72193900000002</v>
      </c>
      <c r="V371">
        <f t="shared" si="118"/>
        <v>2.6472193900000003E-2</v>
      </c>
    </row>
    <row r="372" spans="2:22" x14ac:dyDescent="0.2">
      <c r="B372">
        <v>250</v>
      </c>
      <c r="C372">
        <v>2700000</v>
      </c>
      <c r="D372">
        <v>464.86652199999997</v>
      </c>
      <c r="E372">
        <v>-559141.12083799997</v>
      </c>
      <c r="F372">
        <v>2516244.9674740001</v>
      </c>
      <c r="G372">
        <v>-200.878972</v>
      </c>
      <c r="I372">
        <f t="shared" si="119"/>
        <v>713.71508513798472</v>
      </c>
      <c r="J372">
        <f t="shared" si="120"/>
        <v>4.7719030349303304E-2</v>
      </c>
      <c r="K372">
        <f t="shared" si="121"/>
        <v>0.99918415130225158</v>
      </c>
      <c r="L372">
        <f t="shared" si="122"/>
        <v>-18.420821000006981</v>
      </c>
      <c r="M372">
        <f t="shared" si="123"/>
        <v>-8.0326294519996733</v>
      </c>
      <c r="O372">
        <v>270</v>
      </c>
      <c r="P372">
        <v>2900000</v>
      </c>
      <c r="Q372">
        <v>464.85217299999999</v>
      </c>
      <c r="R372">
        <v>-559149.88879200001</v>
      </c>
      <c r="S372">
        <v>2516244.9674740001</v>
      </c>
      <c r="T372">
        <v>-259.54066899999998</v>
      </c>
      <c r="U372">
        <v>298.57448099999999</v>
      </c>
      <c r="V372">
        <f t="shared" si="118"/>
        <v>2.98574481E-2</v>
      </c>
    </row>
    <row r="373" spans="2:22" x14ac:dyDescent="0.2">
      <c r="B373">
        <v>260</v>
      </c>
      <c r="C373">
        <v>2800000</v>
      </c>
      <c r="D373">
        <v>464.84474899999998</v>
      </c>
      <c r="E373">
        <v>-559147.19124099996</v>
      </c>
      <c r="F373">
        <v>2516244.9674740001</v>
      </c>
      <c r="G373">
        <v>-239.05769799999999</v>
      </c>
      <c r="I373">
        <f t="shared" si="119"/>
        <v>707.6446821379941</v>
      </c>
      <c r="J373">
        <f t="shared" si="120"/>
        <v>4.9627791563275438E-2</v>
      </c>
      <c r="K373">
        <f t="shared" si="121"/>
        <v>0.99918415130225158</v>
      </c>
      <c r="L373">
        <f t="shared" si="122"/>
        <v>-24.491223999997601</v>
      </c>
      <c r="M373">
        <f t="shared" si="123"/>
        <v>-8.25032445199904</v>
      </c>
      <c r="O373">
        <v>280</v>
      </c>
      <c r="P373">
        <v>3000000</v>
      </c>
      <c r="Q373">
        <v>464.82452799999999</v>
      </c>
      <c r="R373">
        <v>-559135.69095199998</v>
      </c>
      <c r="S373">
        <v>2516244.9674740001</v>
      </c>
      <c r="T373">
        <v>-392.70962600000001</v>
      </c>
      <c r="U373">
        <v>316.66113999999999</v>
      </c>
      <c r="V373">
        <f t="shared" si="118"/>
        <v>3.1666114000000002E-2</v>
      </c>
    </row>
    <row r="374" spans="2:22" x14ac:dyDescent="0.2">
      <c r="B374">
        <v>270</v>
      </c>
      <c r="C374">
        <v>2900000</v>
      </c>
      <c r="D374">
        <v>464.85217299999999</v>
      </c>
      <c r="E374">
        <v>-559149.88879200001</v>
      </c>
      <c r="F374">
        <v>2516244.9674740001</v>
      </c>
      <c r="G374">
        <v>-259.54066899999998</v>
      </c>
      <c r="I374">
        <f t="shared" si="119"/>
        <v>704.94713113794569</v>
      </c>
      <c r="J374">
        <f t="shared" si="120"/>
        <v>5.1536552777247564E-2</v>
      </c>
      <c r="K374">
        <f t="shared" si="121"/>
        <v>0.99918415130225158</v>
      </c>
      <c r="L374">
        <f t="shared" si="122"/>
        <v>-27.188775000046007</v>
      </c>
      <c r="M374">
        <f t="shared" si="123"/>
        <v>-7.9130392520048192</v>
      </c>
      <c r="O374">
        <v>290</v>
      </c>
      <c r="P374">
        <v>3100000</v>
      </c>
      <c r="Q374">
        <v>464.89105799999999</v>
      </c>
      <c r="R374">
        <v>-559145.99490000005</v>
      </c>
      <c r="S374">
        <v>2516244.9674740001</v>
      </c>
      <c r="T374">
        <v>-201.78133800000001</v>
      </c>
      <c r="U374">
        <v>327.43703499999998</v>
      </c>
      <c r="V374">
        <f t="shared" si="118"/>
        <v>3.2743703499999999E-2</v>
      </c>
    </row>
    <row r="375" spans="2:22" x14ac:dyDescent="0.2">
      <c r="B375">
        <v>280</v>
      </c>
      <c r="C375">
        <v>3000000</v>
      </c>
      <c r="D375">
        <v>464.82452799999999</v>
      </c>
      <c r="E375">
        <v>-559135.69095199998</v>
      </c>
      <c r="F375">
        <v>2516244.9674740001</v>
      </c>
      <c r="G375">
        <v>-392.70962600000001</v>
      </c>
      <c r="I375">
        <f t="shared" si="119"/>
        <v>719.14497113798279</v>
      </c>
      <c r="J375">
        <f t="shared" si="120"/>
        <v>5.3445313991219698E-2</v>
      </c>
      <c r="K375">
        <f t="shared" si="121"/>
        <v>0.99918415130225158</v>
      </c>
      <c r="L375">
        <f t="shared" si="122"/>
        <v>-12.990935000008903</v>
      </c>
      <c r="M375">
        <f t="shared" si="123"/>
        <v>-6.2235001519962676</v>
      </c>
      <c r="O375">
        <v>300</v>
      </c>
      <c r="P375">
        <v>3200000</v>
      </c>
      <c r="Q375">
        <v>464.84000400000002</v>
      </c>
      <c r="R375">
        <v>-559153.01904699998</v>
      </c>
      <c r="S375">
        <v>2516244.9674740001</v>
      </c>
      <c r="T375">
        <v>-205.392841</v>
      </c>
      <c r="U375">
        <v>374.09611599999999</v>
      </c>
      <c r="V375">
        <f t="shared" si="118"/>
        <v>3.7409611600000003E-2</v>
      </c>
    </row>
    <row r="376" spans="2:22" x14ac:dyDescent="0.2">
      <c r="B376">
        <v>290</v>
      </c>
      <c r="C376">
        <v>3100000</v>
      </c>
      <c r="D376">
        <v>464.89105799999999</v>
      </c>
      <c r="E376">
        <v>-559145.99490000005</v>
      </c>
      <c r="F376">
        <v>2516244.9674740001</v>
      </c>
      <c r="G376">
        <v>-201.78133800000001</v>
      </c>
      <c r="I376">
        <f t="shared" si="119"/>
        <v>708.84102313790936</v>
      </c>
      <c r="J376">
        <f t="shared" si="120"/>
        <v>5.5354075205191831E-2</v>
      </c>
      <c r="K376">
        <f t="shared" si="121"/>
        <v>0.99918415130225158</v>
      </c>
      <c r="L376">
        <f t="shared" si="122"/>
        <v>-23.294883000082336</v>
      </c>
      <c r="M376">
        <f t="shared" si="123"/>
        <v>-8.6736789520073216</v>
      </c>
      <c r="O376">
        <v>310</v>
      </c>
      <c r="P376">
        <v>3300000</v>
      </c>
      <c r="Q376">
        <v>464.898143</v>
      </c>
      <c r="R376">
        <v>-559146.84882399999</v>
      </c>
      <c r="S376">
        <v>2516244.9674740001</v>
      </c>
      <c r="T376">
        <v>-301.33167400000002</v>
      </c>
      <c r="U376">
        <v>386.11559399999999</v>
      </c>
      <c r="V376">
        <f t="shared" si="118"/>
        <v>3.8611559400000002E-2</v>
      </c>
    </row>
    <row r="377" spans="2:22" x14ac:dyDescent="0.2">
      <c r="B377">
        <v>300</v>
      </c>
      <c r="C377">
        <v>3200000</v>
      </c>
      <c r="D377">
        <v>464.84000400000002</v>
      </c>
      <c r="E377">
        <v>-559153.01904699998</v>
      </c>
      <c r="F377">
        <v>2516244.9674740001</v>
      </c>
      <c r="G377">
        <v>-205.392841</v>
      </c>
      <c r="I377">
        <f t="shared" si="119"/>
        <v>701.8168761379784</v>
      </c>
      <c r="J377">
        <f t="shared" si="120"/>
        <v>5.7262836419163965E-2</v>
      </c>
      <c r="K377">
        <f t="shared" si="121"/>
        <v>0.99918415130225158</v>
      </c>
      <c r="L377">
        <f t="shared" si="122"/>
        <v>-30.319030000013299</v>
      </c>
      <c r="M377">
        <f t="shared" si="123"/>
        <v>-8.3456988519930739</v>
      </c>
      <c r="O377">
        <v>320</v>
      </c>
      <c r="P377">
        <v>3400000</v>
      </c>
      <c r="Q377">
        <v>464.85625700000003</v>
      </c>
      <c r="R377">
        <v>-559151.02925799997</v>
      </c>
      <c r="S377">
        <v>2516244.9674740001</v>
      </c>
      <c r="T377">
        <v>-343.27298400000001</v>
      </c>
      <c r="U377">
        <v>398.245204</v>
      </c>
      <c r="V377">
        <f t="shared" si="118"/>
        <v>3.9824520400000001E-2</v>
      </c>
    </row>
    <row r="378" spans="2:22" x14ac:dyDescent="0.2">
      <c r="B378">
        <v>310</v>
      </c>
      <c r="C378">
        <v>3300000</v>
      </c>
      <c r="D378">
        <v>464.898143</v>
      </c>
      <c r="E378">
        <v>-559146.84882399999</v>
      </c>
      <c r="F378">
        <v>2516244.9674740001</v>
      </c>
      <c r="G378">
        <v>-301.33167400000002</v>
      </c>
      <c r="I378">
        <f t="shared" si="119"/>
        <v>707.98709913797211</v>
      </c>
      <c r="J378">
        <f t="shared" si="120"/>
        <v>5.9171597633136092E-2</v>
      </c>
      <c r="K378">
        <f t="shared" si="121"/>
        <v>0.99918415130225158</v>
      </c>
      <c r="L378">
        <f t="shared" si="122"/>
        <v>-24.148807000019588</v>
      </c>
      <c r="M378">
        <f t="shared" si="123"/>
        <v>-7.0262618520006068</v>
      </c>
      <c r="O378">
        <v>330</v>
      </c>
      <c r="P378">
        <v>3500000</v>
      </c>
      <c r="Q378">
        <v>464.83323899999999</v>
      </c>
      <c r="R378">
        <v>-559146.76755600004</v>
      </c>
      <c r="S378">
        <v>2516244.9674740001</v>
      </c>
      <c r="T378">
        <v>-190.287464</v>
      </c>
      <c r="U378">
        <v>436.04509200000001</v>
      </c>
      <c r="V378">
        <f t="shared" si="118"/>
        <v>4.3604509200000002E-2</v>
      </c>
    </row>
    <row r="379" spans="2:22" x14ac:dyDescent="0.2">
      <c r="B379">
        <v>320</v>
      </c>
      <c r="C379">
        <v>3400000</v>
      </c>
      <c r="D379">
        <v>464.85625700000003</v>
      </c>
      <c r="E379">
        <v>-559151.02925799997</v>
      </c>
      <c r="F379">
        <v>2516244.9674740001</v>
      </c>
      <c r="G379">
        <v>-343.27298400000001</v>
      </c>
      <c r="I379">
        <f t="shared" si="119"/>
        <v>703.80666513799224</v>
      </c>
      <c r="J379">
        <f t="shared" si="120"/>
        <v>6.1080358847108225E-2</v>
      </c>
      <c r="K379">
        <f t="shared" si="121"/>
        <v>0.99918415130225158</v>
      </c>
      <c r="L379">
        <f t="shared" si="122"/>
        <v>-28.329240999999456</v>
      </c>
      <c r="M379">
        <f t="shared" si="123"/>
        <v>-8.0613275519979659</v>
      </c>
      <c r="O379">
        <v>340</v>
      </c>
      <c r="P379">
        <v>3600000</v>
      </c>
      <c r="Q379">
        <v>464.88706100000002</v>
      </c>
      <c r="R379">
        <v>-559140.90603700001</v>
      </c>
      <c r="S379">
        <v>2516244.9674740001</v>
      </c>
      <c r="T379">
        <v>-202.519645</v>
      </c>
      <c r="U379">
        <v>458.39750700000002</v>
      </c>
      <c r="V379">
        <f t="shared" si="118"/>
        <v>4.5839750700000001E-2</v>
      </c>
    </row>
    <row r="380" spans="2:22" x14ac:dyDescent="0.2">
      <c r="B380">
        <v>330</v>
      </c>
      <c r="C380">
        <v>3500000</v>
      </c>
      <c r="D380">
        <v>464.83323899999999</v>
      </c>
      <c r="E380">
        <v>-559146.76755600004</v>
      </c>
      <c r="F380">
        <v>2516244.9674740001</v>
      </c>
      <c r="G380">
        <v>-190.287464</v>
      </c>
      <c r="I380">
        <f t="shared" si="119"/>
        <v>708.06836713792291</v>
      </c>
      <c r="J380">
        <f t="shared" si="120"/>
        <v>6.2989120061080359E-2</v>
      </c>
      <c r="K380">
        <f t="shared" si="121"/>
        <v>0.99918415130225158</v>
      </c>
      <c r="L380">
        <f t="shared" si="122"/>
        <v>-24.067539000068791</v>
      </c>
      <c r="M380">
        <f t="shared" si="123"/>
        <v>-7.2171139520069119</v>
      </c>
      <c r="O380">
        <v>350</v>
      </c>
      <c r="P380">
        <v>3700000</v>
      </c>
      <c r="Q380">
        <v>464.831076</v>
      </c>
      <c r="R380">
        <v>-559144.96956400003</v>
      </c>
      <c r="S380">
        <v>2516244.9674740001</v>
      </c>
      <c r="T380">
        <v>-242.342398</v>
      </c>
      <c r="U380">
        <v>481.77913799999999</v>
      </c>
      <c r="V380">
        <f t="shared" si="118"/>
        <v>4.81779138E-2</v>
      </c>
    </row>
    <row r="381" spans="2:22" x14ac:dyDescent="0.2">
      <c r="B381">
        <v>340</v>
      </c>
      <c r="C381">
        <v>3600000</v>
      </c>
      <c r="D381">
        <v>464.88706100000002</v>
      </c>
      <c r="E381">
        <v>-559140.90603700001</v>
      </c>
      <c r="F381">
        <v>2516244.9674740001</v>
      </c>
      <c r="G381">
        <v>-202.519645</v>
      </c>
      <c r="I381">
        <f t="shared" si="119"/>
        <v>713.92988613795023</v>
      </c>
      <c r="J381">
        <f t="shared" si="120"/>
        <v>6.4897881275052485E-2</v>
      </c>
      <c r="K381">
        <f t="shared" si="121"/>
        <v>0.99918415130225158</v>
      </c>
      <c r="L381">
        <f t="shared" si="122"/>
        <v>-18.206020000041462</v>
      </c>
      <c r="M381">
        <f t="shared" si="123"/>
        <v>-7.0571322519972455</v>
      </c>
      <c r="O381">
        <v>360</v>
      </c>
      <c r="P381">
        <v>3800000</v>
      </c>
      <c r="Q381">
        <v>464.87549999999999</v>
      </c>
      <c r="R381">
        <v>-559144.39089599997</v>
      </c>
      <c r="S381">
        <v>2516244.9674740001</v>
      </c>
      <c r="T381">
        <v>-230.900451</v>
      </c>
      <c r="U381">
        <v>499.09582899999998</v>
      </c>
      <c r="V381">
        <f t="shared" si="118"/>
        <v>4.9909582899999999E-2</v>
      </c>
    </row>
    <row r="382" spans="2:22" x14ac:dyDescent="0.2">
      <c r="B382">
        <v>350</v>
      </c>
      <c r="C382">
        <v>3700000</v>
      </c>
      <c r="D382">
        <v>464.831076</v>
      </c>
      <c r="E382">
        <v>-559144.96956400003</v>
      </c>
      <c r="F382">
        <v>2516244.9674740001</v>
      </c>
      <c r="G382">
        <v>-242.342398</v>
      </c>
      <c r="I382">
        <f t="shared" si="119"/>
        <v>709.86635913792998</v>
      </c>
      <c r="J382">
        <f t="shared" si="120"/>
        <v>6.6806642489024626E-2</v>
      </c>
      <c r="K382">
        <f t="shared" si="121"/>
        <v>0.99918415130225158</v>
      </c>
      <c r="L382">
        <f t="shared" si="122"/>
        <v>-22.269547000061721</v>
      </c>
      <c r="M382">
        <f t="shared" si="123"/>
        <v>-8.0496368520020045</v>
      </c>
    </row>
    <row r="383" spans="2:22" x14ac:dyDescent="0.2">
      <c r="B383">
        <v>360</v>
      </c>
      <c r="C383">
        <v>3800000</v>
      </c>
      <c r="D383">
        <v>464.87549999999999</v>
      </c>
      <c r="E383">
        <v>-559144.39089599997</v>
      </c>
      <c r="F383">
        <v>2516244.9674740001</v>
      </c>
      <c r="G383">
        <v>-230.900451</v>
      </c>
      <c r="I383">
        <f t="shared" si="119"/>
        <v>710.44502713799011</v>
      </c>
      <c r="J383">
        <f t="shared" si="120"/>
        <v>6.8715403702996752E-2</v>
      </c>
      <c r="K383">
        <f t="shared" si="121"/>
        <v>0.99918415130225158</v>
      </c>
      <c r="L383">
        <f t="shared" si="122"/>
        <v>-21.690879000001587</v>
      </c>
      <c r="M383">
        <f t="shared" si="123"/>
        <v>-7.5854173519939652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F08F-62CA-3E47-BC59-88E877B180C0}">
  <dimension ref="A1:BC432"/>
  <sheetViews>
    <sheetView topLeftCell="A68" workbookViewId="0">
      <selection activeCell="N110" sqref="N110"/>
    </sheetView>
  </sheetViews>
  <sheetFormatPr baseColWidth="10" defaultRowHeight="16" x14ac:dyDescent="0.2"/>
  <sheetData>
    <row r="1" spans="2:35" x14ac:dyDescent="0.2">
      <c r="B1" t="s">
        <v>0</v>
      </c>
    </row>
    <row r="2" spans="2:35" x14ac:dyDescent="0.2">
      <c r="AH2" t="s">
        <v>26</v>
      </c>
    </row>
    <row r="3" spans="2:35" x14ac:dyDescent="0.2">
      <c r="B3" t="s">
        <v>1</v>
      </c>
      <c r="H3" t="s">
        <v>2</v>
      </c>
      <c r="N3" t="s">
        <v>3</v>
      </c>
      <c r="AH3" t="s">
        <v>27</v>
      </c>
    </row>
    <row r="4" spans="2:35" x14ac:dyDescent="0.2">
      <c r="B4">
        <v>100000</v>
      </c>
      <c r="C4">
        <v>492.27957800000001</v>
      </c>
      <c r="D4">
        <v>-9019.1371020000006</v>
      </c>
      <c r="E4">
        <v>39793.039481</v>
      </c>
      <c r="F4">
        <v>0.31983899999999998</v>
      </c>
      <c r="H4">
        <v>100000</v>
      </c>
      <c r="I4">
        <v>496.649317</v>
      </c>
      <c r="J4">
        <v>-8213.1250830000008</v>
      </c>
      <c r="K4">
        <v>44397.060403000003</v>
      </c>
      <c r="L4">
        <v>1.346846</v>
      </c>
      <c r="N4">
        <v>100000</v>
      </c>
      <c r="O4">
        <v>496.91788100000002</v>
      </c>
      <c r="P4">
        <v>-13722.919983</v>
      </c>
      <c r="Q4">
        <v>31372.027397999998</v>
      </c>
      <c r="R4">
        <v>0.56930099999999995</v>
      </c>
      <c r="AH4" t="s">
        <v>28</v>
      </c>
      <c r="AI4" t="s">
        <v>17</v>
      </c>
    </row>
    <row r="5" spans="2:35" x14ac:dyDescent="0.2">
      <c r="B5">
        <v>100000</v>
      </c>
      <c r="C5">
        <v>493.48453000000001</v>
      </c>
      <c r="D5">
        <v>-9024.7686659999999</v>
      </c>
      <c r="E5">
        <v>39765.683783</v>
      </c>
      <c r="F5">
        <v>-4.4151999999999997E-2</v>
      </c>
      <c r="H5">
        <v>100000</v>
      </c>
      <c r="I5">
        <v>497.190449</v>
      </c>
      <c r="J5">
        <v>-8213.0194850000007</v>
      </c>
      <c r="K5">
        <v>44398.742403999997</v>
      </c>
      <c r="L5">
        <v>2.0247820000000001</v>
      </c>
      <c r="N5">
        <v>100000</v>
      </c>
      <c r="O5">
        <v>495.884319</v>
      </c>
      <c r="P5">
        <v>-13723.159089000001</v>
      </c>
      <c r="Q5">
        <v>31371.491148000001</v>
      </c>
      <c r="R5">
        <v>-0.79610000000000003</v>
      </c>
      <c r="AH5">
        <v>32.850626031253</v>
      </c>
      <c r="AI5">
        <v>2.0860700766766902</v>
      </c>
    </row>
    <row r="6" spans="2:35" x14ac:dyDescent="0.2">
      <c r="B6">
        <v>100000</v>
      </c>
      <c r="C6">
        <v>492.53794299999998</v>
      </c>
      <c r="D6">
        <v>-9015.9480070000009</v>
      </c>
      <c r="E6">
        <v>39794.546412000003</v>
      </c>
      <c r="F6">
        <v>0.175293</v>
      </c>
      <c r="H6">
        <v>100000</v>
      </c>
      <c r="I6">
        <v>496.56177000000002</v>
      </c>
      <c r="J6">
        <v>-8213.4294329999993</v>
      </c>
      <c r="K6">
        <v>44396.293213999998</v>
      </c>
      <c r="L6">
        <v>1.502454</v>
      </c>
      <c r="N6">
        <v>100000</v>
      </c>
      <c r="O6">
        <v>497.14183700000001</v>
      </c>
      <c r="P6">
        <v>-13722.700702</v>
      </c>
      <c r="Q6">
        <v>31372.096799999999</v>
      </c>
      <c r="R6">
        <v>0.176651</v>
      </c>
      <c r="AH6">
        <v>33.777055226633003</v>
      </c>
      <c r="AI6">
        <v>2.9306765019897099</v>
      </c>
    </row>
    <row r="7" spans="2:35" x14ac:dyDescent="0.2">
      <c r="B7">
        <v>100000</v>
      </c>
      <c r="C7">
        <v>492.20905399999998</v>
      </c>
      <c r="D7">
        <v>-9034.4388589999999</v>
      </c>
      <c r="E7">
        <v>39777.215117</v>
      </c>
      <c r="F7">
        <v>0.62728300000000004</v>
      </c>
      <c r="H7">
        <v>100000</v>
      </c>
      <c r="I7">
        <v>496.31192299999998</v>
      </c>
      <c r="J7">
        <v>-8213.2994209999997</v>
      </c>
      <c r="K7">
        <v>44392.710304</v>
      </c>
      <c r="L7">
        <v>1.912364</v>
      </c>
      <c r="N7">
        <v>100000</v>
      </c>
      <c r="O7">
        <v>495.90039300000001</v>
      </c>
      <c r="P7">
        <v>-13723.020951</v>
      </c>
      <c r="Q7">
        <v>31371.599446</v>
      </c>
      <c r="R7">
        <v>-8.9440000000000006E-3</v>
      </c>
      <c r="AH7">
        <v>35.669222556536901</v>
      </c>
      <c r="AI7">
        <v>3.7646840726002102</v>
      </c>
    </row>
    <row r="8" spans="2:35" x14ac:dyDescent="0.2">
      <c r="B8">
        <v>100000</v>
      </c>
      <c r="C8">
        <v>492.52345000000003</v>
      </c>
      <c r="D8">
        <v>-9056.7434680000006</v>
      </c>
      <c r="E8">
        <v>39664.412802999999</v>
      </c>
      <c r="F8">
        <v>0.12587599999999999</v>
      </c>
      <c r="H8">
        <v>100000</v>
      </c>
      <c r="I8">
        <v>496.440766</v>
      </c>
      <c r="J8">
        <v>-8213.0045649999993</v>
      </c>
      <c r="K8">
        <v>44391.883478000003</v>
      </c>
      <c r="L8">
        <v>1.4492719999999999</v>
      </c>
      <c r="N8">
        <v>100000</v>
      </c>
      <c r="O8">
        <v>496.43655799999999</v>
      </c>
      <c r="P8">
        <v>-13722.996302</v>
      </c>
      <c r="Q8">
        <v>31371.831969999999</v>
      </c>
      <c r="R8">
        <v>-0.56088700000000002</v>
      </c>
      <c r="AH8">
        <v>41.104532660390099</v>
      </c>
      <c r="AI8">
        <v>4.51407745316898</v>
      </c>
    </row>
    <row r="9" spans="2:35" x14ac:dyDescent="0.2">
      <c r="D9">
        <f>AVERAGE(D4:D8)</f>
        <v>-9030.2072204000015</v>
      </c>
      <c r="E9">
        <f>AVERAGE(E4:E8)</f>
        <v>39758.979519200002</v>
      </c>
      <c r="J9">
        <f>AVERAGE(J4:J8)</f>
        <v>-8213.1755974000007</v>
      </c>
      <c r="P9">
        <f>AVERAGE(P4:P8)</f>
        <v>-13722.959405399999</v>
      </c>
      <c r="AH9">
        <v>46.865961370474601</v>
      </c>
      <c r="AI9">
        <v>5.1684344365718697</v>
      </c>
    </row>
    <row r="10" spans="2:35" x14ac:dyDescent="0.2">
      <c r="D10">
        <f>D9/2000</f>
        <v>-4.5151036102000006</v>
      </c>
      <c r="E10">
        <f>E9/2000</f>
        <v>19.879489759600002</v>
      </c>
      <c r="J10">
        <f>J9/2000</f>
        <v>-4.1065877987000006</v>
      </c>
      <c r="P10">
        <f>P9/2000</f>
        <v>-6.8614797026999996</v>
      </c>
      <c r="AH10">
        <v>55.841017179462298</v>
      </c>
      <c r="AI10">
        <v>5.9071202562360403</v>
      </c>
    </row>
    <row r="11" spans="2:35" x14ac:dyDescent="0.2">
      <c r="E11">
        <f>(E10*2)^(1/3)</f>
        <v>3.4130690635150689</v>
      </c>
      <c r="AH11">
        <v>67.720081529651495</v>
      </c>
      <c r="AI11">
        <v>6.4661962535183903</v>
      </c>
    </row>
    <row r="12" spans="2:35" x14ac:dyDescent="0.2">
      <c r="AH12">
        <v>82.820052411918795</v>
      </c>
      <c r="AI12">
        <v>6.9512297389109898</v>
      </c>
    </row>
    <row r="13" spans="2:35" x14ac:dyDescent="0.2">
      <c r="AH13">
        <v>102.74677278462499</v>
      </c>
      <c r="AI13">
        <v>7.4255013102979701</v>
      </c>
    </row>
    <row r="14" spans="2:35" x14ac:dyDescent="0.2">
      <c r="B14" t="s">
        <v>22</v>
      </c>
      <c r="C14">
        <v>-9022.7552840000008</v>
      </c>
      <c r="D14">
        <f>C14-1999*D16</f>
        <v>5.6999261519995343</v>
      </c>
      <c r="F14" t="s">
        <v>94</v>
      </c>
      <c r="G14">
        <v>-9046.0796150000006</v>
      </c>
      <c r="H14">
        <f>G14-2000*H15</f>
        <v>6.8385319999997591</v>
      </c>
      <c r="AH14">
        <v>121.753372804037</v>
      </c>
      <c r="AI14">
        <v>6.9179112879743698</v>
      </c>
    </row>
    <row r="15" spans="2:35" x14ac:dyDescent="0.2">
      <c r="B15" t="s">
        <v>100</v>
      </c>
      <c r="C15">
        <v>-9020.8119260000003</v>
      </c>
      <c r="D15">
        <f>C15-1999*D16</f>
        <v>7.6432841519999783</v>
      </c>
      <c r="F15" t="s">
        <v>1</v>
      </c>
      <c r="G15">
        <v>-9052.9181470000003</v>
      </c>
      <c r="H15">
        <f>G15/2000</f>
        <v>-4.5264590734999999</v>
      </c>
      <c r="AH15">
        <v>141.377754052217</v>
      </c>
      <c r="AI15">
        <v>6.9698728525672102</v>
      </c>
    </row>
    <row r="16" spans="2:35" x14ac:dyDescent="0.2">
      <c r="B16" t="s">
        <v>1</v>
      </c>
      <c r="C16">
        <v>-9032.9716960000005</v>
      </c>
      <c r="D16">
        <f>C16/2000</f>
        <v>-4.5164858480000003</v>
      </c>
      <c r="AH16">
        <v>161.65000485295499</v>
      </c>
      <c r="AI16">
        <v>6.92678443171891</v>
      </c>
    </row>
    <row r="17" spans="2:55" x14ac:dyDescent="0.2">
      <c r="AH17">
        <v>181.27778316995</v>
      </c>
      <c r="AI17">
        <v>6.9048393671746098</v>
      </c>
    </row>
    <row r="18" spans="2:55" x14ac:dyDescent="0.2">
      <c r="AH18">
        <v>200.267883140832</v>
      </c>
      <c r="AI18">
        <v>6.7562244006599999</v>
      </c>
    </row>
    <row r="19" spans="2:55" x14ac:dyDescent="0.2">
      <c r="AH19">
        <v>223.769775793458</v>
      </c>
      <c r="AI19">
        <v>6.4490478501407296</v>
      </c>
    </row>
    <row r="20" spans="2:55" x14ac:dyDescent="0.2">
      <c r="B20" t="s">
        <v>32</v>
      </c>
      <c r="AE20" t="s">
        <v>42</v>
      </c>
      <c r="AH20">
        <v>247.91274386101099</v>
      </c>
      <c r="AI20">
        <v>6.1946345724546203</v>
      </c>
      <c r="AY20" t="s">
        <v>51</v>
      </c>
      <c r="AZ20">
        <v>195669.67499999999</v>
      </c>
    </row>
    <row r="21" spans="2:55" x14ac:dyDescent="0.2">
      <c r="D21" t="s">
        <v>29</v>
      </c>
      <c r="F21" t="s">
        <v>5</v>
      </c>
      <c r="Y21" t="s">
        <v>37</v>
      </c>
      <c r="Z21" t="s">
        <v>38</v>
      </c>
      <c r="AA21" t="s">
        <v>39</v>
      </c>
      <c r="AB21" t="s">
        <v>40</v>
      </c>
      <c r="AD21">
        <f>(4/3)*3.14*((3.413*2.5)^3)</f>
        <v>2600.742025637082</v>
      </c>
      <c r="AE21" t="s">
        <v>41</v>
      </c>
      <c r="AY21" t="s">
        <v>52</v>
      </c>
      <c r="AZ21">
        <v>16.233000000000001</v>
      </c>
    </row>
    <row r="22" spans="2:55" x14ac:dyDescent="0.2">
      <c r="B22">
        <v>136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  <c r="I22" t="s">
        <v>6</v>
      </c>
      <c r="J22" t="s">
        <v>7</v>
      </c>
      <c r="K22" t="s">
        <v>8</v>
      </c>
      <c r="L22" t="s">
        <v>9</v>
      </c>
      <c r="M22" t="s">
        <v>44</v>
      </c>
      <c r="Y22">
        <v>0</v>
      </c>
      <c r="Z22">
        <v>60.024999999999999</v>
      </c>
      <c r="AA22">
        <v>77.174999999999997</v>
      </c>
      <c r="AB22">
        <v>15.15</v>
      </c>
      <c r="AD22">
        <f>(1/6)*3.14*(AB22)^3</f>
        <v>1819.7691412500001</v>
      </c>
      <c r="AY22" t="s">
        <v>53</v>
      </c>
      <c r="AZ22">
        <v>453.87400000000002</v>
      </c>
    </row>
    <row r="23" spans="2:55" x14ac:dyDescent="0.2">
      <c r="B23" t="s">
        <v>10</v>
      </c>
      <c r="C23">
        <v>100000</v>
      </c>
      <c r="D23">
        <v>464.84571499999998</v>
      </c>
      <c r="E23">
        <v>-583322.59927500004</v>
      </c>
      <c r="F23">
        <v>2520129.2185829999</v>
      </c>
      <c r="G23">
        <v>-2.7359000000000001E-2</v>
      </c>
      <c r="Y23">
        <v>100000</v>
      </c>
      <c r="Z23">
        <v>59.875399999999999</v>
      </c>
      <c r="AA23">
        <v>77.124300000000005</v>
      </c>
      <c r="AB23">
        <v>15.248900000000001</v>
      </c>
      <c r="AD23">
        <f t="shared" ref="AD23:AD28" si="0">(1/6)*3.14*(AB23)^3</f>
        <v>1855.640945615562</v>
      </c>
      <c r="AU23" t="s">
        <v>15</v>
      </c>
      <c r="AV23" t="s">
        <v>54</v>
      </c>
    </row>
    <row r="24" spans="2:55" x14ac:dyDescent="0.2">
      <c r="B24">
        <v>0</v>
      </c>
      <c r="C24">
        <v>200000</v>
      </c>
      <c r="D24">
        <v>464.83054700000002</v>
      </c>
      <c r="E24">
        <v>-582657.02775600005</v>
      </c>
      <c r="F24">
        <v>2519816.2559830002</v>
      </c>
      <c r="G24">
        <v>-8.3619999999999996E-3</v>
      </c>
      <c r="I24">
        <f>E24-(128000-$B$22)/128000*$E$23</f>
        <v>45.791257270378992</v>
      </c>
      <c r="J24">
        <f>B24/$B$22</f>
        <v>0</v>
      </c>
      <c r="K24">
        <f>F24/$F$23</f>
        <v>0.99987581485993182</v>
      </c>
      <c r="L24">
        <f>E24-$E$24</f>
        <v>0</v>
      </c>
      <c r="O24" t="s">
        <v>11</v>
      </c>
      <c r="P24" t="s">
        <v>12</v>
      </c>
      <c r="Q24" t="s">
        <v>13</v>
      </c>
      <c r="R24" t="s">
        <v>14</v>
      </c>
      <c r="S24" t="s">
        <v>15</v>
      </c>
      <c r="T24" t="s">
        <v>16</v>
      </c>
      <c r="U24" t="s">
        <v>17</v>
      </c>
      <c r="V24" t="s">
        <v>19</v>
      </c>
      <c r="Y24">
        <v>200000</v>
      </c>
      <c r="Z24">
        <v>60.192799999999998</v>
      </c>
      <c r="AA24">
        <v>77.291399999999996</v>
      </c>
      <c r="AB24">
        <v>15.098599999999999</v>
      </c>
      <c r="AD24">
        <f t="shared" si="0"/>
        <v>1801.3099038176169</v>
      </c>
      <c r="AE24" t="s">
        <v>45</v>
      </c>
      <c r="AF24" t="s">
        <v>46</v>
      </c>
      <c r="AG24" t="s">
        <v>48</v>
      </c>
      <c r="AO24" t="s">
        <v>49</v>
      </c>
      <c r="AP24" t="s">
        <v>50</v>
      </c>
      <c r="AU24" t="s">
        <v>49</v>
      </c>
      <c r="AV24" t="s">
        <v>50</v>
      </c>
    </row>
    <row r="25" spans="2:55" x14ac:dyDescent="0.2">
      <c r="B25">
        <v>5</v>
      </c>
      <c r="C25">
        <v>300000</v>
      </c>
      <c r="D25">
        <v>464.81055400000002</v>
      </c>
      <c r="E25">
        <v>-582655.77028499998</v>
      </c>
      <c r="F25">
        <v>2519671.9353939998</v>
      </c>
      <c r="G25">
        <v>-20.748797</v>
      </c>
      <c r="I25">
        <f>E25-(128000-$B$22)/128000*$E$23</f>
        <v>47.048728270456195</v>
      </c>
      <c r="J25">
        <f>B25/$B$22</f>
        <v>3.6764705882352942E-2</v>
      </c>
      <c r="K25">
        <f>F25/$F$23</f>
        <v>0.99981854772143108</v>
      </c>
      <c r="L25">
        <f>E25-$E$24</f>
        <v>1.2574710000772029</v>
      </c>
      <c r="M25">
        <f>((L25-L24)-(B25-B24)*$H$14)/(B25-B24)</f>
        <v>-6.5870377999843184</v>
      </c>
      <c r="O25">
        <v>5</v>
      </c>
      <c r="P25">
        <v>300000</v>
      </c>
      <c r="Q25">
        <v>464.81055400000002</v>
      </c>
      <c r="R25">
        <v>-582655.77028499998</v>
      </c>
      <c r="S25">
        <v>2519671.9353939998</v>
      </c>
      <c r="T25">
        <v>-20.748797</v>
      </c>
      <c r="U25">
        <v>0</v>
      </c>
      <c r="V25">
        <f>U25*10^-4</f>
        <v>0</v>
      </c>
      <c r="Y25">
        <v>300000</v>
      </c>
      <c r="Z25">
        <v>60.008899999999997</v>
      </c>
      <c r="AA25">
        <v>77.536600000000007</v>
      </c>
      <c r="AB25">
        <v>15.527699999999999</v>
      </c>
      <c r="AD25">
        <f t="shared" si="0"/>
        <v>1959.2948320417079</v>
      </c>
      <c r="AE25">
        <f>V25*$AD$21/AD25</f>
        <v>0</v>
      </c>
      <c r="AF25">
        <f>AD25/O25*0.6022</f>
        <v>235.97746957110328</v>
      </c>
      <c r="AG25">
        <f>O25/AD25</f>
        <v>2.5519385435165401E-3</v>
      </c>
    </row>
    <row r="26" spans="2:55" x14ac:dyDescent="0.2">
      <c r="B26">
        <v>10</v>
      </c>
      <c r="C26">
        <v>400000</v>
      </c>
      <c r="D26">
        <v>464.791403</v>
      </c>
      <c r="E26">
        <v>-582654.29955800006</v>
      </c>
      <c r="F26">
        <v>2519671.9353939998</v>
      </c>
      <c r="G26">
        <v>53.842264999999998</v>
      </c>
      <c r="I26">
        <f>E26-(128000-$B$22)/128000*$E$23</f>
        <v>48.519455270376056</v>
      </c>
      <c r="J26">
        <f>B26/$B$22</f>
        <v>7.3529411764705885E-2</v>
      </c>
      <c r="K26">
        <f>F26/$F$23</f>
        <v>0.99981854772143108</v>
      </c>
      <c r="L26">
        <f>E26-$E$24</f>
        <v>2.7281979999970645</v>
      </c>
      <c r="M26">
        <f t="shared" ref="M26:M64" si="1">((L26-L25)-(B26-B25)*$H$14)/(B26-B25)</f>
        <v>-6.5443866000157866</v>
      </c>
      <c r="O26">
        <v>10</v>
      </c>
      <c r="P26">
        <v>400000</v>
      </c>
      <c r="Q26">
        <v>464.791403</v>
      </c>
      <c r="R26">
        <v>-582654.29955800006</v>
      </c>
      <c r="S26">
        <v>2519671.9353939998</v>
      </c>
      <c r="T26">
        <v>53.842264999999998</v>
      </c>
      <c r="U26">
        <v>717.68569600000001</v>
      </c>
      <c r="V26">
        <f>U26*10^-4</f>
        <v>7.1768569599999998E-2</v>
      </c>
      <c r="Y26">
        <v>400000</v>
      </c>
      <c r="Z26">
        <v>60.256500000000003</v>
      </c>
      <c r="AA26">
        <v>77.0989</v>
      </c>
      <c r="AB26">
        <v>14.8424</v>
      </c>
      <c r="AD26">
        <f>(1/6)*3.14*(AB26)^3</f>
        <v>1711.1606806957891</v>
      </c>
      <c r="AE26">
        <f>V26*$AD$21/AD26</f>
        <v>0.10907890602224682</v>
      </c>
      <c r="AF26">
        <f t="shared" ref="AF26:AF64" si="2">AD26/O26*0.6022</f>
        <v>103.04609619150041</v>
      </c>
      <c r="AG26">
        <f>P26/AD26</f>
        <v>233.7594619327933</v>
      </c>
      <c r="AO26">
        <v>21.264917637669711</v>
      </c>
      <c r="AP26">
        <v>9.0408075839433639</v>
      </c>
      <c r="AR26">
        <f>AVERAGE(AO26:AO35)</f>
        <v>22.620152485204983</v>
      </c>
      <c r="AS26">
        <f>AVERAGE(AP26:AP35)</f>
        <v>7.9162242651005128</v>
      </c>
      <c r="AU26">
        <v>22.620152485204983</v>
      </c>
      <c r="AV26">
        <v>7.9162242651005128</v>
      </c>
      <c r="AW26">
        <v>1</v>
      </c>
      <c r="AY26">
        <f>((8.253*500)/AU26)*(1+AZ$22/(AU26-AZ$21))-AZ$20/(AU26^2)</f>
        <v>12763.276272169793</v>
      </c>
      <c r="AZ26">
        <f>AY26/1000</f>
        <v>12.763276272169792</v>
      </c>
      <c r="BB26">
        <f>(AY26-1000*AV26)^2</f>
        <v>23493913.159234338</v>
      </c>
      <c r="BC26">
        <f>((AZ26-AV26)/AV26)^2</f>
        <v>0.37490322881905502</v>
      </c>
    </row>
    <row r="27" spans="2:55" x14ac:dyDescent="0.2">
      <c r="B27">
        <v>15</v>
      </c>
      <c r="C27">
        <v>500000</v>
      </c>
      <c r="D27">
        <v>464.83874800000001</v>
      </c>
      <c r="E27">
        <v>-582648.94049900002</v>
      </c>
      <c r="F27">
        <v>2519671.9353939998</v>
      </c>
      <c r="G27">
        <v>31.425597</v>
      </c>
      <c r="I27">
        <f>E27-(128000-$B$22)/128000*$E$23</f>
        <v>53.878514270414598</v>
      </c>
      <c r="J27">
        <f>B27/$B$22</f>
        <v>0.11029411764705882</v>
      </c>
      <c r="K27">
        <f>F27/$F$23</f>
        <v>0.99981854772143108</v>
      </c>
      <c r="L27">
        <f>E27-$E$24</f>
        <v>8.0872570000356063</v>
      </c>
      <c r="M27">
        <f t="shared" si="1"/>
        <v>-5.7667201999920508</v>
      </c>
      <c r="O27">
        <v>15</v>
      </c>
      <c r="P27">
        <v>500000</v>
      </c>
      <c r="Q27">
        <v>464.83874800000001</v>
      </c>
      <c r="R27">
        <v>-582648.94049900002</v>
      </c>
      <c r="S27">
        <v>2519671.9353939998</v>
      </c>
      <c r="T27">
        <v>31.425597</v>
      </c>
      <c r="U27">
        <v>3098.4950039999999</v>
      </c>
      <c r="V27">
        <f>U27*10^-4</f>
        <v>0.30984950039999998</v>
      </c>
      <c r="Y27">
        <v>500000</v>
      </c>
      <c r="Z27">
        <v>60.001800000000003</v>
      </c>
      <c r="AA27">
        <v>77.033000000000001</v>
      </c>
      <c r="AB27">
        <v>15.0312</v>
      </c>
      <c r="AD27">
        <f t="shared" si="0"/>
        <v>1777.2943404063283</v>
      </c>
      <c r="AE27">
        <f>V27*$AD$21/AD27</f>
        <v>0.45340751894179865</v>
      </c>
      <c r="AF27">
        <f t="shared" si="2"/>
        <v>71.352443452846046</v>
      </c>
      <c r="AG27">
        <f t="shared" ref="AG27:AG32" si="3">P27/AD27</f>
        <v>281.3265021063923</v>
      </c>
      <c r="AO27">
        <v>21.375405463238963</v>
      </c>
      <c r="AP27">
        <v>8.8340011601467534</v>
      </c>
      <c r="AU27">
        <v>24.959406942728435</v>
      </c>
      <c r="AV27">
        <v>7.1800753051157447</v>
      </c>
      <c r="AW27">
        <v>2</v>
      </c>
      <c r="AY27">
        <f t="shared" ref="AY27:AY45" si="4">((8.253*500)/AU27)*(1+AZ$22/(AU27-AZ$21))-AZ$20/(AU27^2)</f>
        <v>8450.2275443563467</v>
      </c>
      <c r="AZ27">
        <f t="shared" ref="AZ27:AZ45" si="5">AY27/1000</f>
        <v>8.4502275443563466</v>
      </c>
      <c r="BB27">
        <f t="shared" ref="BB27:BB45" si="6">(AY27-1000*AV27)^2</f>
        <v>1613286.7108479161</v>
      </c>
      <c r="BC27">
        <f>((AZ27-AV27)/AV27)^2</f>
        <v>3.1293458122317409E-2</v>
      </c>
    </row>
    <row r="28" spans="2:55" x14ac:dyDescent="0.2">
      <c r="B28">
        <v>20</v>
      </c>
      <c r="C28">
        <v>600000</v>
      </c>
      <c r="D28">
        <v>464.842037</v>
      </c>
      <c r="E28">
        <v>-582650.65936699999</v>
      </c>
      <c r="F28">
        <v>2519671.9353939998</v>
      </c>
      <c r="G28">
        <v>69.271151000000003</v>
      </c>
      <c r="I28">
        <f>E28-(128000-$B$22)/128000*$E$23</f>
        <v>52.159646270447411</v>
      </c>
      <c r="J28">
        <f>B28/$B$22</f>
        <v>0.14705882352941177</v>
      </c>
      <c r="K28">
        <f>F28/$F$23</f>
        <v>0.99981854772143108</v>
      </c>
      <c r="L28">
        <f>E28-$E$24</f>
        <v>6.3683890000684187</v>
      </c>
      <c r="M28">
        <f t="shared" si="1"/>
        <v>-7.1823055999931968</v>
      </c>
      <c r="O28">
        <v>20</v>
      </c>
      <c r="P28">
        <v>600000</v>
      </c>
      <c r="Q28">
        <v>464.842037</v>
      </c>
      <c r="R28">
        <v>-582650.65936699999</v>
      </c>
      <c r="S28">
        <v>2519671.9353939998</v>
      </c>
      <c r="T28">
        <v>69.271151000000003</v>
      </c>
      <c r="U28">
        <v>5314.1913830000003</v>
      </c>
      <c r="V28">
        <f t="shared" ref="V28:V64" si="7">U28*10^-4</f>
        <v>0.53141913830000009</v>
      </c>
      <c r="Y28">
        <v>600000</v>
      </c>
      <c r="Z28">
        <v>60.162100000000002</v>
      </c>
      <c r="AA28">
        <v>77.287499999999994</v>
      </c>
      <c r="AB28">
        <v>15.125400000000001</v>
      </c>
      <c r="AD28">
        <f t="shared" si="0"/>
        <v>1810.9189094973503</v>
      </c>
      <c r="AE28">
        <f>V28*$AD$21/AD28</f>
        <v>0.76319490561191083</v>
      </c>
      <c r="AF28">
        <f t="shared" si="2"/>
        <v>54.526768364965221</v>
      </c>
      <c r="AG28">
        <f t="shared" si="3"/>
        <v>331.32350479820195</v>
      </c>
      <c r="AO28">
        <v>21.663890922831261</v>
      </c>
      <c r="AP28">
        <v>8.8871607369017287</v>
      </c>
      <c r="AU28">
        <v>26.514203478203569</v>
      </c>
      <c r="AV28">
        <v>6.8982990582572281</v>
      </c>
      <c r="AW28">
        <v>3</v>
      </c>
      <c r="AY28">
        <f t="shared" si="4"/>
        <v>6747.8987157027723</v>
      </c>
      <c r="AZ28">
        <f t="shared" si="5"/>
        <v>6.7478987157027719</v>
      </c>
      <c r="BB28">
        <f t="shared" si="6"/>
        <v>22620.263040497732</v>
      </c>
      <c r="BC28">
        <f t="shared" ref="BC28:BC44" si="8">((AZ28-AV28)/AV28)^2</f>
        <v>4.7535012721848643E-4</v>
      </c>
    </row>
    <row r="29" spans="2:55" x14ac:dyDescent="0.2">
      <c r="B29">
        <v>25</v>
      </c>
      <c r="C29">
        <v>700000</v>
      </c>
      <c r="D29">
        <v>464.81777799999998</v>
      </c>
      <c r="E29">
        <v>-582648.81728399999</v>
      </c>
      <c r="F29">
        <v>2519671.9353939998</v>
      </c>
      <c r="G29">
        <v>90.778841999999997</v>
      </c>
      <c r="I29">
        <f t="shared" ref="I29:I50" si="9">E29-(128000-$B$22)/128000*$E$23</f>
        <v>54.00172927044332</v>
      </c>
      <c r="J29">
        <f t="shared" ref="J29:J50" si="10">B29/$B$22</f>
        <v>0.18382352941176472</v>
      </c>
      <c r="K29">
        <f t="shared" ref="K29:K50" si="11">F29/$F$23</f>
        <v>0.99981854772143108</v>
      </c>
      <c r="L29">
        <f t="shared" ref="L29:L50" si="12">E29-$E$24</f>
        <v>8.2104720000643283</v>
      </c>
      <c r="M29">
        <f t="shared" si="1"/>
        <v>-6.4701154000005774</v>
      </c>
      <c r="O29">
        <v>25</v>
      </c>
      <c r="P29">
        <v>700000</v>
      </c>
      <c r="Q29">
        <v>464.81777799999998</v>
      </c>
      <c r="R29">
        <v>-582648.81728399999</v>
      </c>
      <c r="S29">
        <v>2519671.9353939998</v>
      </c>
      <c r="T29">
        <v>90.778841999999997</v>
      </c>
      <c r="U29">
        <v>8999.2920979999999</v>
      </c>
      <c r="V29">
        <f t="shared" si="7"/>
        <v>0.89992920980000002</v>
      </c>
      <c r="Y29">
        <v>700000</v>
      </c>
      <c r="Z29">
        <v>59.801499999999997</v>
      </c>
      <c r="AA29">
        <v>77.442599999999999</v>
      </c>
      <c r="AB29">
        <v>15.6411</v>
      </c>
      <c r="AD29">
        <f t="shared" ref="AD29:AD48" si="13">(1/6)*3.14*(AB29)^3</f>
        <v>2002.5357391845378</v>
      </c>
      <c r="AE29">
        <f t="shared" ref="AE29:AE48" si="14">V29*$AD$21/AD29</f>
        <v>1.1687600227191501</v>
      </c>
      <c r="AF29">
        <f t="shared" si="2"/>
        <v>48.237080885477148</v>
      </c>
      <c r="AG29">
        <f t="shared" si="3"/>
        <v>349.55680755293304</v>
      </c>
      <c r="AO29">
        <v>22.12003747638806</v>
      </c>
      <c r="AP29">
        <v>8.743268050206142</v>
      </c>
      <c r="AU29">
        <v>27.194285075932026</v>
      </c>
      <c r="AV29">
        <v>6.487939217278857</v>
      </c>
      <c r="AW29">
        <v>4</v>
      </c>
      <c r="AY29">
        <f t="shared" si="4"/>
        <v>6170.3133995798617</v>
      </c>
      <c r="AZ29">
        <f t="shared" si="5"/>
        <v>6.1703133995798618</v>
      </c>
      <c r="BB29">
        <f t="shared" si="6"/>
        <v>100886.16006895519</v>
      </c>
      <c r="BC29">
        <f t="shared" si="8"/>
        <v>2.396724123815835E-3</v>
      </c>
    </row>
    <row r="30" spans="2:55" x14ac:dyDescent="0.2">
      <c r="B30">
        <v>30</v>
      </c>
      <c r="C30">
        <v>800000</v>
      </c>
      <c r="D30">
        <v>464.81235600000002</v>
      </c>
      <c r="E30">
        <v>-582651.78400700004</v>
      </c>
      <c r="F30">
        <v>2519671.9353939998</v>
      </c>
      <c r="G30">
        <v>133.19931299999999</v>
      </c>
      <c r="I30">
        <f t="shared" si="9"/>
        <v>51.035006270394661</v>
      </c>
      <c r="J30">
        <f t="shared" si="10"/>
        <v>0.22058823529411764</v>
      </c>
      <c r="K30">
        <f t="shared" si="11"/>
        <v>0.99981854772143108</v>
      </c>
      <c r="L30">
        <f t="shared" si="12"/>
        <v>5.2437490000156686</v>
      </c>
      <c r="M30">
        <f t="shared" si="1"/>
        <v>-7.4318766000094909</v>
      </c>
      <c r="O30">
        <v>30</v>
      </c>
      <c r="P30">
        <v>800000</v>
      </c>
      <c r="Q30">
        <v>464.81235600000002</v>
      </c>
      <c r="R30">
        <v>-582651.78400700004</v>
      </c>
      <c r="S30">
        <v>2519671.9353939998</v>
      </c>
      <c r="T30">
        <v>133.19931299999999</v>
      </c>
      <c r="U30">
        <v>13861.869640000001</v>
      </c>
      <c r="V30">
        <f t="shared" si="7"/>
        <v>1.3861869640000002</v>
      </c>
      <c r="Y30">
        <v>800000</v>
      </c>
      <c r="Z30">
        <v>60.2072</v>
      </c>
      <c r="AA30">
        <v>77.422300000000007</v>
      </c>
      <c r="AB30">
        <v>15.2151</v>
      </c>
      <c r="AD30">
        <f t="shared" si="13"/>
        <v>1843.3288949791174</v>
      </c>
      <c r="AE30">
        <f t="shared" si="14"/>
        <v>1.955763131845182</v>
      </c>
      <c r="AF30">
        <f t="shared" si="2"/>
        <v>37.001755351880817</v>
      </c>
      <c r="AG30">
        <f t="shared" si="3"/>
        <v>433.99742833688015</v>
      </c>
      <c r="AO30">
        <v>22.522145319971834</v>
      </c>
      <c r="AP30">
        <v>8.0391002680025743</v>
      </c>
      <c r="AU30">
        <v>27.941194673874854</v>
      </c>
      <c r="AV30">
        <v>6.286062001191894</v>
      </c>
      <c r="AW30">
        <v>5</v>
      </c>
      <c r="AY30">
        <f t="shared" si="4"/>
        <v>5622.1439416111871</v>
      </c>
      <c r="AZ30">
        <f t="shared" si="5"/>
        <v>5.6221439416111867</v>
      </c>
      <c r="BB30">
        <f t="shared" si="6"/>
        <v>440787.18983741058</v>
      </c>
      <c r="BC30">
        <f t="shared" si="8"/>
        <v>1.1155053153208212E-2</v>
      </c>
    </row>
    <row r="31" spans="2:55" x14ac:dyDescent="0.2">
      <c r="B31">
        <v>35</v>
      </c>
      <c r="C31">
        <v>900000</v>
      </c>
      <c r="D31">
        <v>464.82556799999998</v>
      </c>
      <c r="E31">
        <v>-582648.48637900001</v>
      </c>
      <c r="F31">
        <v>2519671.9353939998</v>
      </c>
      <c r="G31">
        <v>240.472328</v>
      </c>
      <c r="I31">
        <f t="shared" si="9"/>
        <v>54.332634270424023</v>
      </c>
      <c r="J31">
        <f t="shared" si="10"/>
        <v>0.25735294117647056</v>
      </c>
      <c r="K31">
        <f t="shared" si="11"/>
        <v>0.99981854772143108</v>
      </c>
      <c r="L31">
        <f t="shared" si="12"/>
        <v>8.5413770000450313</v>
      </c>
      <c r="M31">
        <f t="shared" si="1"/>
        <v>-6.1790063999938862</v>
      </c>
      <c r="O31">
        <v>35</v>
      </c>
      <c r="P31">
        <v>900000</v>
      </c>
      <c r="Q31">
        <v>464.82556799999998</v>
      </c>
      <c r="R31">
        <v>-582648.48637900001</v>
      </c>
      <c r="S31">
        <v>2519671.9353939998</v>
      </c>
      <c r="T31">
        <v>240.472328</v>
      </c>
      <c r="U31">
        <v>19243.068551</v>
      </c>
      <c r="V31">
        <f t="shared" si="7"/>
        <v>1.9243068551000002</v>
      </c>
      <c r="Y31">
        <v>900000</v>
      </c>
      <c r="Z31">
        <v>59.743000000000002</v>
      </c>
      <c r="AA31">
        <v>77.679599999999994</v>
      </c>
      <c r="AB31">
        <v>15.9366</v>
      </c>
      <c r="AD31">
        <f t="shared" si="13"/>
        <v>2118.1924433142121</v>
      </c>
      <c r="AE31">
        <f t="shared" si="14"/>
        <v>2.3626869806265818</v>
      </c>
      <c r="AF31">
        <f t="shared" si="2"/>
        <v>36.445013981823379</v>
      </c>
      <c r="AG31">
        <f t="shared" si="3"/>
        <v>424.89057254487346</v>
      </c>
      <c r="AO31">
        <v>22.761491473284291</v>
      </c>
      <c r="AP31">
        <v>6.4137550812005326</v>
      </c>
      <c r="AU31">
        <v>28.938755069284944</v>
      </c>
      <c r="AV31">
        <v>6.2209445919978155</v>
      </c>
      <c r="AW31">
        <v>6</v>
      </c>
      <c r="AY31">
        <f t="shared" si="4"/>
        <v>5002.6859749089572</v>
      </c>
      <c r="AZ31">
        <f t="shared" si="5"/>
        <v>5.0026859749089576</v>
      </c>
      <c r="BB31">
        <f t="shared" si="6"/>
        <v>1484154.0581112569</v>
      </c>
      <c r="BC31">
        <f t="shared" si="8"/>
        <v>3.8350083813897692E-2</v>
      </c>
    </row>
    <row r="32" spans="2:55" x14ac:dyDescent="0.2">
      <c r="B32">
        <v>40</v>
      </c>
      <c r="C32">
        <v>1000000</v>
      </c>
      <c r="D32">
        <v>464.86481300000003</v>
      </c>
      <c r="E32">
        <v>-582639.99181200005</v>
      </c>
      <c r="F32">
        <v>2519671.9353939998</v>
      </c>
      <c r="G32">
        <v>279.190046</v>
      </c>
      <c r="I32">
        <f t="shared" si="9"/>
        <v>62.82720127038192</v>
      </c>
      <c r="J32">
        <f t="shared" si="10"/>
        <v>0.29411764705882354</v>
      </c>
      <c r="K32">
        <f t="shared" si="11"/>
        <v>0.99981854772143108</v>
      </c>
      <c r="L32">
        <f t="shared" si="12"/>
        <v>17.035944000002928</v>
      </c>
      <c r="M32">
        <f t="shared" si="1"/>
        <v>-5.1396186000081796</v>
      </c>
      <c r="O32">
        <v>40</v>
      </c>
      <c r="P32">
        <v>1000000</v>
      </c>
      <c r="Q32">
        <v>464.86481300000003</v>
      </c>
      <c r="R32">
        <v>-582639.99181200005</v>
      </c>
      <c r="S32">
        <v>2519671.9353939998</v>
      </c>
      <c r="T32">
        <v>279.190046</v>
      </c>
      <c r="U32">
        <v>24516.950655000001</v>
      </c>
      <c r="V32">
        <f t="shared" si="7"/>
        <v>2.4516950655</v>
      </c>
      <c r="Y32">
        <v>1000000</v>
      </c>
      <c r="Z32">
        <v>59.692900000000002</v>
      </c>
      <c r="AA32">
        <v>77.691999999999993</v>
      </c>
      <c r="AB32">
        <v>15.9991</v>
      </c>
      <c r="AD32">
        <f t="shared" si="13"/>
        <v>2143.2116256801519</v>
      </c>
      <c r="AE32">
        <f t="shared" si="14"/>
        <v>2.9750801621698937</v>
      </c>
      <c r="AF32">
        <f t="shared" si="2"/>
        <v>32.266051024614683</v>
      </c>
      <c r="AG32">
        <f t="shared" si="3"/>
        <v>466.58948095368243</v>
      </c>
      <c r="AO32">
        <v>23.305674094047326</v>
      </c>
      <c r="AP32">
        <v>8.2214409802913977</v>
      </c>
      <c r="AU32">
        <v>34.303539749537983</v>
      </c>
      <c r="AV32">
        <v>3.4694672314600981</v>
      </c>
      <c r="AW32">
        <v>7</v>
      </c>
      <c r="AY32">
        <f t="shared" si="4"/>
        <v>2975.4036765325268</v>
      </c>
      <c r="AZ32">
        <f t="shared" si="5"/>
        <v>2.9754036765325269</v>
      </c>
      <c r="BB32">
        <f t="shared" si="6"/>
        <v>244098.79630766917</v>
      </c>
      <c r="BC32">
        <f t="shared" si="8"/>
        <v>2.0278697546294012E-2</v>
      </c>
    </row>
    <row r="33" spans="2:55" x14ac:dyDescent="0.2">
      <c r="B33">
        <v>45</v>
      </c>
      <c r="C33">
        <v>1100000</v>
      </c>
      <c r="D33">
        <v>464.87847900000003</v>
      </c>
      <c r="E33">
        <v>-582615.81813100004</v>
      </c>
      <c r="F33">
        <v>2519671.9353939998</v>
      </c>
      <c r="G33">
        <v>234.74882600000001</v>
      </c>
      <c r="I33">
        <f t="shared" si="9"/>
        <v>87.000882270396687</v>
      </c>
      <c r="J33">
        <f t="shared" si="10"/>
        <v>0.33088235294117646</v>
      </c>
      <c r="K33">
        <f t="shared" si="11"/>
        <v>0.99981854772143108</v>
      </c>
      <c r="L33">
        <f t="shared" si="12"/>
        <v>41.209625000017695</v>
      </c>
      <c r="M33">
        <f t="shared" si="1"/>
        <v>-2.0037957999968059</v>
      </c>
      <c r="O33">
        <v>45</v>
      </c>
      <c r="P33">
        <v>1100000</v>
      </c>
      <c r="Q33">
        <v>464.87847900000003</v>
      </c>
      <c r="R33">
        <v>-582615.81813100004</v>
      </c>
      <c r="S33">
        <v>2519671.9353939998</v>
      </c>
      <c r="T33">
        <v>234.74882600000001</v>
      </c>
      <c r="U33">
        <v>30851.416374</v>
      </c>
      <c r="V33">
        <f t="shared" si="7"/>
        <v>3.0851416374</v>
      </c>
      <c r="Y33">
        <v>1100000</v>
      </c>
      <c r="Z33">
        <v>59.739100000000001</v>
      </c>
      <c r="AA33">
        <v>77.888099999999994</v>
      </c>
      <c r="AB33">
        <v>16.149000000000001</v>
      </c>
      <c r="AD33">
        <f t="shared" si="13"/>
        <v>2204.0188336133106</v>
      </c>
      <c r="AE33">
        <f t="shared" si="14"/>
        <v>3.6404668549382775</v>
      </c>
      <c r="AF33">
        <f t="shared" si="2"/>
        <v>29.494669813376348</v>
      </c>
      <c r="AG33">
        <f t="shared" ref="AG33:AG64" si="15">P33/AD33</f>
        <v>499.08829417607063</v>
      </c>
      <c r="AO33">
        <v>23.632729601356502</v>
      </c>
      <c r="AP33">
        <v>8.302332364682421</v>
      </c>
      <c r="AU33">
        <v>38.38870084554965</v>
      </c>
      <c r="AV33">
        <v>2.7788938120266367</v>
      </c>
      <c r="AW33">
        <v>8</v>
      </c>
      <c r="AY33">
        <f t="shared" si="4"/>
        <v>2176.7728810818057</v>
      </c>
      <c r="AZ33">
        <f t="shared" si="5"/>
        <v>2.1767728810818059</v>
      </c>
      <c r="BB33">
        <f t="shared" si="6"/>
        <v>362549.61548186978</v>
      </c>
      <c r="BC33">
        <f t="shared" si="8"/>
        <v>4.6948697213043511E-2</v>
      </c>
    </row>
    <row r="34" spans="2:55" x14ac:dyDescent="0.2">
      <c r="B34">
        <v>50</v>
      </c>
      <c r="C34">
        <v>1200000</v>
      </c>
      <c r="D34">
        <v>464.81941999999998</v>
      </c>
      <c r="E34">
        <v>-582619.98911700002</v>
      </c>
      <c r="F34">
        <v>2519671.9353939998</v>
      </c>
      <c r="G34">
        <v>375.12350800000002</v>
      </c>
      <c r="I34">
        <f t="shared" si="9"/>
        <v>82.829896270413883</v>
      </c>
      <c r="J34">
        <f t="shared" si="10"/>
        <v>0.36764705882352944</v>
      </c>
      <c r="K34">
        <f t="shared" si="11"/>
        <v>0.99981854772143108</v>
      </c>
      <c r="L34">
        <f t="shared" si="12"/>
        <v>37.038639000034891</v>
      </c>
      <c r="M34">
        <f t="shared" si="1"/>
        <v>-7.6727291999963203</v>
      </c>
      <c r="O34">
        <v>50</v>
      </c>
      <c r="P34">
        <v>1200000</v>
      </c>
      <c r="Q34">
        <v>464.81941999999998</v>
      </c>
      <c r="R34">
        <v>-582619.98911700002</v>
      </c>
      <c r="S34">
        <v>2519671.9353939998</v>
      </c>
      <c r="T34">
        <v>375.12350800000002</v>
      </c>
      <c r="U34">
        <v>39975.540373000003</v>
      </c>
      <c r="V34">
        <f t="shared" si="7"/>
        <v>3.9975540373000005</v>
      </c>
      <c r="Y34">
        <v>1200000</v>
      </c>
      <c r="Z34">
        <v>59.935600000000001</v>
      </c>
      <c r="AA34">
        <v>77.939499999999995</v>
      </c>
      <c r="AB34">
        <v>16.003900000000002</v>
      </c>
      <c r="AD34">
        <f t="shared" si="13"/>
        <v>2145.1412034395776</v>
      </c>
      <c r="AE34">
        <f t="shared" si="14"/>
        <v>4.8465838835649127</v>
      </c>
      <c r="AF34">
        <f t="shared" si="2"/>
        <v>25.836080654226272</v>
      </c>
      <c r="AG34">
        <f t="shared" si="15"/>
        <v>559.40373439095174</v>
      </c>
      <c r="AO34">
        <v>23.694990297774854</v>
      </c>
      <c r="AP34">
        <v>4.8547481192666497</v>
      </c>
      <c r="AU34">
        <v>42.194522124992766</v>
      </c>
      <c r="AV34">
        <v>2.0598832550429731</v>
      </c>
      <c r="AW34">
        <v>9</v>
      </c>
      <c r="AY34">
        <f t="shared" si="4"/>
        <v>1697.6369694319294</v>
      </c>
      <c r="AZ34">
        <f t="shared" si="5"/>
        <v>1.6976369694319293</v>
      </c>
      <c r="BB34">
        <f t="shared" si="6"/>
        <v>131222.37143899771</v>
      </c>
      <c r="BC34">
        <f t="shared" si="8"/>
        <v>3.0925922813903266E-2</v>
      </c>
    </row>
    <row r="35" spans="2:55" x14ac:dyDescent="0.2">
      <c r="B35">
        <v>55</v>
      </c>
      <c r="C35">
        <v>1300000</v>
      </c>
      <c r="D35">
        <v>464.85305</v>
      </c>
      <c r="E35">
        <v>-582616.80897400004</v>
      </c>
      <c r="F35">
        <v>2519671.9353939998</v>
      </c>
      <c r="G35">
        <v>384.09903800000001</v>
      </c>
      <c r="I35">
        <f t="shared" si="9"/>
        <v>86.010039270389825</v>
      </c>
      <c r="J35">
        <f t="shared" si="10"/>
        <v>0.40441176470588236</v>
      </c>
      <c r="K35">
        <f t="shared" si="11"/>
        <v>0.99981854772143108</v>
      </c>
      <c r="L35">
        <f t="shared" si="12"/>
        <v>40.218782000010833</v>
      </c>
      <c r="M35">
        <f t="shared" si="1"/>
        <v>-6.2025034000045709</v>
      </c>
      <c r="O35">
        <v>55</v>
      </c>
      <c r="P35">
        <v>1300000</v>
      </c>
      <c r="Q35">
        <v>464.85305</v>
      </c>
      <c r="R35">
        <v>-582616.80897400004</v>
      </c>
      <c r="S35">
        <v>2519671.9353939998</v>
      </c>
      <c r="T35">
        <v>384.09903800000001</v>
      </c>
      <c r="U35">
        <v>49159.045293000003</v>
      </c>
      <c r="V35">
        <f t="shared" si="7"/>
        <v>4.9159045293000005</v>
      </c>
      <c r="Y35">
        <v>1300000</v>
      </c>
      <c r="Z35">
        <v>59.711100000000002</v>
      </c>
      <c r="AA35">
        <v>77.881799999999998</v>
      </c>
      <c r="AB35">
        <v>16.1707</v>
      </c>
      <c r="AD35">
        <f t="shared" si="13"/>
        <v>2212.9156392308605</v>
      </c>
      <c r="AE35">
        <f t="shared" si="14"/>
        <v>5.7774455007303622</v>
      </c>
      <c r="AF35">
        <f t="shared" si="2"/>
        <v>24.229414508087714</v>
      </c>
      <c r="AG35">
        <f t="shared" si="15"/>
        <v>587.46026145481028</v>
      </c>
      <c r="AO35">
        <v>23.860242565487027</v>
      </c>
      <c r="AP35">
        <v>7.8256283063635736</v>
      </c>
      <c r="AU35">
        <v>49.196925068414387</v>
      </c>
      <c r="AV35">
        <v>1.1605845950396474</v>
      </c>
      <c r="AW35">
        <v>10</v>
      </c>
      <c r="AY35">
        <f t="shared" si="4"/>
        <v>1157.9223143116681</v>
      </c>
      <c r="AZ35">
        <f t="shared" si="5"/>
        <v>1.1579223143116681</v>
      </c>
      <c r="BB35">
        <f t="shared" si="6"/>
        <v>7.0877386745702609</v>
      </c>
      <c r="BC35">
        <f t="shared" si="8"/>
        <v>5.2620393728834078E-6</v>
      </c>
    </row>
    <row r="36" spans="2:55" x14ac:dyDescent="0.2">
      <c r="B36">
        <v>60</v>
      </c>
      <c r="C36">
        <v>1400000</v>
      </c>
      <c r="D36">
        <v>464.85894200000001</v>
      </c>
      <c r="E36">
        <v>-582594.27289999998</v>
      </c>
      <c r="F36">
        <v>2519671.9353939998</v>
      </c>
      <c r="G36">
        <v>524.11958200000004</v>
      </c>
      <c r="I36">
        <f t="shared" si="9"/>
        <v>108.54611327045131</v>
      </c>
      <c r="J36">
        <f t="shared" si="10"/>
        <v>0.44117647058823528</v>
      </c>
      <c r="K36">
        <f t="shared" si="11"/>
        <v>0.99981854772143108</v>
      </c>
      <c r="L36">
        <f t="shared" si="12"/>
        <v>62.754856000072323</v>
      </c>
      <c r="M36">
        <f t="shared" si="1"/>
        <v>-2.3313171999874611</v>
      </c>
      <c r="O36">
        <v>60</v>
      </c>
      <c r="P36">
        <v>1400000</v>
      </c>
      <c r="Q36">
        <v>464.85894200000001</v>
      </c>
      <c r="R36">
        <v>-582594.27289999998</v>
      </c>
      <c r="S36">
        <v>2519671.9353939998</v>
      </c>
      <c r="T36">
        <v>524.11958200000004</v>
      </c>
      <c r="U36">
        <v>57338.709330999998</v>
      </c>
      <c r="V36">
        <f t="shared" si="7"/>
        <v>5.7338709331000004</v>
      </c>
      <c r="Y36">
        <v>1400000</v>
      </c>
      <c r="Z36">
        <v>59.814300000000003</v>
      </c>
      <c r="AA36">
        <v>77.795500000000004</v>
      </c>
      <c r="AB36">
        <v>15.981199999999999</v>
      </c>
      <c r="AD36">
        <f t="shared" si="13"/>
        <v>2136.0261122687548</v>
      </c>
      <c r="AE36">
        <f t="shared" si="14"/>
        <v>6.9813374563352779</v>
      </c>
      <c r="AF36">
        <f t="shared" si="2"/>
        <v>21.438582080137401</v>
      </c>
      <c r="AG36">
        <f t="shared" si="15"/>
        <v>655.42269916963073</v>
      </c>
      <c r="AO36">
        <v>23.962707929185079</v>
      </c>
      <c r="AP36">
        <v>6.9662539158283678</v>
      </c>
      <c r="AR36">
        <f>AVERAGE(AO36:AO45)</f>
        <v>24.959406942728435</v>
      </c>
      <c r="AS36">
        <f>AVERAGE(AP36:AP45)</f>
        <v>7.1800753051157447</v>
      </c>
      <c r="AU36">
        <v>55.495407977522497</v>
      </c>
      <c r="AV36">
        <v>0.71698404704777763</v>
      </c>
      <c r="AW36">
        <v>11</v>
      </c>
      <c r="AY36">
        <f t="shared" si="4"/>
        <v>870.39684104693686</v>
      </c>
      <c r="AZ36">
        <f t="shared" si="5"/>
        <v>0.87039684104693682</v>
      </c>
      <c r="BB36">
        <f t="shared" si="6"/>
        <v>23535.485362628471</v>
      </c>
      <c r="BC36">
        <f t="shared" si="8"/>
        <v>4.5782992258407325E-2</v>
      </c>
    </row>
    <row r="37" spans="2:55" x14ac:dyDescent="0.2">
      <c r="B37">
        <v>65</v>
      </c>
      <c r="C37">
        <v>1500000</v>
      </c>
      <c r="D37">
        <v>464.85095200000001</v>
      </c>
      <c r="E37">
        <v>-582594.29368300003</v>
      </c>
      <c r="F37">
        <v>2519671.9353939998</v>
      </c>
      <c r="G37">
        <v>592.66872799999999</v>
      </c>
      <c r="I37">
        <f t="shared" si="9"/>
        <v>108.52533027040772</v>
      </c>
      <c r="J37">
        <f t="shared" si="10"/>
        <v>0.47794117647058826</v>
      </c>
      <c r="K37">
        <f t="shared" si="11"/>
        <v>0.99981854772143108</v>
      </c>
      <c r="L37">
        <f t="shared" si="12"/>
        <v>62.734073000028729</v>
      </c>
      <c r="M37">
        <f t="shared" si="1"/>
        <v>-6.8426886000084775</v>
      </c>
      <c r="O37">
        <v>65</v>
      </c>
      <c r="P37">
        <v>1500000</v>
      </c>
      <c r="Q37">
        <v>464.85095200000001</v>
      </c>
      <c r="R37">
        <v>-582594.29368300003</v>
      </c>
      <c r="S37">
        <v>2519671.9353939998</v>
      </c>
      <c r="T37">
        <v>592.66872799999999</v>
      </c>
      <c r="U37">
        <v>64528.850882999999</v>
      </c>
      <c r="V37">
        <f t="shared" si="7"/>
        <v>6.4528850883000004</v>
      </c>
      <c r="Y37">
        <v>1500000</v>
      </c>
      <c r="Z37">
        <v>59.4114</v>
      </c>
      <c r="AA37">
        <v>77.950599999999994</v>
      </c>
      <c r="AB37">
        <v>16.539200000000001</v>
      </c>
      <c r="AD37">
        <f t="shared" si="13"/>
        <v>2367.6739421828574</v>
      </c>
      <c r="AE37">
        <f t="shared" si="14"/>
        <v>7.0880914541283371</v>
      </c>
      <c r="AF37">
        <f t="shared" si="2"/>
        <v>21.935588430500257</v>
      </c>
      <c r="AG37">
        <f t="shared" si="15"/>
        <v>633.5331792421922</v>
      </c>
      <c r="AO37">
        <v>24.325278858907076</v>
      </c>
      <c r="AP37">
        <v>7.8920970841357958</v>
      </c>
      <c r="AU37">
        <v>60.812217752424246</v>
      </c>
      <c r="AV37">
        <v>0.59748545709172318</v>
      </c>
      <c r="AW37">
        <v>12</v>
      </c>
      <c r="AY37">
        <f t="shared" si="4"/>
        <v>705.81201125392897</v>
      </c>
      <c r="AZ37">
        <f t="shared" si="5"/>
        <v>0.70581201125392901</v>
      </c>
      <c r="BB37">
        <f t="shared" si="6"/>
        <v>11734.642336657296</v>
      </c>
      <c r="BC37">
        <f t="shared" si="8"/>
        <v>3.2871171276154486E-2</v>
      </c>
    </row>
    <row r="38" spans="2:55" x14ac:dyDescent="0.2">
      <c r="B38">
        <v>70</v>
      </c>
      <c r="C38">
        <v>1600000</v>
      </c>
      <c r="D38">
        <v>464.820201</v>
      </c>
      <c r="E38">
        <v>-582585.28661099996</v>
      </c>
      <c r="F38">
        <v>2519671.9353939998</v>
      </c>
      <c r="G38">
        <v>721.62889600000005</v>
      </c>
      <c r="I38">
        <f t="shared" si="9"/>
        <v>117.53240227047354</v>
      </c>
      <c r="J38">
        <f t="shared" si="10"/>
        <v>0.51470588235294112</v>
      </c>
      <c r="K38">
        <f t="shared" si="11"/>
        <v>0.99981854772143108</v>
      </c>
      <c r="L38">
        <f t="shared" si="12"/>
        <v>71.741145000094548</v>
      </c>
      <c r="M38">
        <f t="shared" si="1"/>
        <v>-5.0371175999865958</v>
      </c>
      <c r="O38">
        <v>70</v>
      </c>
      <c r="P38">
        <v>1600000</v>
      </c>
      <c r="Q38">
        <v>464.820201</v>
      </c>
      <c r="R38">
        <v>-582585.28661099996</v>
      </c>
      <c r="S38">
        <v>2519671.9353939998</v>
      </c>
      <c r="T38">
        <v>721.62889600000005</v>
      </c>
      <c r="U38">
        <v>74950.231287000002</v>
      </c>
      <c r="V38">
        <f t="shared" si="7"/>
        <v>7.4950231287000006</v>
      </c>
      <c r="Y38">
        <v>1600000</v>
      </c>
      <c r="Z38">
        <v>59.010899999999999</v>
      </c>
      <c r="AA38">
        <v>78.083799999999997</v>
      </c>
      <c r="AB38">
        <v>17.072900000000001</v>
      </c>
      <c r="AD38">
        <f t="shared" si="13"/>
        <v>2604.3556280196226</v>
      </c>
      <c r="AE38">
        <f t="shared" si="14"/>
        <v>7.4846236144617464</v>
      </c>
      <c r="AF38">
        <f t="shared" si="2"/>
        <v>22.40489941704881</v>
      </c>
      <c r="AG38">
        <f t="shared" si="15"/>
        <v>614.35542165823779</v>
      </c>
      <c r="AO38">
        <v>24.513575096559372</v>
      </c>
      <c r="AP38">
        <v>6.5838529084727675</v>
      </c>
      <c r="AU38">
        <v>69.075670713145769</v>
      </c>
      <c r="AV38">
        <v>0.42107936815196928</v>
      </c>
      <c r="AW38">
        <v>13</v>
      </c>
      <c r="AY38">
        <f t="shared" si="4"/>
        <v>531.83661508515399</v>
      </c>
      <c r="AZ38">
        <f t="shared" si="5"/>
        <v>0.53183661508515401</v>
      </c>
      <c r="BB38">
        <f t="shared" si="6"/>
        <v>12267.167748218455</v>
      </c>
      <c r="BC38">
        <f t="shared" si="8"/>
        <v>6.9185706304555047E-2</v>
      </c>
    </row>
    <row r="39" spans="2:55" x14ac:dyDescent="0.2">
      <c r="B39">
        <v>75</v>
      </c>
      <c r="C39">
        <v>1700000</v>
      </c>
      <c r="D39">
        <v>464.89257900000001</v>
      </c>
      <c r="E39">
        <v>-582580.59608199995</v>
      </c>
      <c r="F39">
        <v>2519671.9353939998</v>
      </c>
      <c r="G39">
        <v>794.97018600000001</v>
      </c>
      <c r="I39">
        <f t="shared" si="9"/>
        <v>122.22293127048761</v>
      </c>
      <c r="J39">
        <f t="shared" si="10"/>
        <v>0.55147058823529416</v>
      </c>
      <c r="K39">
        <f t="shared" si="11"/>
        <v>0.99981854772143108</v>
      </c>
      <c r="L39">
        <f t="shared" si="12"/>
        <v>76.431674000108615</v>
      </c>
      <c r="M39">
        <f t="shared" si="1"/>
        <v>-5.9004261999969456</v>
      </c>
      <c r="O39">
        <v>75</v>
      </c>
      <c r="P39">
        <v>1700000</v>
      </c>
      <c r="Q39">
        <v>464.89257900000001</v>
      </c>
      <c r="R39">
        <v>-582580.59608199995</v>
      </c>
      <c r="S39">
        <v>2519671.9353939998</v>
      </c>
      <c r="T39">
        <v>794.97018600000001</v>
      </c>
      <c r="U39">
        <v>80345.616385000001</v>
      </c>
      <c r="V39">
        <f t="shared" si="7"/>
        <v>8.0345616385000014</v>
      </c>
      <c r="Y39">
        <v>1700000</v>
      </c>
      <c r="Z39">
        <v>59.154600000000002</v>
      </c>
      <c r="AA39">
        <v>78.294600000000003</v>
      </c>
      <c r="AB39">
        <v>17.14</v>
      </c>
      <c r="AD39">
        <f t="shared" si="13"/>
        <v>2635.1834266933333</v>
      </c>
      <c r="AE39">
        <f t="shared" si="14"/>
        <v>7.9295512787278213</v>
      </c>
      <c r="AF39">
        <f t="shared" si="2"/>
        <v>21.158766127396337</v>
      </c>
      <c r="AG39">
        <f t="shared" si="15"/>
        <v>645.11638270781964</v>
      </c>
      <c r="AO39">
        <v>24.569275780935765</v>
      </c>
      <c r="AP39">
        <v>6.5970712191238698</v>
      </c>
      <c r="AU39">
        <v>79.68069814966502</v>
      </c>
      <c r="AV39">
        <v>0.30602592857772348</v>
      </c>
      <c r="AW39">
        <v>14</v>
      </c>
      <c r="AY39">
        <f t="shared" si="4"/>
        <v>391.43486748558718</v>
      </c>
      <c r="AZ39">
        <f t="shared" si="5"/>
        <v>0.3914348674855872</v>
      </c>
      <c r="BB39">
        <f t="shared" si="6"/>
        <v>7294.6868453671887</v>
      </c>
      <c r="BC39">
        <f t="shared" si="8"/>
        <v>7.7891524496303891E-2</v>
      </c>
    </row>
    <row r="40" spans="2:55" x14ac:dyDescent="0.2">
      <c r="B40">
        <v>80</v>
      </c>
      <c r="C40">
        <v>1800000</v>
      </c>
      <c r="D40">
        <v>464.86964399999999</v>
      </c>
      <c r="E40">
        <v>-582573.88860900002</v>
      </c>
      <c r="F40">
        <v>2519671.9353939998</v>
      </c>
      <c r="G40">
        <v>848.19329400000004</v>
      </c>
      <c r="I40">
        <f t="shared" si="9"/>
        <v>128.93040427041706</v>
      </c>
      <c r="J40">
        <f t="shared" si="10"/>
        <v>0.58823529411764708</v>
      </c>
      <c r="K40">
        <f t="shared" si="11"/>
        <v>0.99981854772143108</v>
      </c>
      <c r="L40">
        <f t="shared" si="12"/>
        <v>83.139147000038065</v>
      </c>
      <c r="M40">
        <f t="shared" si="1"/>
        <v>-5.4970374000138689</v>
      </c>
      <c r="O40">
        <v>80</v>
      </c>
      <c r="P40">
        <v>1800000</v>
      </c>
      <c r="Q40">
        <v>464.86964399999999</v>
      </c>
      <c r="R40">
        <v>-582573.88860900002</v>
      </c>
      <c r="S40">
        <v>2519671.9353939998</v>
      </c>
      <c r="T40">
        <v>848.19329400000004</v>
      </c>
      <c r="U40">
        <v>87235.676600999999</v>
      </c>
      <c r="V40">
        <f t="shared" si="7"/>
        <v>8.7235676601000005</v>
      </c>
      <c r="Y40">
        <v>1800000</v>
      </c>
      <c r="Z40">
        <v>59.116599999999998</v>
      </c>
      <c r="AA40">
        <v>78.347200000000001</v>
      </c>
      <c r="AB40">
        <v>17.230599999999999</v>
      </c>
      <c r="AD40">
        <f t="shared" si="13"/>
        <v>2677.1924990736416</v>
      </c>
      <c r="AE40">
        <f t="shared" si="14"/>
        <v>8.474455622806726</v>
      </c>
      <c r="AF40">
        <f t="shared" si="2"/>
        <v>20.152566536776835</v>
      </c>
      <c r="AG40">
        <f t="shared" si="15"/>
        <v>672.34612401716856</v>
      </c>
      <c r="AO40">
        <v>24.733344968023275</v>
      </c>
      <c r="AP40">
        <v>8.0472176353449445</v>
      </c>
      <c r="AU40">
        <v>95.188956214283849</v>
      </c>
      <c r="AV40">
        <v>0.1940119989651829</v>
      </c>
      <c r="AW40">
        <v>15</v>
      </c>
      <c r="AY40">
        <f t="shared" si="4"/>
        <v>270.95441116195542</v>
      </c>
      <c r="AZ40">
        <f t="shared" si="5"/>
        <v>0.2709544111619554</v>
      </c>
      <c r="BB40">
        <f t="shared" si="6"/>
        <v>5920.134794658049</v>
      </c>
      <c r="BC40">
        <f t="shared" si="8"/>
        <v>0.15728033101131547</v>
      </c>
    </row>
    <row r="41" spans="2:55" x14ac:dyDescent="0.2">
      <c r="B41">
        <v>85</v>
      </c>
      <c r="C41">
        <v>1900000</v>
      </c>
      <c r="D41">
        <v>464.85925300000002</v>
      </c>
      <c r="E41">
        <v>-582569.83430700004</v>
      </c>
      <c r="F41">
        <v>2519671.9353939998</v>
      </c>
      <c r="G41">
        <v>910.33607400000005</v>
      </c>
      <c r="I41">
        <f t="shared" si="9"/>
        <v>132.98470627039205</v>
      </c>
      <c r="J41">
        <f t="shared" si="10"/>
        <v>0.625</v>
      </c>
      <c r="K41">
        <f t="shared" si="11"/>
        <v>0.99981854772143108</v>
      </c>
      <c r="L41">
        <f t="shared" si="12"/>
        <v>87.193449000013061</v>
      </c>
      <c r="M41">
        <f t="shared" si="1"/>
        <v>-6.0276716000047603</v>
      </c>
      <c r="O41">
        <v>85</v>
      </c>
      <c r="P41">
        <v>1900000</v>
      </c>
      <c r="Q41">
        <v>464.85925300000002</v>
      </c>
      <c r="R41">
        <v>-582569.83430700004</v>
      </c>
      <c r="S41">
        <v>2519671.9353939998</v>
      </c>
      <c r="T41">
        <v>910.33607400000005</v>
      </c>
      <c r="U41">
        <v>95726.894052999996</v>
      </c>
      <c r="V41">
        <f t="shared" si="7"/>
        <v>9.5726894053000002</v>
      </c>
      <c r="Y41">
        <v>1900000</v>
      </c>
      <c r="Z41">
        <v>58.824199999999998</v>
      </c>
      <c r="AA41">
        <v>78.685699999999997</v>
      </c>
      <c r="AB41">
        <v>17.861499999999999</v>
      </c>
      <c r="AD41">
        <f t="shared" si="13"/>
        <v>2982.1685200235493</v>
      </c>
      <c r="AE41">
        <f t="shared" si="14"/>
        <v>8.3483195089652273</v>
      </c>
      <c r="AF41">
        <f t="shared" si="2"/>
        <v>21.127786855978602</v>
      </c>
      <c r="AG41">
        <f t="shared" si="15"/>
        <v>637.12026575379321</v>
      </c>
      <c r="AO41">
        <v>24.759834801446893</v>
      </c>
      <c r="AP41">
        <v>6.359849650816578</v>
      </c>
      <c r="AU41">
        <v>118.07704697950365</v>
      </c>
      <c r="AV41">
        <v>0.1199816887274445</v>
      </c>
      <c r="AW41">
        <v>16</v>
      </c>
      <c r="AY41">
        <f t="shared" si="4"/>
        <v>176.65884695303578</v>
      </c>
      <c r="AZ41">
        <f t="shared" si="5"/>
        <v>0.17665884695303577</v>
      </c>
      <c r="BB41">
        <f t="shared" si="6"/>
        <v>3212.3002645287097</v>
      </c>
      <c r="BC41">
        <f t="shared" si="8"/>
        <v>0.22314450305995168</v>
      </c>
    </row>
    <row r="42" spans="2:55" x14ac:dyDescent="0.2">
      <c r="B42">
        <v>90</v>
      </c>
      <c r="C42">
        <v>2000000</v>
      </c>
      <c r="D42">
        <v>464.77775700000001</v>
      </c>
      <c r="E42">
        <v>-582550.19294700003</v>
      </c>
      <c r="F42">
        <v>2519671.9353939998</v>
      </c>
      <c r="G42">
        <v>1024.5291480000001</v>
      </c>
      <c r="I42">
        <f t="shared" si="9"/>
        <v>152.62606627040077</v>
      </c>
      <c r="J42">
        <f t="shared" si="10"/>
        <v>0.66176470588235292</v>
      </c>
      <c r="K42">
        <f t="shared" si="11"/>
        <v>0.99981854772143108</v>
      </c>
      <c r="L42">
        <f t="shared" si="12"/>
        <v>106.83480900002178</v>
      </c>
      <c r="M42">
        <f t="shared" si="1"/>
        <v>-2.9102599999980159</v>
      </c>
      <c r="O42">
        <v>90</v>
      </c>
      <c r="P42">
        <v>2000000</v>
      </c>
      <c r="Q42">
        <v>464.77775700000001</v>
      </c>
      <c r="R42">
        <v>-582550.19294700003</v>
      </c>
      <c r="S42">
        <v>2519671.9353939998</v>
      </c>
      <c r="T42">
        <v>1024.5291480000001</v>
      </c>
      <c r="U42">
        <v>98759.646359999999</v>
      </c>
      <c r="V42">
        <f t="shared" si="7"/>
        <v>9.8759646360000009</v>
      </c>
      <c r="Y42">
        <v>2000000</v>
      </c>
      <c r="Z42">
        <v>58.3018</v>
      </c>
      <c r="AA42">
        <v>78.944199999999995</v>
      </c>
      <c r="AB42">
        <v>18.642399999999999</v>
      </c>
      <c r="AD42">
        <f t="shared" si="13"/>
        <v>3390.6570433586148</v>
      </c>
      <c r="AE42">
        <f t="shared" si="14"/>
        <v>7.5751796610808855</v>
      </c>
      <c r="AF42">
        <f t="shared" si="2"/>
        <v>22.687263016783977</v>
      </c>
      <c r="AG42">
        <f t="shared" si="15"/>
        <v>589.85617667155748</v>
      </c>
      <c r="AO42">
        <v>24.989104289084285</v>
      </c>
      <c r="AP42">
        <v>7.3955332021964368</v>
      </c>
      <c r="AU42">
        <v>155.74167948270792</v>
      </c>
      <c r="AV42">
        <v>6.5729155726622898E-2</v>
      </c>
      <c r="AW42">
        <v>17</v>
      </c>
      <c r="AY42">
        <f t="shared" si="4"/>
        <v>104.62952044405696</v>
      </c>
      <c r="AZ42">
        <f t="shared" si="5"/>
        <v>0.10462952044405696</v>
      </c>
      <c r="BB42">
        <f t="shared" si="6"/>
        <v>1513.2383751493896</v>
      </c>
      <c r="BC42">
        <f t="shared" si="8"/>
        <v>0.35026056062141986</v>
      </c>
    </row>
    <row r="43" spans="2:55" x14ac:dyDescent="0.2">
      <c r="B43">
        <v>95</v>
      </c>
      <c r="C43">
        <v>2100000</v>
      </c>
      <c r="D43">
        <v>464.87314400000002</v>
      </c>
      <c r="E43">
        <v>-582551.54225199996</v>
      </c>
      <c r="F43">
        <v>2519671.9353939998</v>
      </c>
      <c r="G43">
        <v>1078.713043</v>
      </c>
      <c r="I43">
        <f t="shared" si="9"/>
        <v>151.27676127047744</v>
      </c>
      <c r="J43">
        <f t="shared" si="10"/>
        <v>0.69852941176470584</v>
      </c>
      <c r="K43">
        <f t="shared" si="11"/>
        <v>0.99981854772143108</v>
      </c>
      <c r="L43">
        <f t="shared" si="12"/>
        <v>105.48550400009844</v>
      </c>
      <c r="M43">
        <f t="shared" si="1"/>
        <v>-7.1083929999844262</v>
      </c>
      <c r="O43">
        <v>95</v>
      </c>
      <c r="P43">
        <v>2100000</v>
      </c>
      <c r="Q43">
        <v>464.87314400000002</v>
      </c>
      <c r="R43">
        <v>-582551.54225199996</v>
      </c>
      <c r="S43">
        <v>2519671.9353939998</v>
      </c>
      <c r="T43">
        <v>1078.713043</v>
      </c>
      <c r="U43">
        <v>106350.852724</v>
      </c>
      <c r="V43">
        <f t="shared" si="7"/>
        <v>10.6350852724</v>
      </c>
      <c r="Y43">
        <v>2100000</v>
      </c>
      <c r="Z43">
        <v>58.255000000000003</v>
      </c>
      <c r="AA43">
        <v>78.700800000000001</v>
      </c>
      <c r="AB43">
        <v>18.445799999999998</v>
      </c>
      <c r="AD43">
        <f t="shared" si="13"/>
        <v>3284.5122355952863</v>
      </c>
      <c r="AE43">
        <f t="shared" si="14"/>
        <v>8.4210717544036573</v>
      </c>
      <c r="AF43">
        <f t="shared" si="2"/>
        <v>20.820350192373485</v>
      </c>
      <c r="AG43">
        <f t="shared" si="15"/>
        <v>639.36434069011625</v>
      </c>
      <c r="AO43">
        <v>25.786131870474669</v>
      </c>
      <c r="AP43">
        <v>7.6172594171376966</v>
      </c>
      <c r="AU43">
        <v>229.68391163453143</v>
      </c>
      <c r="AV43">
        <v>3.0446185513514707E-2</v>
      </c>
      <c r="AW43">
        <v>18</v>
      </c>
      <c r="AY43">
        <f t="shared" si="4"/>
        <v>52.459164445691655</v>
      </c>
      <c r="AZ43">
        <f t="shared" si="5"/>
        <v>5.2459164445691653E-2</v>
      </c>
      <c r="BB43">
        <f t="shared" si="6"/>
        <v>484.57124146846621</v>
      </c>
      <c r="BC43">
        <f t="shared" si="8"/>
        <v>0.5227473709796342</v>
      </c>
    </row>
    <row r="44" spans="2:55" x14ac:dyDescent="0.2">
      <c r="B44">
        <v>100</v>
      </c>
      <c r="C44">
        <v>2200000</v>
      </c>
      <c r="D44">
        <v>464.82511299999999</v>
      </c>
      <c r="E44">
        <v>-582543.15604399994</v>
      </c>
      <c r="F44">
        <v>2519671.9353939998</v>
      </c>
      <c r="G44">
        <v>1130.5007230000001</v>
      </c>
      <c r="I44">
        <f t="shared" si="9"/>
        <v>159.66296927048825</v>
      </c>
      <c r="J44">
        <f t="shared" si="10"/>
        <v>0.73529411764705888</v>
      </c>
      <c r="K44">
        <f t="shared" si="11"/>
        <v>0.99981854772143108</v>
      </c>
      <c r="L44">
        <f t="shared" si="12"/>
        <v>113.87171200010926</v>
      </c>
      <c r="M44">
        <f t="shared" si="1"/>
        <v>-5.161290399997597</v>
      </c>
      <c r="O44">
        <v>100</v>
      </c>
      <c r="P44">
        <v>2200000</v>
      </c>
      <c r="Q44">
        <v>464.82511299999999</v>
      </c>
      <c r="R44">
        <v>-582543.15604399994</v>
      </c>
      <c r="S44">
        <v>2519671.9353939998</v>
      </c>
      <c r="T44">
        <v>1130.5007230000001</v>
      </c>
      <c r="U44">
        <v>115026.624474</v>
      </c>
      <c r="V44">
        <f t="shared" si="7"/>
        <v>11.502662447400001</v>
      </c>
      <c r="Y44">
        <v>2200000</v>
      </c>
      <c r="Z44">
        <v>57.3688</v>
      </c>
      <c r="AA44">
        <v>79.165300000000002</v>
      </c>
      <c r="AB44">
        <v>19.796500000000002</v>
      </c>
      <c r="AD44">
        <f t="shared" si="13"/>
        <v>4060.1646009810629</v>
      </c>
      <c r="AE44">
        <f t="shared" si="14"/>
        <v>7.3680406026992502</v>
      </c>
      <c r="AF44">
        <f t="shared" si="2"/>
        <v>24.45031122710796</v>
      </c>
      <c r="AG44">
        <f t="shared" si="15"/>
        <v>541.84995343991989</v>
      </c>
      <c r="AO44">
        <v>25.967946667195786</v>
      </c>
      <c r="AP44">
        <v>7.1998298918814108</v>
      </c>
      <c r="AU44">
        <v>487.74133366601819</v>
      </c>
      <c r="AV44">
        <v>1.0736003934241694E-2</v>
      </c>
      <c r="AW44">
        <v>19</v>
      </c>
      <c r="AY44">
        <f t="shared" si="4"/>
        <v>15.781919550824016</v>
      </c>
      <c r="AZ44">
        <f t="shared" si="5"/>
        <v>1.5781919550824017E-2</v>
      </c>
      <c r="BB44">
        <f t="shared" si="6"/>
        <v>25.461264409669354</v>
      </c>
      <c r="BC44">
        <f t="shared" si="8"/>
        <v>0.22089945430748589</v>
      </c>
    </row>
    <row r="45" spans="2:55" x14ac:dyDescent="0.2">
      <c r="B45">
        <v>105</v>
      </c>
      <c r="C45">
        <v>2300000</v>
      </c>
      <c r="D45">
        <v>464.82976100000002</v>
      </c>
      <c r="E45">
        <v>-582533.60814999999</v>
      </c>
      <c r="F45">
        <v>2519671.9353939998</v>
      </c>
      <c r="G45">
        <v>1280.0412200000001</v>
      </c>
      <c r="I45">
        <f t="shared" si="9"/>
        <v>169.21086327044759</v>
      </c>
      <c r="J45">
        <f t="shared" si="10"/>
        <v>0.7720588235294118</v>
      </c>
      <c r="K45">
        <f t="shared" si="11"/>
        <v>0.99981854772143108</v>
      </c>
      <c r="L45">
        <f t="shared" si="12"/>
        <v>123.4196060000686</v>
      </c>
      <c r="M45">
        <f t="shared" si="1"/>
        <v>-4.9289532000078911</v>
      </c>
      <c r="O45">
        <v>105</v>
      </c>
      <c r="P45">
        <v>2300000</v>
      </c>
      <c r="Q45">
        <v>464.82976100000002</v>
      </c>
      <c r="R45">
        <v>-582533.60814999999</v>
      </c>
      <c r="S45">
        <v>2519671.9353939998</v>
      </c>
      <c r="T45">
        <v>1280.0412200000001</v>
      </c>
      <c r="U45">
        <v>121794.262006</v>
      </c>
      <c r="V45">
        <f t="shared" si="7"/>
        <v>12.179426200600002</v>
      </c>
      <c r="Y45">
        <v>2300000</v>
      </c>
      <c r="Z45">
        <v>57.3093</v>
      </c>
      <c r="AA45">
        <v>79.563500000000005</v>
      </c>
      <c r="AB45">
        <v>20.254200000000001</v>
      </c>
      <c r="AD45">
        <f t="shared" si="13"/>
        <v>4348.3418567334738</v>
      </c>
      <c r="AE45">
        <f t="shared" si="14"/>
        <v>7.2845113405689874</v>
      </c>
      <c r="AF45">
        <f t="shared" si="2"/>
        <v>24.938775867856169</v>
      </c>
      <c r="AG45">
        <f t="shared" si="15"/>
        <v>528.93725373464247</v>
      </c>
      <c r="AO45">
        <v>25.986869165472157</v>
      </c>
      <c r="AP45">
        <v>7.1417881262195815</v>
      </c>
      <c r="AU45">
        <v>830.36763270638812</v>
      </c>
      <c r="AV45">
        <v>4.6955122228816018E-3</v>
      </c>
      <c r="AW45">
        <v>20</v>
      </c>
      <c r="AY45">
        <f t="shared" si="4"/>
        <v>7.4561562601062485</v>
      </c>
      <c r="AZ45">
        <f t="shared" si="5"/>
        <v>7.4561562601062484E-3</v>
      </c>
      <c r="BB45">
        <f t="shared" si="6"/>
        <v>7.6211555002639955</v>
      </c>
      <c r="BC45">
        <f>((AZ45-AV45)/AV45)^2</f>
        <v>0.34566457378178189</v>
      </c>
    </row>
    <row r="46" spans="2:55" x14ac:dyDescent="0.2">
      <c r="B46">
        <v>110</v>
      </c>
      <c r="C46">
        <v>2400000</v>
      </c>
      <c r="D46">
        <v>464.91324700000001</v>
      </c>
      <c r="E46">
        <v>-582519.80774399999</v>
      </c>
      <c r="F46">
        <v>2519671.9353939998</v>
      </c>
      <c r="G46">
        <v>1368.283113</v>
      </c>
      <c r="I46">
        <f t="shared" si="9"/>
        <v>183.01126927044243</v>
      </c>
      <c r="J46">
        <f t="shared" si="10"/>
        <v>0.80882352941176472</v>
      </c>
      <c r="K46">
        <f t="shared" si="11"/>
        <v>0.99981854772143108</v>
      </c>
      <c r="L46">
        <f t="shared" si="12"/>
        <v>137.22001200006343</v>
      </c>
      <c r="M46">
        <f t="shared" si="1"/>
        <v>-4.078450800000792</v>
      </c>
      <c r="O46">
        <v>110</v>
      </c>
      <c r="P46">
        <v>2400000</v>
      </c>
      <c r="Q46">
        <v>464.91324700000001</v>
      </c>
      <c r="R46">
        <v>-582519.80774399999</v>
      </c>
      <c r="S46">
        <v>2519671.9353939998</v>
      </c>
      <c r="T46">
        <v>1368.283113</v>
      </c>
      <c r="U46">
        <v>133419.799784</v>
      </c>
      <c r="V46">
        <f t="shared" si="7"/>
        <v>13.341979978400001</v>
      </c>
      <c r="Y46">
        <v>2400000</v>
      </c>
      <c r="Z46">
        <v>57.039900000000003</v>
      </c>
      <c r="AA46">
        <v>79.576599999999999</v>
      </c>
      <c r="AB46">
        <v>20.5367</v>
      </c>
      <c r="AD46">
        <f t="shared" si="13"/>
        <v>4532.8398436068019</v>
      </c>
      <c r="AE46">
        <f t="shared" si="14"/>
        <v>7.6550350844567268</v>
      </c>
      <c r="AF46">
        <f t="shared" si="2"/>
        <v>24.815237762000145</v>
      </c>
      <c r="AG46">
        <f t="shared" si="15"/>
        <v>529.46940170079085</v>
      </c>
      <c r="AO46">
        <v>26.054856908131761</v>
      </c>
      <c r="AP46">
        <v>6.3997318460523225</v>
      </c>
      <c r="AR46">
        <f>AVERAGE(AO46:AO55)</f>
        <v>26.514203478203569</v>
      </c>
      <c r="AS46">
        <f>AVERAGE(AP46:AP55)</f>
        <v>6.8982990582572281</v>
      </c>
      <c r="AU46" s="2"/>
      <c r="AV46" s="1"/>
    </row>
    <row r="47" spans="2:55" x14ac:dyDescent="0.2">
      <c r="B47">
        <v>115</v>
      </c>
      <c r="C47">
        <v>2500000</v>
      </c>
      <c r="D47">
        <v>464.83152000000001</v>
      </c>
      <c r="E47">
        <v>-582511.72389499994</v>
      </c>
      <c r="F47">
        <v>2519671.9353939998</v>
      </c>
      <c r="G47">
        <v>1436.0044499999999</v>
      </c>
      <c r="I47">
        <f t="shared" si="9"/>
        <v>191.09511827048846</v>
      </c>
      <c r="J47">
        <f t="shared" si="10"/>
        <v>0.84558823529411764</v>
      </c>
      <c r="K47">
        <f t="shared" si="11"/>
        <v>0.99981854772143108</v>
      </c>
      <c r="L47">
        <f t="shared" si="12"/>
        <v>145.30386100010946</v>
      </c>
      <c r="M47">
        <f t="shared" si="1"/>
        <v>-5.221762199990553</v>
      </c>
      <c r="O47">
        <v>115</v>
      </c>
      <c r="P47">
        <v>2500000</v>
      </c>
      <c r="Q47">
        <v>464.83152000000001</v>
      </c>
      <c r="R47">
        <v>-582511.72389499994</v>
      </c>
      <c r="S47">
        <v>2519671.9353939998</v>
      </c>
      <c r="T47">
        <v>1436.0044499999999</v>
      </c>
      <c r="U47">
        <v>139797.61171</v>
      </c>
      <c r="V47">
        <f t="shared" si="7"/>
        <v>13.979761171</v>
      </c>
      <c r="Y47">
        <v>2500000</v>
      </c>
      <c r="Z47">
        <v>56.832500000000003</v>
      </c>
      <c r="AA47">
        <v>79.276300000000006</v>
      </c>
      <c r="AB47">
        <v>20.4438</v>
      </c>
      <c r="AD47">
        <f t="shared" si="13"/>
        <v>4471.6033063308014</v>
      </c>
      <c r="AE47">
        <f t="shared" si="14"/>
        <v>8.1308089951348386</v>
      </c>
      <c r="AF47">
        <f t="shared" si="2"/>
        <v>23.41564792236877</v>
      </c>
      <c r="AG47">
        <f t="shared" si="15"/>
        <v>559.08358338955361</v>
      </c>
      <c r="AO47">
        <v>26.092131052263735</v>
      </c>
      <c r="AP47">
        <v>7.1498089042856847</v>
      </c>
      <c r="AU47" s="2"/>
      <c r="AV47" s="1"/>
    </row>
    <row r="48" spans="2:55" x14ac:dyDescent="0.2">
      <c r="B48">
        <v>120</v>
      </c>
      <c r="C48">
        <v>2600000</v>
      </c>
      <c r="D48">
        <v>464.86183299999999</v>
      </c>
      <c r="E48">
        <v>-582499.59587800002</v>
      </c>
      <c r="F48">
        <v>2519671.9353939998</v>
      </c>
      <c r="G48">
        <v>1547.4348110000001</v>
      </c>
      <c r="I48">
        <f t="shared" si="9"/>
        <v>203.22313527041115</v>
      </c>
      <c r="J48">
        <f t="shared" si="10"/>
        <v>0.88235294117647056</v>
      </c>
      <c r="K48">
        <f t="shared" si="11"/>
        <v>0.99981854772143108</v>
      </c>
      <c r="L48">
        <f t="shared" si="12"/>
        <v>157.43187800003216</v>
      </c>
      <c r="M48">
        <f t="shared" si="1"/>
        <v>-4.4129286000152206</v>
      </c>
      <c r="O48">
        <v>120</v>
      </c>
      <c r="P48">
        <v>2600000</v>
      </c>
      <c r="Q48">
        <v>464.86183299999999</v>
      </c>
      <c r="R48">
        <v>-582499.59587800002</v>
      </c>
      <c r="S48">
        <v>2519671.9353939998</v>
      </c>
      <c r="T48">
        <v>1547.4348110000001</v>
      </c>
      <c r="U48">
        <v>145773.76673199999</v>
      </c>
      <c r="V48">
        <f t="shared" si="7"/>
        <v>14.5773766732</v>
      </c>
      <c r="Y48">
        <v>2600000</v>
      </c>
      <c r="Z48">
        <v>57.225200000000001</v>
      </c>
      <c r="AA48">
        <v>79.755700000000004</v>
      </c>
      <c r="AB48">
        <v>20.5305</v>
      </c>
      <c r="AD48">
        <f t="shared" si="13"/>
        <v>4528.735709527924</v>
      </c>
      <c r="AE48">
        <f t="shared" si="14"/>
        <v>8.3714304762299463</v>
      </c>
      <c r="AF48">
        <f t="shared" si="2"/>
        <v>22.726705368980966</v>
      </c>
      <c r="AG48">
        <f t="shared" si="15"/>
        <v>574.11166532193693</v>
      </c>
      <c r="AO48">
        <v>26.341693020515663</v>
      </c>
      <c r="AP48">
        <v>7.4975869405299909</v>
      </c>
      <c r="AU48" s="2"/>
      <c r="AV48" s="1"/>
    </row>
    <row r="49" spans="2:55" x14ac:dyDescent="0.2">
      <c r="B49">
        <v>125</v>
      </c>
      <c r="C49">
        <v>2700000</v>
      </c>
      <c r="D49">
        <v>464.86846400000002</v>
      </c>
      <c r="E49">
        <v>-582502.85900599998</v>
      </c>
      <c r="F49">
        <v>2519671.9353939998</v>
      </c>
      <c r="G49">
        <v>1662.0587820000001</v>
      </c>
      <c r="I49">
        <f t="shared" si="9"/>
        <v>199.96000727044884</v>
      </c>
      <c r="J49">
        <f t="shared" si="10"/>
        <v>0.91911764705882348</v>
      </c>
      <c r="K49">
        <f t="shared" si="11"/>
        <v>0.99981854772143108</v>
      </c>
      <c r="L49">
        <f t="shared" si="12"/>
        <v>154.16875000006985</v>
      </c>
      <c r="M49">
        <f t="shared" si="1"/>
        <v>-7.4911575999922206</v>
      </c>
      <c r="O49">
        <v>125</v>
      </c>
      <c r="P49">
        <v>2700000</v>
      </c>
      <c r="Q49">
        <v>464.86846400000002</v>
      </c>
      <c r="R49">
        <v>-582502.85900599998</v>
      </c>
      <c r="S49">
        <v>2519671.9353939998</v>
      </c>
      <c r="T49">
        <v>1662.0587820000001</v>
      </c>
      <c r="U49">
        <v>154284.254594</v>
      </c>
      <c r="V49">
        <f t="shared" si="7"/>
        <v>15.428425459400001</v>
      </c>
      <c r="Y49">
        <v>2700000</v>
      </c>
      <c r="Z49">
        <v>57.027799999999999</v>
      </c>
      <c r="AA49">
        <v>79.697999999999993</v>
      </c>
      <c r="AB49">
        <v>20.670200000000001</v>
      </c>
      <c r="AD49">
        <f t="shared" ref="AD49:AD64" si="16">(1/6)*3.14*(AB49)^3</f>
        <v>4621.8136834226807</v>
      </c>
      <c r="AE49">
        <f t="shared" ref="AE49:AE64" si="17">V49*$AD$21/AD49</f>
        <v>8.681733455762302</v>
      </c>
      <c r="AF49">
        <f t="shared" si="2"/>
        <v>22.266049601257105</v>
      </c>
      <c r="AG49">
        <f t="shared" si="15"/>
        <v>584.18624915241435</v>
      </c>
      <c r="AO49">
        <v>26.472708744409697</v>
      </c>
      <c r="AP49">
        <v>7.0927945710368681</v>
      </c>
      <c r="AU49" s="2"/>
      <c r="AV49" s="1"/>
    </row>
    <row r="50" spans="2:55" x14ac:dyDescent="0.2">
      <c r="B50">
        <v>130</v>
      </c>
      <c r="C50">
        <v>2800000</v>
      </c>
      <c r="D50">
        <v>464.85798199999999</v>
      </c>
      <c r="E50">
        <v>-582482.34276000003</v>
      </c>
      <c r="F50">
        <v>2519671.9353939998</v>
      </c>
      <c r="G50">
        <v>1714.0069900000001</v>
      </c>
      <c r="I50">
        <f t="shared" si="9"/>
        <v>220.47625327040441</v>
      </c>
      <c r="J50">
        <f t="shared" si="10"/>
        <v>0.95588235294117652</v>
      </c>
      <c r="K50">
        <f t="shared" si="11"/>
        <v>0.99981854772143108</v>
      </c>
      <c r="L50">
        <f t="shared" si="12"/>
        <v>174.68499600002542</v>
      </c>
      <c r="M50">
        <f t="shared" si="1"/>
        <v>-2.7352828000086449</v>
      </c>
      <c r="O50">
        <v>130</v>
      </c>
      <c r="P50">
        <v>2800000</v>
      </c>
      <c r="Q50">
        <v>464.85798199999999</v>
      </c>
      <c r="R50">
        <v>-582482.34276000003</v>
      </c>
      <c r="S50">
        <v>2519671.9353939998</v>
      </c>
      <c r="T50">
        <v>1714.0069900000001</v>
      </c>
      <c r="U50">
        <v>163413.973379</v>
      </c>
      <c r="V50">
        <f t="shared" si="7"/>
        <v>16.341397337900002</v>
      </c>
      <c r="Y50">
        <v>2800000</v>
      </c>
      <c r="Z50">
        <v>56.864899999999999</v>
      </c>
      <c r="AA50">
        <v>79.863799999999998</v>
      </c>
      <c r="AB50">
        <v>20.998899999999999</v>
      </c>
      <c r="AD50">
        <f t="shared" si="16"/>
        <v>4845.8284328930022</v>
      </c>
      <c r="AE50">
        <f t="shared" si="17"/>
        <v>8.7703804216068253</v>
      </c>
      <c r="AF50">
        <f t="shared" si="2"/>
        <v>22.447368325293585</v>
      </c>
      <c r="AG50">
        <f t="shared" si="15"/>
        <v>577.81657744914742</v>
      </c>
      <c r="AO50">
        <v>26.514670302062001</v>
      </c>
      <c r="AP50">
        <v>6.5918253762292451</v>
      </c>
      <c r="AU50" s="2"/>
      <c r="AV50" s="1"/>
    </row>
    <row r="51" spans="2:55" x14ac:dyDescent="0.2">
      <c r="B51">
        <v>135</v>
      </c>
      <c r="C51">
        <v>2900000</v>
      </c>
      <c r="D51">
        <v>464.88476600000001</v>
      </c>
      <c r="E51">
        <v>-582480.88112000003</v>
      </c>
      <c r="F51">
        <v>2519671.9353939998</v>
      </c>
      <c r="G51">
        <v>1902.2038789999999</v>
      </c>
      <c r="I51">
        <f t="shared" ref="I51:I64" si="18">E51-(128000-$B$22)/128000*$E$23</f>
        <v>221.93789327039849</v>
      </c>
      <c r="J51">
        <f t="shared" ref="J51:J64" si="19">B51/$B$22</f>
        <v>0.99264705882352944</v>
      </c>
      <c r="K51">
        <f t="shared" ref="K51:K64" si="20">F51/$F$23</f>
        <v>0.99981854772143108</v>
      </c>
      <c r="L51">
        <f t="shared" ref="L51:L64" si="21">E51-$E$24</f>
        <v>176.1466360000195</v>
      </c>
      <c r="M51">
        <f t="shared" si="1"/>
        <v>-6.5462040000009436</v>
      </c>
      <c r="O51">
        <v>135</v>
      </c>
      <c r="P51">
        <v>2900000</v>
      </c>
      <c r="Q51">
        <v>464.88476600000001</v>
      </c>
      <c r="R51">
        <v>-582480.88112000003</v>
      </c>
      <c r="S51">
        <v>2519671.9353939998</v>
      </c>
      <c r="T51">
        <v>1902.2038789999999</v>
      </c>
      <c r="U51">
        <v>167714.91576199999</v>
      </c>
      <c r="V51">
        <f t="shared" si="7"/>
        <v>16.771491576199999</v>
      </c>
      <c r="Y51">
        <v>2900000</v>
      </c>
      <c r="Z51">
        <v>56.477200000000003</v>
      </c>
      <c r="AA51">
        <v>80.321299999999994</v>
      </c>
      <c r="AB51">
        <v>21.844100000000001</v>
      </c>
      <c r="AD51">
        <f t="shared" si="16"/>
        <v>5454.8255464979975</v>
      </c>
      <c r="AE51">
        <f t="shared" si="17"/>
        <v>7.9962819347805985</v>
      </c>
      <c r="AF51">
        <f t="shared" si="2"/>
        <v>24.332562548896995</v>
      </c>
      <c r="AG51">
        <f t="shared" si="15"/>
        <v>531.63936688347485</v>
      </c>
      <c r="AO51">
        <v>26.672544170265446</v>
      </c>
      <c r="AP51">
        <v>6.9878013740080318</v>
      </c>
      <c r="BB51">
        <f>SUM(BB27:BB50)</f>
        <v>4465607.5622618329</v>
      </c>
      <c r="BC51">
        <f>SUM(BC27:BC50)</f>
        <v>2.227557437050081</v>
      </c>
    </row>
    <row r="52" spans="2:55" x14ac:dyDescent="0.2">
      <c r="B52">
        <v>140</v>
      </c>
      <c r="C52">
        <v>3000000</v>
      </c>
      <c r="D52">
        <v>464.85341799999998</v>
      </c>
      <c r="E52">
        <v>-582471.55529699998</v>
      </c>
      <c r="F52">
        <v>2519671.9353939998</v>
      </c>
      <c r="G52">
        <v>2000.9157250000001</v>
      </c>
      <c r="I52">
        <f t="shared" si="18"/>
        <v>231.26371627044864</v>
      </c>
      <c r="J52">
        <f t="shared" si="19"/>
        <v>1.0294117647058822</v>
      </c>
      <c r="K52">
        <f t="shared" si="20"/>
        <v>0.99981854772143108</v>
      </c>
      <c r="L52">
        <f t="shared" si="21"/>
        <v>185.47245900006965</v>
      </c>
      <c r="M52">
        <f t="shared" si="1"/>
        <v>-4.973367399989729</v>
      </c>
      <c r="O52">
        <v>140</v>
      </c>
      <c r="P52">
        <v>3000000</v>
      </c>
      <c r="Q52">
        <v>464.85341799999998</v>
      </c>
      <c r="R52">
        <v>-582471.55529699998</v>
      </c>
      <c r="S52">
        <v>2519671.9353939998</v>
      </c>
      <c r="T52">
        <v>2000.9157250000001</v>
      </c>
      <c r="U52">
        <v>169477.373636</v>
      </c>
      <c r="V52">
        <f t="shared" si="7"/>
        <v>16.947737363600002</v>
      </c>
      <c r="Y52">
        <v>3000000</v>
      </c>
      <c r="Z52">
        <v>55.9497</v>
      </c>
      <c r="AA52">
        <v>80.462800000000001</v>
      </c>
      <c r="AB52">
        <v>22.513100000000001</v>
      </c>
      <c r="AD52">
        <f t="shared" si="16"/>
        <v>5971.5118570497516</v>
      </c>
      <c r="AE52">
        <f t="shared" si="17"/>
        <v>7.3811613969984791</v>
      </c>
      <c r="AF52">
        <f t="shared" si="2"/>
        <v>25.686031716538288</v>
      </c>
      <c r="AG52">
        <f t="shared" si="15"/>
        <v>502.38533755204861</v>
      </c>
      <c r="AO52">
        <v>26.688365548323873</v>
      </c>
      <c r="AP52">
        <v>6.9550220131993488</v>
      </c>
      <c r="BB52">
        <f>(BB51/COUNT(BB27:BB45))^0.5</f>
        <v>484.80096633685571</v>
      </c>
      <c r="BC52">
        <f>(BC51/COUNT(BC27:BC45))^0.5</f>
        <v>0.34240307403395054</v>
      </c>
    </row>
    <row r="53" spans="2:55" x14ac:dyDescent="0.2">
      <c r="B53">
        <v>145</v>
      </c>
      <c r="C53">
        <v>3100000</v>
      </c>
      <c r="D53">
        <v>464.83444300000002</v>
      </c>
      <c r="E53">
        <v>-582456.02935099998</v>
      </c>
      <c r="F53">
        <v>2519671.9353939998</v>
      </c>
      <c r="G53">
        <v>2041.954999</v>
      </c>
      <c r="I53">
        <f t="shared" si="18"/>
        <v>246.78966227045748</v>
      </c>
      <c r="J53">
        <f t="shared" si="19"/>
        <v>1.0661764705882353</v>
      </c>
      <c r="K53">
        <f t="shared" si="20"/>
        <v>0.99981854772143108</v>
      </c>
      <c r="L53">
        <f t="shared" si="21"/>
        <v>200.99840500007849</v>
      </c>
      <c r="M53">
        <f t="shared" si="1"/>
        <v>-3.7333427999979905</v>
      </c>
      <c r="O53">
        <v>145</v>
      </c>
      <c r="P53">
        <v>3100000</v>
      </c>
      <c r="Q53">
        <v>464.83444300000002</v>
      </c>
      <c r="R53">
        <v>-582456.02935099998</v>
      </c>
      <c r="S53">
        <v>2519671.9353939998</v>
      </c>
      <c r="T53">
        <v>2041.954999</v>
      </c>
      <c r="U53">
        <v>176100.01610000001</v>
      </c>
      <c r="V53">
        <f t="shared" si="7"/>
        <v>17.610001610000001</v>
      </c>
      <c r="Y53">
        <v>3100000</v>
      </c>
      <c r="Z53">
        <v>55.416899999999998</v>
      </c>
      <c r="AA53">
        <v>80.121600000000001</v>
      </c>
      <c r="AB53">
        <v>22.704699999999999</v>
      </c>
      <c r="AD53">
        <f t="shared" si="16"/>
        <v>6125.2765488965097</v>
      </c>
      <c r="AE53">
        <f t="shared" si="17"/>
        <v>7.4770617935470272</v>
      </c>
      <c r="AF53">
        <f t="shared" si="2"/>
        <v>25.438907156865362</v>
      </c>
      <c r="AG53">
        <f t="shared" si="15"/>
        <v>506.09959815748664</v>
      </c>
      <c r="AO53">
        <v>26.728815459376353</v>
      </c>
      <c r="AP53">
        <v>6.2047362957889467</v>
      </c>
    </row>
    <row r="54" spans="2:55" x14ac:dyDescent="0.2">
      <c r="B54">
        <v>150</v>
      </c>
      <c r="C54">
        <v>3200000</v>
      </c>
      <c r="D54">
        <v>464.80472200000003</v>
      </c>
      <c r="E54">
        <v>-582455.38841999997</v>
      </c>
      <c r="F54">
        <v>2519671.9353939998</v>
      </c>
      <c r="G54">
        <v>2145.610404</v>
      </c>
      <c r="I54">
        <f t="shared" si="18"/>
        <v>247.43059327045921</v>
      </c>
      <c r="J54">
        <f t="shared" si="19"/>
        <v>1.1029411764705883</v>
      </c>
      <c r="K54">
        <f t="shared" si="20"/>
        <v>0.99981854772143108</v>
      </c>
      <c r="L54">
        <f t="shared" si="21"/>
        <v>201.63933600008022</v>
      </c>
      <c r="M54">
        <f t="shared" si="1"/>
        <v>-6.7103457999994136</v>
      </c>
      <c r="O54">
        <v>150</v>
      </c>
      <c r="P54">
        <v>3200000</v>
      </c>
      <c r="Q54">
        <v>464.80472200000003</v>
      </c>
      <c r="R54">
        <v>-582455.38841999997</v>
      </c>
      <c r="S54">
        <v>2519671.9353939998</v>
      </c>
      <c r="T54">
        <v>2145.610404</v>
      </c>
      <c r="U54">
        <v>182978.08085100001</v>
      </c>
      <c r="V54">
        <f t="shared" si="7"/>
        <v>18.297808085100002</v>
      </c>
      <c r="Y54">
        <v>3200000</v>
      </c>
      <c r="Z54">
        <v>55.2181</v>
      </c>
      <c r="AA54">
        <v>80.241200000000006</v>
      </c>
      <c r="AB54">
        <v>23.023099999999999</v>
      </c>
      <c r="AD54">
        <f t="shared" si="16"/>
        <v>6386.6011847745785</v>
      </c>
      <c r="AE54">
        <f t="shared" si="17"/>
        <v>7.4512055923280913</v>
      </c>
      <c r="AF54">
        <f t="shared" si="2"/>
        <v>25.640074889808339</v>
      </c>
      <c r="AG54">
        <f t="shared" si="15"/>
        <v>501.04897854412485</v>
      </c>
      <c r="AO54">
        <v>26.748597246799442</v>
      </c>
      <c r="AP54">
        <v>6.9999529457665632</v>
      </c>
    </row>
    <row r="55" spans="2:55" x14ac:dyDescent="0.2">
      <c r="B55">
        <v>155</v>
      </c>
      <c r="C55">
        <v>3300000</v>
      </c>
      <c r="D55">
        <v>464.85321099999999</v>
      </c>
      <c r="E55">
        <v>-582441.63077299995</v>
      </c>
      <c r="F55">
        <v>2519671.9353939998</v>
      </c>
      <c r="G55">
        <v>2210.2420400000001</v>
      </c>
      <c r="I55">
        <f t="shared" si="18"/>
        <v>261.18824027047958</v>
      </c>
      <c r="J55">
        <f t="shared" si="19"/>
        <v>1.1397058823529411</v>
      </c>
      <c r="K55">
        <f t="shared" si="20"/>
        <v>0.99981854772143108</v>
      </c>
      <c r="L55">
        <f t="shared" si="21"/>
        <v>215.39698300010059</v>
      </c>
      <c r="M55">
        <f t="shared" si="1"/>
        <v>-4.0870025999956852</v>
      </c>
      <c r="O55">
        <v>155</v>
      </c>
      <c r="P55">
        <v>3300000</v>
      </c>
      <c r="Q55">
        <v>464.85321099999999</v>
      </c>
      <c r="R55">
        <v>-582441.63077299995</v>
      </c>
      <c r="S55">
        <v>2519671.9353939998</v>
      </c>
      <c r="T55">
        <v>2210.2420400000001</v>
      </c>
      <c r="U55">
        <v>198961.83876499999</v>
      </c>
      <c r="V55">
        <f t="shared" si="7"/>
        <v>19.8961838765</v>
      </c>
      <c r="Y55">
        <v>3300000</v>
      </c>
      <c r="Z55">
        <v>54.833199999999998</v>
      </c>
      <c r="AA55">
        <v>80.395099999999999</v>
      </c>
      <c r="AB55">
        <v>23.561900000000001</v>
      </c>
      <c r="AD55">
        <f t="shared" si="16"/>
        <v>6845.5653864567357</v>
      </c>
      <c r="AE55">
        <f t="shared" si="17"/>
        <v>7.5588850060198736</v>
      </c>
      <c r="AF55">
        <f t="shared" si="2"/>
        <v>26.596125649833848</v>
      </c>
      <c r="AG55">
        <f t="shared" si="15"/>
        <v>482.06390761071668</v>
      </c>
      <c r="AO55">
        <v>26.827652329887702</v>
      </c>
      <c r="AP55">
        <v>7.1037303156752811</v>
      </c>
    </row>
    <row r="56" spans="2:55" x14ac:dyDescent="0.2">
      <c r="B56">
        <v>160</v>
      </c>
      <c r="C56">
        <v>3400000</v>
      </c>
      <c r="D56">
        <v>464.84035699999998</v>
      </c>
      <c r="E56">
        <v>-582433.934855</v>
      </c>
      <c r="F56">
        <v>2519671.9353939998</v>
      </c>
      <c r="G56">
        <v>2328.2251030000002</v>
      </c>
      <c r="I56">
        <f t="shared" si="18"/>
        <v>268.88415827043355</v>
      </c>
      <c r="J56">
        <f t="shared" si="19"/>
        <v>1.1764705882352942</v>
      </c>
      <c r="K56">
        <f t="shared" si="20"/>
        <v>0.99981854772143108</v>
      </c>
      <c r="L56">
        <f t="shared" si="21"/>
        <v>223.09290100005455</v>
      </c>
      <c r="M56">
        <f t="shared" si="1"/>
        <v>-5.2993484000089666</v>
      </c>
      <c r="O56">
        <v>160</v>
      </c>
      <c r="P56">
        <v>3400000</v>
      </c>
      <c r="Q56">
        <v>464.84035699999998</v>
      </c>
      <c r="R56">
        <v>-582433.934855</v>
      </c>
      <c r="S56">
        <v>2519671.9353939998</v>
      </c>
      <c r="T56">
        <v>2328.2251030000002</v>
      </c>
      <c r="U56">
        <v>199733.15689499999</v>
      </c>
      <c r="V56">
        <f t="shared" si="7"/>
        <v>19.973315689500001</v>
      </c>
      <c r="Y56">
        <v>3400000</v>
      </c>
      <c r="Z56">
        <v>54.589500000000001</v>
      </c>
      <c r="AA56">
        <v>80.381399999999999</v>
      </c>
      <c r="AB56">
        <v>23.791899999999998</v>
      </c>
      <c r="AD56">
        <f t="shared" si="16"/>
        <v>7047.9980471584704</v>
      </c>
      <c r="AE56">
        <f t="shared" si="17"/>
        <v>7.3702406211565146</v>
      </c>
      <c r="AF56">
        <f t="shared" si="2"/>
        <v>26.526902649992689</v>
      </c>
      <c r="AG56">
        <f t="shared" si="15"/>
        <v>482.40649007710385</v>
      </c>
      <c r="AO56">
        <v>26.869509672293997</v>
      </c>
      <c r="AP56">
        <v>6.4511455392939157</v>
      </c>
      <c r="AR56">
        <f>AVERAGE(AO56:AO65)</f>
        <v>27.194285075932026</v>
      </c>
      <c r="AS56">
        <f>AVERAGE(AP56:AP65)</f>
        <v>6.487939217278857</v>
      </c>
    </row>
    <row r="57" spans="2:55" x14ac:dyDescent="0.2">
      <c r="B57">
        <v>165</v>
      </c>
      <c r="C57">
        <v>3500000</v>
      </c>
      <c r="D57">
        <v>464.890266</v>
      </c>
      <c r="E57">
        <v>-582419.99609599996</v>
      </c>
      <c r="F57">
        <v>2519671.9353939998</v>
      </c>
      <c r="G57">
        <v>2427.4907840000001</v>
      </c>
      <c r="I57">
        <f t="shared" si="18"/>
        <v>282.82291727047414</v>
      </c>
      <c r="J57">
        <f t="shared" si="19"/>
        <v>1.213235294117647</v>
      </c>
      <c r="K57">
        <f t="shared" si="20"/>
        <v>0.99981854772143108</v>
      </c>
      <c r="L57">
        <f t="shared" si="21"/>
        <v>237.03166000009514</v>
      </c>
      <c r="M57">
        <f t="shared" si="1"/>
        <v>-4.0507801999916406</v>
      </c>
      <c r="O57">
        <v>165</v>
      </c>
      <c r="P57">
        <v>3500000</v>
      </c>
      <c r="Q57">
        <v>464.890266</v>
      </c>
      <c r="R57">
        <v>-582419.99609599996</v>
      </c>
      <c r="S57">
        <v>2519671.9353939998</v>
      </c>
      <c r="T57">
        <v>2427.4907840000001</v>
      </c>
      <c r="U57">
        <v>206055.81484100001</v>
      </c>
      <c r="V57">
        <f t="shared" si="7"/>
        <v>20.605581484100004</v>
      </c>
      <c r="Y57">
        <v>3500000</v>
      </c>
      <c r="Z57">
        <v>54.046700000000001</v>
      </c>
      <c r="AA57">
        <v>80.099999999999994</v>
      </c>
      <c r="AB57">
        <v>24.0533</v>
      </c>
      <c r="AD57">
        <f t="shared" si="16"/>
        <v>7282.867379978039</v>
      </c>
      <c r="AE57">
        <f t="shared" si="17"/>
        <v>7.3583382660127183</v>
      </c>
      <c r="AF57">
        <f t="shared" si="2"/>
        <v>26.580259007410753</v>
      </c>
      <c r="AG57">
        <f t="shared" si="15"/>
        <v>480.57994432552113</v>
      </c>
      <c r="AO57">
        <v>26.961022317117813</v>
      </c>
      <c r="AP57">
        <v>6.4796464455664688</v>
      </c>
    </row>
    <row r="58" spans="2:55" x14ac:dyDescent="0.2">
      <c r="B58">
        <v>170</v>
      </c>
      <c r="C58">
        <v>3600000</v>
      </c>
      <c r="D58">
        <v>464.823419</v>
      </c>
      <c r="E58">
        <v>-582417.53151500004</v>
      </c>
      <c r="F58">
        <v>2519671.9353939998</v>
      </c>
      <c r="G58">
        <v>2473.034224</v>
      </c>
      <c r="I58">
        <f t="shared" si="18"/>
        <v>285.28749827039428</v>
      </c>
      <c r="J58">
        <f>B58/$B$22</f>
        <v>1.25</v>
      </c>
      <c r="K58">
        <f t="shared" si="20"/>
        <v>0.99981854772143108</v>
      </c>
      <c r="L58">
        <f t="shared" si="21"/>
        <v>239.49624100001529</v>
      </c>
      <c r="M58">
        <f t="shared" si="1"/>
        <v>-6.3456158000157306</v>
      </c>
      <c r="O58">
        <v>170</v>
      </c>
      <c r="P58">
        <v>3600000</v>
      </c>
      <c r="Q58">
        <v>464.823419</v>
      </c>
      <c r="R58">
        <v>-582417.53151500004</v>
      </c>
      <c r="S58">
        <v>2519671.9353939998</v>
      </c>
      <c r="T58">
        <v>2473.034224</v>
      </c>
      <c r="U58">
        <v>215527.96090000001</v>
      </c>
      <c r="V58">
        <f t="shared" si="7"/>
        <v>21.552796090000001</v>
      </c>
      <c r="Y58">
        <v>3600000</v>
      </c>
      <c r="Z58">
        <v>53.9452</v>
      </c>
      <c r="AA58">
        <v>80.955399999999997</v>
      </c>
      <c r="AB58">
        <v>25.010200000000001</v>
      </c>
      <c r="AD58">
        <f t="shared" si="16"/>
        <v>8187.0961674587006</v>
      </c>
      <c r="AE58">
        <f t="shared" si="17"/>
        <v>6.8465376996602059</v>
      </c>
      <c r="AF58">
        <f t="shared" si="2"/>
        <v>29.001584188491936</v>
      </c>
      <c r="AG58">
        <f t="shared" si="15"/>
        <v>439.71634464353076</v>
      </c>
      <c r="AO58">
        <v>26.999886628963932</v>
      </c>
      <c r="AP58">
        <v>5.0902385566092185</v>
      </c>
    </row>
    <row r="59" spans="2:55" x14ac:dyDescent="0.2">
      <c r="B59">
        <v>175</v>
      </c>
      <c r="C59">
        <v>3700000</v>
      </c>
      <c r="D59">
        <v>464.95379700000001</v>
      </c>
      <c r="E59">
        <v>-582399.40262199997</v>
      </c>
      <c r="F59">
        <v>2519671.9353939998</v>
      </c>
      <c r="G59">
        <v>2600.3917540000002</v>
      </c>
      <c r="I59">
        <f t="shared" si="18"/>
        <v>303.41639127046801</v>
      </c>
      <c r="J59">
        <f t="shared" si="19"/>
        <v>1.286764705882353</v>
      </c>
      <c r="K59">
        <f t="shared" si="20"/>
        <v>0.99981854772143108</v>
      </c>
      <c r="L59">
        <f t="shared" si="21"/>
        <v>257.62513400008902</v>
      </c>
      <c r="M59">
        <f t="shared" si="1"/>
        <v>-3.2127533999850129</v>
      </c>
      <c r="O59">
        <v>175</v>
      </c>
      <c r="P59">
        <v>3700000</v>
      </c>
      <c r="Q59">
        <v>464.95379700000001</v>
      </c>
      <c r="R59">
        <v>-582399.40262199997</v>
      </c>
      <c r="S59">
        <v>2519671.9353939998</v>
      </c>
      <c r="T59">
        <v>2600.3917540000002</v>
      </c>
      <c r="U59">
        <v>224258.638806</v>
      </c>
      <c r="V59">
        <f t="shared" si="7"/>
        <v>22.425863880600001</v>
      </c>
      <c r="Y59">
        <v>3700000</v>
      </c>
      <c r="Z59">
        <v>53.926299999999998</v>
      </c>
      <c r="AA59">
        <v>80.930899999999994</v>
      </c>
      <c r="AB59">
        <v>25.0046</v>
      </c>
      <c r="AD59">
        <f t="shared" si="16"/>
        <v>8181.5979139142719</v>
      </c>
      <c r="AE59">
        <f t="shared" si="17"/>
        <v>7.1286669510246776</v>
      </c>
      <c r="AF59">
        <f t="shared" si="2"/>
        <v>28.154047221480997</v>
      </c>
      <c r="AG59">
        <f t="shared" si="15"/>
        <v>452.23439711055556</v>
      </c>
      <c r="AO59">
        <v>27.112964800234032</v>
      </c>
      <c r="AP59">
        <v>6.9723745645100124</v>
      </c>
    </row>
    <row r="60" spans="2:55" x14ac:dyDescent="0.2">
      <c r="B60">
        <v>180</v>
      </c>
      <c r="C60">
        <v>3800000</v>
      </c>
      <c r="D60">
        <v>464.83149700000001</v>
      </c>
      <c r="E60">
        <v>-582389.50776800001</v>
      </c>
      <c r="F60">
        <v>2519671.9353939998</v>
      </c>
      <c r="G60">
        <v>2711.5230139999999</v>
      </c>
      <c r="I60">
        <f t="shared" si="18"/>
        <v>313.31124527042266</v>
      </c>
      <c r="J60">
        <f t="shared" si="19"/>
        <v>1.3235294117647058</v>
      </c>
      <c r="K60">
        <f t="shared" si="20"/>
        <v>0.99981854772143108</v>
      </c>
      <c r="L60">
        <f t="shared" si="21"/>
        <v>267.51998800004367</v>
      </c>
      <c r="M60">
        <f t="shared" si="1"/>
        <v>-4.8595612000088293</v>
      </c>
      <c r="O60">
        <v>180</v>
      </c>
      <c r="P60">
        <v>3800000</v>
      </c>
      <c r="Q60">
        <v>464.83149700000001</v>
      </c>
      <c r="R60">
        <v>-582389.50776800001</v>
      </c>
      <c r="S60">
        <v>2519671.9353939998</v>
      </c>
      <c r="T60">
        <v>2711.5230139999999</v>
      </c>
      <c r="U60">
        <v>225117.99211399999</v>
      </c>
      <c r="V60">
        <f t="shared" si="7"/>
        <v>22.5117992114</v>
      </c>
      <c r="Y60">
        <v>3800000</v>
      </c>
      <c r="Z60">
        <v>54.008099999999999</v>
      </c>
      <c r="AA60">
        <v>81.026399999999995</v>
      </c>
      <c r="AB60">
        <v>25.0183</v>
      </c>
      <c r="AD60">
        <f t="shared" si="16"/>
        <v>8195.0533559730757</v>
      </c>
      <c r="AE60">
        <f t="shared" si="17"/>
        <v>7.1442344227226595</v>
      </c>
      <c r="AF60">
        <f t="shared" si="2"/>
        <v>27.417006283149924</v>
      </c>
      <c r="AG60">
        <f t="shared" si="15"/>
        <v>463.69435742969489</v>
      </c>
      <c r="AO60">
        <v>27.118512734698619</v>
      </c>
      <c r="AP60">
        <v>6.9056723830168654</v>
      </c>
    </row>
    <row r="61" spans="2:55" x14ac:dyDescent="0.2">
      <c r="B61">
        <v>185</v>
      </c>
      <c r="C61">
        <v>3900000</v>
      </c>
      <c r="D61">
        <v>464.81223699999998</v>
      </c>
      <c r="E61">
        <v>-582382.57271099999</v>
      </c>
      <c r="F61">
        <v>2519671.9353939998</v>
      </c>
      <c r="G61">
        <v>2795.6839249999998</v>
      </c>
      <c r="I61">
        <f t="shared" si="18"/>
        <v>320.2463022704469</v>
      </c>
      <c r="J61">
        <f t="shared" si="19"/>
        <v>1.3602941176470589</v>
      </c>
      <c r="K61">
        <f t="shared" si="20"/>
        <v>0.99981854772143108</v>
      </c>
      <c r="L61">
        <f t="shared" si="21"/>
        <v>274.45504500006791</v>
      </c>
      <c r="M61">
        <f t="shared" si="1"/>
        <v>-5.4515205999949101</v>
      </c>
      <c r="O61">
        <v>185</v>
      </c>
      <c r="P61">
        <v>3900000</v>
      </c>
      <c r="Q61">
        <v>464.81223699999998</v>
      </c>
      <c r="R61">
        <v>-582382.57271099999</v>
      </c>
      <c r="S61">
        <v>2519671.9353939998</v>
      </c>
      <c r="T61">
        <v>2795.6839249999998</v>
      </c>
      <c r="U61">
        <v>227692.087627</v>
      </c>
      <c r="V61">
        <f t="shared" si="7"/>
        <v>22.7692087627</v>
      </c>
      <c r="Y61">
        <v>3900000</v>
      </c>
      <c r="Z61">
        <v>53.879199999999997</v>
      </c>
      <c r="AA61">
        <v>81.952399999999997</v>
      </c>
      <c r="AB61">
        <v>26.0732</v>
      </c>
      <c r="AD61">
        <f t="shared" si="16"/>
        <v>9276.0142192869243</v>
      </c>
      <c r="AE61">
        <f t="shared" si="17"/>
        <v>6.3838666823658849</v>
      </c>
      <c r="AF61">
        <f t="shared" si="2"/>
        <v>30.194679799213976</v>
      </c>
      <c r="AG61">
        <f t="shared" si="15"/>
        <v>420.43920026459438</v>
      </c>
      <c r="AO61">
        <v>27.226533175532882</v>
      </c>
      <c r="AP61">
        <v>6.9400281660403156</v>
      </c>
    </row>
    <row r="62" spans="2:55" x14ac:dyDescent="0.2">
      <c r="B62">
        <v>190</v>
      </c>
      <c r="C62">
        <v>4000000</v>
      </c>
      <c r="D62">
        <v>464.846046</v>
      </c>
      <c r="E62">
        <v>-582379.28188400005</v>
      </c>
      <c r="F62">
        <v>2519671.9353939998</v>
      </c>
      <c r="G62">
        <v>2951.729014</v>
      </c>
      <c r="I62">
        <f t="shared" si="18"/>
        <v>323.5371292703785</v>
      </c>
      <c r="J62">
        <f t="shared" si="19"/>
        <v>1.3970588235294117</v>
      </c>
      <c r="K62">
        <f t="shared" si="20"/>
        <v>0.99981854772143108</v>
      </c>
      <c r="L62">
        <f t="shared" si="21"/>
        <v>277.74587199999951</v>
      </c>
      <c r="M62">
        <f t="shared" si="1"/>
        <v>-6.1803666000134401</v>
      </c>
      <c r="O62">
        <v>190</v>
      </c>
      <c r="P62">
        <v>4000000</v>
      </c>
      <c r="Q62">
        <v>464.846046</v>
      </c>
      <c r="R62">
        <v>-582379.28188400005</v>
      </c>
      <c r="S62">
        <v>2519671.9353939998</v>
      </c>
      <c r="T62">
        <v>2951.729014</v>
      </c>
      <c r="U62">
        <v>240181.66771400001</v>
      </c>
      <c r="V62">
        <f t="shared" si="7"/>
        <v>24.018166771400001</v>
      </c>
      <c r="Y62">
        <v>4000000</v>
      </c>
      <c r="Z62">
        <v>54.136099999999999</v>
      </c>
      <c r="AA62">
        <v>81.87</v>
      </c>
      <c r="AB62">
        <v>25.733899999999998</v>
      </c>
      <c r="AD62">
        <f t="shared" si="16"/>
        <v>8918.5699857990894</v>
      </c>
      <c r="AE62">
        <f t="shared" si="17"/>
        <v>7.0039317738832905</v>
      </c>
      <c r="AF62">
        <f t="shared" si="2"/>
        <v>28.267172870780062</v>
      </c>
      <c r="AG62">
        <f t="shared" si="15"/>
        <v>448.50239515630221</v>
      </c>
      <c r="AO62">
        <v>27.372961275050695</v>
      </c>
      <c r="AP62">
        <v>6.2405941039951074</v>
      </c>
    </row>
    <row r="63" spans="2:55" x14ac:dyDescent="0.2">
      <c r="B63">
        <v>195</v>
      </c>
      <c r="C63">
        <v>4100000</v>
      </c>
      <c r="D63">
        <v>464.84211099999999</v>
      </c>
      <c r="E63">
        <v>-582367.13225799997</v>
      </c>
      <c r="F63">
        <v>2519671.9353939998</v>
      </c>
      <c r="G63">
        <v>3049.03577</v>
      </c>
      <c r="I63">
        <f t="shared" si="18"/>
        <v>335.68675527046435</v>
      </c>
      <c r="J63">
        <f t="shared" si="19"/>
        <v>1.4338235294117647</v>
      </c>
      <c r="K63">
        <f t="shared" si="20"/>
        <v>0.99981854772143108</v>
      </c>
      <c r="L63">
        <f t="shared" si="21"/>
        <v>289.89549800008535</v>
      </c>
      <c r="M63">
        <f t="shared" si="1"/>
        <v>-4.4086067999825902</v>
      </c>
      <c r="O63">
        <v>195</v>
      </c>
      <c r="P63">
        <v>4100000</v>
      </c>
      <c r="Q63">
        <v>464.84211099999999</v>
      </c>
      <c r="R63">
        <v>-582367.13225799997</v>
      </c>
      <c r="S63">
        <v>2519671.9353939998</v>
      </c>
      <c r="T63">
        <v>3049.03577</v>
      </c>
      <c r="U63">
        <v>240420.278215</v>
      </c>
      <c r="V63">
        <f t="shared" si="7"/>
        <v>24.0420278215</v>
      </c>
      <c r="Y63">
        <v>4100000</v>
      </c>
      <c r="Z63">
        <v>53.926900000000003</v>
      </c>
      <c r="AA63">
        <v>82.063500000000005</v>
      </c>
      <c r="AB63">
        <v>26.136600000000001</v>
      </c>
      <c r="AD63">
        <f t="shared" si="16"/>
        <v>9343.8459958280528</v>
      </c>
      <c r="AE63">
        <f t="shared" si="17"/>
        <v>6.691796093902747</v>
      </c>
      <c r="AF63">
        <f t="shared" si="2"/>
        <v>28.855713121475141</v>
      </c>
      <c r="AG63">
        <f t="shared" si="15"/>
        <v>438.79147856574423</v>
      </c>
      <c r="AO63">
        <v>27.402576313119074</v>
      </c>
      <c r="AP63">
        <v>6.1439712457932192</v>
      </c>
    </row>
    <row r="64" spans="2:55" x14ac:dyDescent="0.2">
      <c r="B64">
        <v>200</v>
      </c>
      <c r="C64">
        <v>4200000</v>
      </c>
      <c r="D64">
        <v>464.89088900000002</v>
      </c>
      <c r="E64">
        <v>-582358.92898299999</v>
      </c>
      <c r="F64">
        <v>2519671.9353939998</v>
      </c>
      <c r="G64">
        <v>3202.675158</v>
      </c>
      <c r="I64">
        <f t="shared" si="18"/>
        <v>343.89003027044237</v>
      </c>
      <c r="J64">
        <f t="shared" si="19"/>
        <v>1.4705882352941178</v>
      </c>
      <c r="K64">
        <f t="shared" si="20"/>
        <v>0.99981854772143108</v>
      </c>
      <c r="L64">
        <f t="shared" si="21"/>
        <v>298.09877300006337</v>
      </c>
      <c r="M64">
        <f t="shared" si="1"/>
        <v>-5.197877000004155</v>
      </c>
      <c r="O64">
        <v>200</v>
      </c>
      <c r="P64">
        <v>4200000</v>
      </c>
      <c r="Q64">
        <v>464.89088900000002</v>
      </c>
      <c r="R64">
        <v>-582358.92898299999</v>
      </c>
      <c r="S64">
        <v>2519671.9353939998</v>
      </c>
      <c r="T64">
        <v>3202.675158</v>
      </c>
      <c r="U64">
        <v>249171.94781899999</v>
      </c>
      <c r="V64">
        <f t="shared" si="7"/>
        <v>24.917194781900001</v>
      </c>
      <c r="Y64">
        <v>4200000</v>
      </c>
      <c r="Z64">
        <v>54.136299999999999</v>
      </c>
      <c r="AA64">
        <v>82.356399999999994</v>
      </c>
      <c r="AB64">
        <v>26.220099999999999</v>
      </c>
      <c r="AD64">
        <f t="shared" si="16"/>
        <v>9433.686263210453</v>
      </c>
      <c r="AE64">
        <f t="shared" si="17"/>
        <v>6.8693397068961506</v>
      </c>
      <c r="AF64">
        <f t="shared" si="2"/>
        <v>28.404829338526671</v>
      </c>
      <c r="AG64">
        <f t="shared" si="15"/>
        <v>445.21302519664931</v>
      </c>
      <c r="AO64">
        <v>27.428012178128238</v>
      </c>
      <c r="AP64">
        <v>6.8189366676441105</v>
      </c>
    </row>
    <row r="65" spans="2:45" x14ac:dyDescent="0.2">
      <c r="AO65">
        <v>27.450871664180987</v>
      </c>
      <c r="AP65">
        <v>6.8367845003193395</v>
      </c>
    </row>
    <row r="66" spans="2:45" x14ac:dyDescent="0.2">
      <c r="AO66">
        <v>27.476940558123008</v>
      </c>
      <c r="AP66">
        <v>6.8023564430500887</v>
      </c>
      <c r="AR66">
        <f>AVERAGE(AO66:AO75)</f>
        <v>27.941194673874854</v>
      </c>
      <c r="AS66">
        <f>AVERAGE(AP66:AP75)</f>
        <v>6.286062001191894</v>
      </c>
    </row>
    <row r="67" spans="2:45" x14ac:dyDescent="0.2">
      <c r="AO67">
        <v>27.670680096299577</v>
      </c>
      <c r="AP67">
        <v>4.9031557759079325</v>
      </c>
    </row>
    <row r="68" spans="2:45" x14ac:dyDescent="0.2">
      <c r="AO68">
        <v>27.913236100620793</v>
      </c>
      <c r="AP68">
        <v>6.7606530246317345</v>
      </c>
    </row>
    <row r="69" spans="2:45" x14ac:dyDescent="0.2">
      <c r="AO69">
        <v>27.943518335973131</v>
      </c>
      <c r="AP69">
        <v>6.9866288622442445</v>
      </c>
    </row>
    <row r="70" spans="2:45" x14ac:dyDescent="0.2">
      <c r="AO70">
        <v>27.954384855613583</v>
      </c>
      <c r="AP70">
        <v>5.2391074744493222</v>
      </c>
    </row>
    <row r="71" spans="2:45" x14ac:dyDescent="0.2">
      <c r="AO71">
        <v>27.95468776706603</v>
      </c>
      <c r="AP71">
        <v>5.5891025791246562</v>
      </c>
    </row>
    <row r="72" spans="2:45" x14ac:dyDescent="0.2">
      <c r="AO72">
        <v>27.989459453992023</v>
      </c>
      <c r="AP72">
        <v>6.6145901347036142</v>
      </c>
    </row>
    <row r="73" spans="2:45" x14ac:dyDescent="0.2">
      <c r="AO73">
        <v>28.032770552056096</v>
      </c>
      <c r="AP73">
        <v>6.7718266997168293</v>
      </c>
    </row>
    <row r="74" spans="2:45" x14ac:dyDescent="0.2">
      <c r="AO74">
        <v>28.163572333761937</v>
      </c>
      <c r="AP74">
        <v>6.669219186335436</v>
      </c>
    </row>
    <row r="75" spans="2:45" x14ac:dyDescent="0.2">
      <c r="AO75">
        <v>28.312696685242386</v>
      </c>
      <c r="AP75">
        <v>6.5239798317550735</v>
      </c>
    </row>
    <row r="76" spans="2:45" x14ac:dyDescent="0.2">
      <c r="B76" t="s">
        <v>32</v>
      </c>
      <c r="AE76" t="s">
        <v>42</v>
      </c>
      <c r="AO76">
        <v>28.404858970863241</v>
      </c>
      <c r="AP76">
        <v>6.6799800045966293</v>
      </c>
      <c r="AR76">
        <f>AVERAGE(AO76:AO85)</f>
        <v>28.938755069284944</v>
      </c>
      <c r="AS76">
        <f>AVERAGE(AP76:AP85)</f>
        <v>6.2209445919978155</v>
      </c>
    </row>
    <row r="77" spans="2:45" x14ac:dyDescent="0.2">
      <c r="D77" t="s">
        <v>29</v>
      </c>
      <c r="F77" t="s">
        <v>33</v>
      </c>
      <c r="Y77" t="s">
        <v>37</v>
      </c>
      <c r="Z77" t="s">
        <v>38</v>
      </c>
      <c r="AA77" t="s">
        <v>39</v>
      </c>
      <c r="AB77" t="s">
        <v>40</v>
      </c>
      <c r="AD77">
        <f>(4/3)*3.14*((3.413*4.4)^3)</f>
        <v>14178.662957559638</v>
      </c>
      <c r="AE77" t="s">
        <v>41</v>
      </c>
      <c r="AO77">
        <v>28.550372106534823</v>
      </c>
      <c r="AP77">
        <v>6.4874418930671078</v>
      </c>
    </row>
    <row r="78" spans="2:45" x14ac:dyDescent="0.2">
      <c r="B78">
        <v>726</v>
      </c>
      <c r="C78" t="s">
        <v>12</v>
      </c>
      <c r="D78" t="s">
        <v>13</v>
      </c>
      <c r="E78" t="s">
        <v>14</v>
      </c>
      <c r="F78" t="s">
        <v>15</v>
      </c>
      <c r="G78" t="s">
        <v>16</v>
      </c>
      <c r="I78" t="s">
        <v>6</v>
      </c>
      <c r="J78" t="s">
        <v>7</v>
      </c>
      <c r="K78" t="s">
        <v>8</v>
      </c>
      <c r="L78" t="s">
        <v>9</v>
      </c>
      <c r="Y78">
        <v>0</v>
      </c>
      <c r="Z78">
        <v>51.45</v>
      </c>
      <c r="AA78">
        <v>85.75</v>
      </c>
      <c r="AB78">
        <v>30.9</v>
      </c>
      <c r="AD78">
        <f>(1/6)*3.14*(AB78)^3</f>
        <v>15440.232509999998</v>
      </c>
      <c r="AO78">
        <v>28.618221596114964</v>
      </c>
      <c r="AP78">
        <v>6.794200945894489</v>
      </c>
    </row>
    <row r="79" spans="2:45" x14ac:dyDescent="0.2">
      <c r="B79" t="s">
        <v>10</v>
      </c>
      <c r="C79">
        <v>100000</v>
      </c>
      <c r="D79">
        <v>464.86802399999999</v>
      </c>
      <c r="E79">
        <v>-583747.43605999998</v>
      </c>
      <c r="F79">
        <v>2518299.5188569999</v>
      </c>
      <c r="G79">
        <v>-2.6447999999999999E-2</v>
      </c>
      <c r="Y79">
        <v>100000</v>
      </c>
      <c r="Z79">
        <v>51.4572</v>
      </c>
      <c r="AA79">
        <v>85.293999999999997</v>
      </c>
      <c r="AB79">
        <v>30.436800000000002</v>
      </c>
      <c r="AD79">
        <f>(1/6)*3.14*(AB79)^3</f>
        <v>14756.228422740913</v>
      </c>
      <c r="AO79">
        <v>28.799906479994579</v>
      </c>
      <c r="AP79">
        <v>6.7197608791357597</v>
      </c>
    </row>
    <row r="80" spans="2:45" x14ac:dyDescent="0.2">
      <c r="B80">
        <v>0</v>
      </c>
      <c r="C80">
        <v>200000</v>
      </c>
      <c r="D80">
        <v>464.830782</v>
      </c>
      <c r="E80">
        <v>-580231.32095700002</v>
      </c>
      <c r="F80">
        <v>2517910.6565439999</v>
      </c>
      <c r="G80">
        <v>-4.3435000000000001E-2</v>
      </c>
      <c r="I80">
        <f>E80-(128000-$B$78)/128000*$E$79</f>
        <v>205.17261409712955</v>
      </c>
      <c r="J80">
        <f>B80/$B$78</f>
        <v>0</v>
      </c>
      <c r="K80">
        <f>F80/$F$79</f>
        <v>0.99984558536024482</v>
      </c>
      <c r="L80">
        <f>E80-$E$80</f>
        <v>0</v>
      </c>
      <c r="O80" t="s">
        <v>11</v>
      </c>
      <c r="P80" t="s">
        <v>12</v>
      </c>
      <c r="Q80" t="s">
        <v>13</v>
      </c>
      <c r="R80" t="s">
        <v>14</v>
      </c>
      <c r="S80" t="s">
        <v>15</v>
      </c>
      <c r="T80" t="s">
        <v>16</v>
      </c>
      <c r="U80" t="s">
        <v>17</v>
      </c>
      <c r="V80" t="s">
        <v>19</v>
      </c>
      <c r="Y80">
        <v>200000</v>
      </c>
      <c r="Z80">
        <v>52.026499999999999</v>
      </c>
      <c r="AA80">
        <v>85.1554</v>
      </c>
      <c r="AB80">
        <v>29.728899999999999</v>
      </c>
      <c r="AD80">
        <f>(1/6)*3.14*(AB80)^3</f>
        <v>13750.386897209084</v>
      </c>
      <c r="AE80" t="s">
        <v>45</v>
      </c>
      <c r="AF80" t="s">
        <v>46</v>
      </c>
      <c r="AG80" t="s">
        <v>48</v>
      </c>
      <c r="AO80">
        <v>28.80043807736433</v>
      </c>
      <c r="AP80">
        <v>4.9612238511060252</v>
      </c>
    </row>
    <row r="81" spans="2:45" x14ac:dyDescent="0.2">
      <c r="B81">
        <v>20</v>
      </c>
      <c r="C81">
        <v>300000</v>
      </c>
      <c r="D81">
        <v>464.88922400000001</v>
      </c>
      <c r="E81">
        <v>-580240.64260300004</v>
      </c>
      <c r="F81">
        <v>2518145.1075360002</v>
      </c>
      <c r="G81">
        <v>-107.967714</v>
      </c>
      <c r="I81">
        <f>E81-(128000-$B$78)/128000*$E$79</f>
        <v>195.85096809710376</v>
      </c>
      <c r="J81">
        <f>B81/$B$78</f>
        <v>2.7548209366391185E-2</v>
      </c>
      <c r="K81">
        <f>F81/$F$79</f>
        <v>0.99993868429079091</v>
      </c>
      <c r="L81">
        <f>E81-$E$80</f>
        <v>-9.3216460000257939</v>
      </c>
      <c r="M81">
        <f>((L81-L80)-(B81-B80)*$H$14)/(B81-B80)</f>
        <v>-7.3046143000010488</v>
      </c>
      <c r="N81">
        <f>(L81-L80)-(B81-B80)*$H$14</f>
        <v>-146.09228600002098</v>
      </c>
      <c r="O81">
        <v>20</v>
      </c>
      <c r="P81">
        <v>300000</v>
      </c>
      <c r="Q81">
        <v>464.88922400000001</v>
      </c>
      <c r="R81">
        <v>-580240.64260300004</v>
      </c>
      <c r="S81">
        <v>2518145.1075360002</v>
      </c>
      <c r="T81">
        <v>-107.967714</v>
      </c>
      <c r="U81">
        <v>0</v>
      </c>
      <c r="V81">
        <f>U81*10^-4</f>
        <v>0</v>
      </c>
      <c r="Y81">
        <v>300000</v>
      </c>
      <c r="Z81">
        <v>85.096900000000005</v>
      </c>
      <c r="AA81">
        <v>51.802199999999999</v>
      </c>
      <c r="AB81">
        <v>29.8947</v>
      </c>
      <c r="AD81">
        <f>(1/6)*3.14*(AB81)^3</f>
        <v>13981.732738007624</v>
      </c>
      <c r="AE81">
        <f>V81*$AD$77/AD81</f>
        <v>0</v>
      </c>
      <c r="AF81">
        <f>AD81/O81*0.6022</f>
        <v>420.98997274140953</v>
      </c>
      <c r="AG81">
        <f>O81/AD81</f>
        <v>1.430437870238533E-3</v>
      </c>
      <c r="AO81">
        <v>28.826982621444198</v>
      </c>
      <c r="AP81">
        <v>6.7165937102094455</v>
      </c>
    </row>
    <row r="82" spans="2:45" x14ac:dyDescent="0.2">
      <c r="B82">
        <v>40</v>
      </c>
      <c r="C82">
        <v>400000</v>
      </c>
      <c r="D82">
        <v>464.86774800000001</v>
      </c>
      <c r="E82">
        <v>-580241.00616600004</v>
      </c>
      <c r="F82">
        <v>2518145.1075360002</v>
      </c>
      <c r="G82">
        <v>-151.340069</v>
      </c>
      <c r="I82">
        <f t="shared" ref="I82:I98" si="22">E82-(128000-$B$78)/128000*$E$79</f>
        <v>195.48740509711206</v>
      </c>
      <c r="J82">
        <f t="shared" ref="J82:J98" si="23">B82/$B$78</f>
        <v>5.5096418732782371E-2</v>
      </c>
      <c r="K82">
        <f t="shared" ref="K82:K98" si="24">F82/$F$79</f>
        <v>0.99993868429079091</v>
      </c>
      <c r="L82">
        <f t="shared" ref="L82:L98" si="25">E82-$E$80</f>
        <v>-9.685209000017494</v>
      </c>
      <c r="M82">
        <f t="shared" ref="M82:M110" si="26">((L82-L81)-(B82-B81)*$H$14)/(B82-B81)</f>
        <v>-6.8567101499993441</v>
      </c>
      <c r="N82">
        <f t="shared" ref="N82:N99" si="27">(L82-L81)-(B82-B81)*$H$14</f>
        <v>-137.13420299998688</v>
      </c>
      <c r="O82">
        <v>40</v>
      </c>
      <c r="P82">
        <v>400000</v>
      </c>
      <c r="Q82">
        <v>464.86774800000001</v>
      </c>
      <c r="R82">
        <v>-580241.00616600004</v>
      </c>
      <c r="S82">
        <v>2518145.1075360002</v>
      </c>
      <c r="T82">
        <v>-151.340069</v>
      </c>
      <c r="U82">
        <v>291.28528599999999</v>
      </c>
      <c r="V82">
        <f t="shared" ref="V82:V110" si="28">U82*10^-4</f>
        <v>2.9128528599999998E-2</v>
      </c>
      <c r="Y82">
        <v>400000</v>
      </c>
      <c r="Z82">
        <v>52.124200000000002</v>
      </c>
      <c r="AA82">
        <v>85.291300000000007</v>
      </c>
      <c r="AB82">
        <v>29.767099999999999</v>
      </c>
      <c r="AD82">
        <f t="shared" ref="AD82:AD110" si="29">(1/6)*3.14*(AB82)^3</f>
        <v>13803.460506211017</v>
      </c>
      <c r="AE82">
        <f t="shared" ref="AE82:AE110" si="30">V82*$AD$77/AD82</f>
        <v>2.9920293486057428E-2</v>
      </c>
      <c r="AF82">
        <f t="shared" ref="AF82:AF110" si="31">AD82/O82*0.6022</f>
        <v>207.81109792100685</v>
      </c>
      <c r="AG82">
        <f t="shared" ref="AG82:AG110" si="32">O82/AD82</f>
        <v>2.8978240624516994E-3</v>
      </c>
      <c r="AO82">
        <v>28.871812042600872</v>
      </c>
      <c r="AP82">
        <v>6.5797464173675611</v>
      </c>
    </row>
    <row r="83" spans="2:45" x14ac:dyDescent="0.2">
      <c r="B83">
        <v>60</v>
      </c>
      <c r="C83">
        <v>500000</v>
      </c>
      <c r="D83">
        <v>464.89219600000001</v>
      </c>
      <c r="E83">
        <v>-580232.19580800005</v>
      </c>
      <c r="F83">
        <v>2518145.1075360002</v>
      </c>
      <c r="G83">
        <v>-169.42066299999999</v>
      </c>
      <c r="I83">
        <f t="shared" si="22"/>
        <v>204.29776309709996</v>
      </c>
      <c r="J83">
        <f t="shared" si="23"/>
        <v>8.2644628099173556E-2</v>
      </c>
      <c r="K83">
        <f t="shared" si="24"/>
        <v>0.99993868429079091</v>
      </c>
      <c r="L83">
        <f t="shared" si="25"/>
        <v>-0.87485100002959371</v>
      </c>
      <c r="M83">
        <f t="shared" si="26"/>
        <v>-6.3980141000003643</v>
      </c>
      <c r="N83">
        <f t="shared" si="27"/>
        <v>-127.96028200000728</v>
      </c>
      <c r="O83">
        <v>60</v>
      </c>
      <c r="P83">
        <v>500000</v>
      </c>
      <c r="Q83">
        <v>464.89219600000001</v>
      </c>
      <c r="R83">
        <v>-580232.19580800005</v>
      </c>
      <c r="S83">
        <v>2518145.1075360002</v>
      </c>
      <c r="T83">
        <v>-169.42066299999999</v>
      </c>
      <c r="U83">
        <v>747.39321099999995</v>
      </c>
      <c r="V83">
        <f t="shared" si="28"/>
        <v>7.4739321099999992E-2</v>
      </c>
      <c r="Y83">
        <v>500000</v>
      </c>
      <c r="Z83">
        <v>85.1267</v>
      </c>
      <c r="AA83">
        <v>52.066699999999997</v>
      </c>
      <c r="AB83">
        <v>29.66</v>
      </c>
      <c r="AD83">
        <f t="shared" si="29"/>
        <v>13655.004190906666</v>
      </c>
      <c r="AE83">
        <f t="shared" si="30"/>
        <v>7.7605515804925085E-2</v>
      </c>
      <c r="AF83">
        <f t="shared" si="31"/>
        <v>137.05072539606655</v>
      </c>
      <c r="AG83">
        <f t="shared" si="32"/>
        <v>4.3939935250958068E-3</v>
      </c>
      <c r="AO83">
        <v>29.077557589586647</v>
      </c>
      <c r="AP83">
        <v>6.7019364915015407</v>
      </c>
    </row>
    <row r="84" spans="2:45" x14ac:dyDescent="0.2">
      <c r="B84">
        <v>80</v>
      </c>
      <c r="C84">
        <v>600000</v>
      </c>
      <c r="D84">
        <v>464.89054499999997</v>
      </c>
      <c r="E84">
        <v>-580234.12101</v>
      </c>
      <c r="F84">
        <v>2518145.1075360002</v>
      </c>
      <c r="G84">
        <v>-123.876158</v>
      </c>
      <c r="I84">
        <f t="shared" si="22"/>
        <v>202.37256109714508</v>
      </c>
      <c r="J84">
        <f t="shared" si="23"/>
        <v>0.11019283746556474</v>
      </c>
      <c r="K84">
        <f t="shared" si="24"/>
        <v>0.99993868429079091</v>
      </c>
      <c r="L84">
        <f t="shared" si="25"/>
        <v>-2.800052999984473</v>
      </c>
      <c r="M84">
        <f t="shared" si="26"/>
        <v>-6.9347920999975035</v>
      </c>
      <c r="N84">
        <f t="shared" si="27"/>
        <v>-138.69584199995006</v>
      </c>
      <c r="O84">
        <v>80</v>
      </c>
      <c r="P84">
        <v>600000</v>
      </c>
      <c r="Q84">
        <v>464.89054499999997</v>
      </c>
      <c r="R84">
        <v>-580234.12101</v>
      </c>
      <c r="S84">
        <v>2518145.1075360002</v>
      </c>
      <c r="T84">
        <v>-123.876158</v>
      </c>
      <c r="U84">
        <v>1594.943076</v>
      </c>
      <c r="V84">
        <f t="shared" si="28"/>
        <v>0.1594943076</v>
      </c>
      <c r="Y84">
        <v>600000</v>
      </c>
      <c r="Z84">
        <v>52.3459</v>
      </c>
      <c r="AA84">
        <v>85.783500000000004</v>
      </c>
      <c r="AB84">
        <v>30.037600000000001</v>
      </c>
      <c r="AD84">
        <f t="shared" si="29"/>
        <v>14183.195415915028</v>
      </c>
      <c r="AE84">
        <f t="shared" si="30"/>
        <v>0.15944333873960428</v>
      </c>
      <c r="AF84">
        <f t="shared" si="31"/>
        <v>106.76400349330038</v>
      </c>
      <c r="AG84">
        <f t="shared" si="32"/>
        <v>5.6404778792113119E-3</v>
      </c>
      <c r="AO84">
        <v>29.205881094162663</v>
      </c>
      <c r="AP84">
        <v>6.4852405895291438</v>
      </c>
    </row>
    <row r="85" spans="2:45" x14ac:dyDescent="0.2">
      <c r="B85">
        <v>100</v>
      </c>
      <c r="C85">
        <v>700000</v>
      </c>
      <c r="D85">
        <v>465.08565399999998</v>
      </c>
      <c r="E85">
        <v>-580237.51740500005</v>
      </c>
      <c r="F85">
        <v>2518145.1075360002</v>
      </c>
      <c r="G85">
        <v>-85.909216999999998</v>
      </c>
      <c r="I85">
        <f t="shared" si="22"/>
        <v>198.97616609709803</v>
      </c>
      <c r="J85">
        <f t="shared" si="23"/>
        <v>0.13774104683195593</v>
      </c>
      <c r="K85">
        <f t="shared" si="24"/>
        <v>0.99993868429079091</v>
      </c>
      <c r="L85">
        <f t="shared" si="25"/>
        <v>-6.1964480000315234</v>
      </c>
      <c r="M85">
        <f t="shared" si="26"/>
        <v>-7.0083517500021113</v>
      </c>
      <c r="N85">
        <f t="shared" si="27"/>
        <v>-140.16703500004223</v>
      </c>
      <c r="O85">
        <v>100</v>
      </c>
      <c r="P85">
        <v>700000</v>
      </c>
      <c r="Q85">
        <v>465.08565399999998</v>
      </c>
      <c r="R85">
        <v>-580237.51740500005</v>
      </c>
      <c r="S85">
        <v>2518145.1075360002</v>
      </c>
      <c r="T85">
        <v>-85.909216999999998</v>
      </c>
      <c r="U85">
        <v>2883.7386919999999</v>
      </c>
      <c r="V85">
        <f t="shared" si="28"/>
        <v>0.28837386920000002</v>
      </c>
      <c r="Y85">
        <v>700000</v>
      </c>
      <c r="Z85">
        <v>51.954799999999999</v>
      </c>
      <c r="AA85">
        <v>84.980199999999996</v>
      </c>
      <c r="AB85">
        <v>29.625399999999999</v>
      </c>
      <c r="AD85">
        <f t="shared" si="29"/>
        <v>13607.272005598083</v>
      </c>
      <c r="AE85">
        <f t="shared" si="30"/>
        <v>0.30048314573795976</v>
      </c>
      <c r="AF85">
        <f t="shared" si="31"/>
        <v>81.942992017711646</v>
      </c>
      <c r="AG85">
        <f t="shared" si="32"/>
        <v>7.3490116137062316E-3</v>
      </c>
      <c r="AO85">
        <v>30.231520114183105</v>
      </c>
      <c r="AP85">
        <v>4.0833211375704561</v>
      </c>
    </row>
    <row r="86" spans="2:45" x14ac:dyDescent="0.2">
      <c r="B86">
        <v>120</v>
      </c>
      <c r="C86">
        <v>800000</v>
      </c>
      <c r="D86">
        <v>464.92344700000001</v>
      </c>
      <c r="E86">
        <v>-580230.23352899996</v>
      </c>
      <c r="F86">
        <v>2518145.1075360002</v>
      </c>
      <c r="G86">
        <v>-51.041353999999998</v>
      </c>
      <c r="I86">
        <f t="shared" si="22"/>
        <v>206.26004209718667</v>
      </c>
      <c r="J86">
        <f t="shared" si="23"/>
        <v>0.16528925619834711</v>
      </c>
      <c r="K86">
        <f t="shared" si="24"/>
        <v>0.99993868429079091</v>
      </c>
      <c r="L86">
        <f t="shared" si="25"/>
        <v>1.0874280000571162</v>
      </c>
      <c r="M86">
        <f t="shared" si="26"/>
        <v>-6.4743381999953273</v>
      </c>
      <c r="N86">
        <f t="shared" si="27"/>
        <v>-129.48676399990654</v>
      </c>
      <c r="O86">
        <v>120</v>
      </c>
      <c r="P86">
        <v>800000</v>
      </c>
      <c r="Q86">
        <v>464.92344700000001</v>
      </c>
      <c r="R86">
        <v>-580230.23352899996</v>
      </c>
      <c r="S86">
        <v>2518145.1075360002</v>
      </c>
      <c r="T86">
        <v>-51.041353999999998</v>
      </c>
      <c r="U86">
        <v>4348.3872009999995</v>
      </c>
      <c r="V86">
        <f t="shared" si="28"/>
        <v>0.43483872009999996</v>
      </c>
      <c r="Y86">
        <v>800000</v>
      </c>
      <c r="Z86">
        <v>51.873199999999997</v>
      </c>
      <c r="AA86">
        <v>85.7423</v>
      </c>
      <c r="AB86">
        <v>30.469100000000001</v>
      </c>
      <c r="AD86">
        <f t="shared" si="29"/>
        <v>14803.256904053284</v>
      </c>
      <c r="AE86">
        <f t="shared" si="30"/>
        <v>0.41649156622461608</v>
      </c>
      <c r="AF86">
        <f t="shared" si="31"/>
        <v>74.287677563507387</v>
      </c>
      <c r="AG86">
        <f t="shared" si="32"/>
        <v>8.1063242216071231E-3</v>
      </c>
      <c r="AO86">
        <v>31.013175185571804</v>
      </c>
      <c r="AP86">
        <v>4.2428601078380117</v>
      </c>
      <c r="AR86">
        <f>AVERAGE(AO86:AO95)</f>
        <v>34.303539749537983</v>
      </c>
      <c r="AS86">
        <f>AVERAGE(AP86:AP95)</f>
        <v>3.4694672314600981</v>
      </c>
    </row>
    <row r="87" spans="2:45" x14ac:dyDescent="0.2">
      <c r="B87">
        <v>140</v>
      </c>
      <c r="C87">
        <v>900000</v>
      </c>
      <c r="D87">
        <v>464.91347500000001</v>
      </c>
      <c r="E87">
        <v>-580228.92598099995</v>
      </c>
      <c r="F87">
        <v>2518145.1075360002</v>
      </c>
      <c r="G87">
        <v>84.142097000000007</v>
      </c>
      <c r="I87">
        <f t="shared" si="22"/>
        <v>207.56759009719826</v>
      </c>
      <c r="J87">
        <f t="shared" si="23"/>
        <v>0.1928374655647383</v>
      </c>
      <c r="K87">
        <f t="shared" si="24"/>
        <v>0.99993868429079091</v>
      </c>
      <c r="L87">
        <f t="shared" si="25"/>
        <v>2.3949760000687093</v>
      </c>
      <c r="M87">
        <f t="shared" si="26"/>
        <v>-6.7731545999991791</v>
      </c>
      <c r="N87">
        <f t="shared" si="27"/>
        <v>-135.46309199998359</v>
      </c>
      <c r="O87">
        <v>140</v>
      </c>
      <c r="P87">
        <v>900000</v>
      </c>
      <c r="Q87">
        <v>464.91347500000001</v>
      </c>
      <c r="R87">
        <v>-580228.92598099995</v>
      </c>
      <c r="S87">
        <v>2518145.1075360002</v>
      </c>
      <c r="T87">
        <v>84.142097000000007</v>
      </c>
      <c r="U87">
        <v>6094.9002479999999</v>
      </c>
      <c r="V87">
        <f t="shared" si="28"/>
        <v>0.60949002480000003</v>
      </c>
      <c r="Y87">
        <v>900000</v>
      </c>
      <c r="Z87">
        <v>85.515799999999999</v>
      </c>
      <c r="AA87">
        <v>52.077500000000001</v>
      </c>
      <c r="AB87">
        <v>30.0383</v>
      </c>
      <c r="AD87">
        <f t="shared" si="29"/>
        <v>14184.187019920853</v>
      </c>
      <c r="AE87">
        <f t="shared" si="30"/>
        <v>0.60925265758954195</v>
      </c>
      <c r="AF87">
        <f t="shared" si="31"/>
        <v>61.012267309973844</v>
      </c>
      <c r="AG87">
        <f t="shared" si="32"/>
        <v>9.8701462271597422E-3</v>
      </c>
      <c r="AO87">
        <v>32.046850117900043</v>
      </c>
      <c r="AP87">
        <v>3.5123182052615984</v>
      </c>
    </row>
    <row r="88" spans="2:45" x14ac:dyDescent="0.2">
      <c r="B88">
        <v>160</v>
      </c>
      <c r="C88">
        <v>1000000</v>
      </c>
      <c r="D88">
        <v>464.87865799999997</v>
      </c>
      <c r="E88">
        <v>-580213.25784099998</v>
      </c>
      <c r="F88">
        <v>2518145.1075360002</v>
      </c>
      <c r="G88">
        <v>81.863641999999999</v>
      </c>
      <c r="I88">
        <f t="shared" si="22"/>
        <v>223.23573009716347</v>
      </c>
      <c r="J88">
        <f t="shared" si="23"/>
        <v>0.22038567493112948</v>
      </c>
      <c r="K88">
        <f t="shared" si="24"/>
        <v>0.99993868429079091</v>
      </c>
      <c r="L88">
        <f t="shared" si="25"/>
        <v>18.063116000033915</v>
      </c>
      <c r="M88">
        <f t="shared" si="26"/>
        <v>-6.0551250000014987</v>
      </c>
      <c r="N88">
        <f t="shared" si="27"/>
        <v>-121.10250000002998</v>
      </c>
      <c r="O88">
        <v>160</v>
      </c>
      <c r="P88">
        <v>1000000</v>
      </c>
      <c r="Q88">
        <v>464.87865799999997</v>
      </c>
      <c r="R88">
        <v>-580213.25784099998</v>
      </c>
      <c r="S88">
        <v>2518145.1075360002</v>
      </c>
      <c r="T88">
        <v>81.863641999999999</v>
      </c>
      <c r="U88">
        <v>8597.4920409999995</v>
      </c>
      <c r="V88">
        <f t="shared" si="28"/>
        <v>0.8597492041</v>
      </c>
      <c r="Y88">
        <v>1000000</v>
      </c>
      <c r="Z88">
        <v>51.583300000000001</v>
      </c>
      <c r="AA88">
        <v>85.551000000000002</v>
      </c>
      <c r="AB88">
        <v>30.567699999999999</v>
      </c>
      <c r="AD88">
        <f t="shared" si="29"/>
        <v>14947.43539214275</v>
      </c>
      <c r="AE88">
        <f t="shared" si="30"/>
        <v>0.81553081670263516</v>
      </c>
      <c r="AF88">
        <f t="shared" si="31"/>
        <v>56.258409957177271</v>
      </c>
      <c r="AG88">
        <f t="shared" si="32"/>
        <v>1.0704177392471313E-2</v>
      </c>
      <c r="AO88">
        <v>32.286369067453933</v>
      </c>
      <c r="AP88">
        <v>3.2991936239083017</v>
      </c>
    </row>
    <row r="89" spans="2:45" x14ac:dyDescent="0.2">
      <c r="B89">
        <v>180</v>
      </c>
      <c r="C89">
        <v>1100000</v>
      </c>
      <c r="D89">
        <v>464.94281999999998</v>
      </c>
      <c r="E89">
        <v>-580212.48394199996</v>
      </c>
      <c r="F89">
        <v>2518145.1075360002</v>
      </c>
      <c r="G89">
        <v>149.500159</v>
      </c>
      <c r="I89">
        <f t="shared" si="22"/>
        <v>224.0096290971851</v>
      </c>
      <c r="J89">
        <f t="shared" si="23"/>
        <v>0.24793388429752067</v>
      </c>
      <c r="K89">
        <f t="shared" si="24"/>
        <v>0.99993868429079091</v>
      </c>
      <c r="L89">
        <f t="shared" si="25"/>
        <v>18.837015000055544</v>
      </c>
      <c r="M89">
        <f t="shared" si="26"/>
        <v>-6.7998370499986773</v>
      </c>
      <c r="N89">
        <f t="shared" si="27"/>
        <v>-135.99674099997355</v>
      </c>
      <c r="O89">
        <v>180</v>
      </c>
      <c r="P89">
        <v>1100000</v>
      </c>
      <c r="Q89">
        <v>464.94281999999998</v>
      </c>
      <c r="R89">
        <v>-580212.48394199996</v>
      </c>
      <c r="S89">
        <v>2518145.1075360002</v>
      </c>
      <c r="T89">
        <v>149.500159</v>
      </c>
      <c r="U89">
        <v>11086.685552000001</v>
      </c>
      <c r="V89">
        <f t="shared" si="28"/>
        <v>1.1086685552000002</v>
      </c>
      <c r="Y89">
        <v>1100000</v>
      </c>
      <c r="Z89">
        <v>85.671400000000006</v>
      </c>
      <c r="AA89">
        <v>52.175400000000003</v>
      </c>
      <c r="AB89">
        <v>30.096</v>
      </c>
      <c r="AD89">
        <f t="shared" si="29"/>
        <v>14266.082536611841</v>
      </c>
      <c r="AE89">
        <f t="shared" si="30"/>
        <v>1.1018748654708634</v>
      </c>
      <c r="AF89">
        <f t="shared" si="31"/>
        <v>47.727971686375831</v>
      </c>
      <c r="AG89">
        <f t="shared" si="32"/>
        <v>1.2617339030392961E-2</v>
      </c>
      <c r="AO89">
        <v>33.797372994064105</v>
      </c>
      <c r="AP89">
        <v>2.540697602062429</v>
      </c>
    </row>
    <row r="90" spans="2:45" x14ac:dyDescent="0.2">
      <c r="B90">
        <v>200</v>
      </c>
      <c r="C90">
        <v>1200000</v>
      </c>
      <c r="D90">
        <v>464.97186699999997</v>
      </c>
      <c r="E90">
        <v>-580191.79198700003</v>
      </c>
      <c r="F90">
        <v>2518145.1075360002</v>
      </c>
      <c r="G90">
        <v>331.92313899999999</v>
      </c>
      <c r="I90">
        <f t="shared" si="22"/>
        <v>244.70158409711439</v>
      </c>
      <c r="J90">
        <f t="shared" si="23"/>
        <v>0.27548209366391185</v>
      </c>
      <c r="K90">
        <f t="shared" si="24"/>
        <v>0.99993868429079091</v>
      </c>
      <c r="L90">
        <f t="shared" si="25"/>
        <v>39.528969999984838</v>
      </c>
      <c r="M90">
        <f t="shared" si="26"/>
        <v>-5.8039342500032944</v>
      </c>
      <c r="N90">
        <f t="shared" si="27"/>
        <v>-116.07868500006589</v>
      </c>
      <c r="O90">
        <v>200</v>
      </c>
      <c r="P90">
        <v>1200000</v>
      </c>
      <c r="Q90">
        <v>464.97186699999997</v>
      </c>
      <c r="R90">
        <v>-580191.79198700003</v>
      </c>
      <c r="S90">
        <v>2518145.1075360002</v>
      </c>
      <c r="T90">
        <v>331.92313899999999</v>
      </c>
      <c r="U90">
        <v>15057.816832</v>
      </c>
      <c r="V90">
        <f t="shared" si="28"/>
        <v>1.5057816832000002</v>
      </c>
      <c r="Y90">
        <v>1200000</v>
      </c>
      <c r="Z90">
        <v>51.693800000000003</v>
      </c>
      <c r="AA90">
        <v>85.0154</v>
      </c>
      <c r="AB90">
        <v>29.921600000000002</v>
      </c>
      <c r="AD90">
        <f t="shared" si="29"/>
        <v>14019.510050786743</v>
      </c>
      <c r="AE90">
        <f t="shared" si="30"/>
        <v>1.5228756851286351</v>
      </c>
      <c r="AF90">
        <f t="shared" si="31"/>
        <v>42.212744762918881</v>
      </c>
      <c r="AG90">
        <f t="shared" si="32"/>
        <v>1.426583377560876E-2</v>
      </c>
      <c r="AO90">
        <v>35.008666251036502</v>
      </c>
      <c r="AP90">
        <v>2.8013557993584275</v>
      </c>
    </row>
    <row r="91" spans="2:45" x14ac:dyDescent="0.2">
      <c r="B91">
        <v>220</v>
      </c>
      <c r="C91">
        <v>1300000</v>
      </c>
      <c r="D91">
        <v>465.04259200000001</v>
      </c>
      <c r="E91">
        <v>-580183.429443</v>
      </c>
      <c r="F91">
        <v>2518145.1075360002</v>
      </c>
      <c r="G91">
        <v>519.37875199999996</v>
      </c>
      <c r="I91">
        <f t="shared" si="22"/>
        <v>253.06412809714675</v>
      </c>
      <c r="J91">
        <f t="shared" si="23"/>
        <v>0.30303030303030304</v>
      </c>
      <c r="K91">
        <f t="shared" si="24"/>
        <v>0.99993868429079091</v>
      </c>
      <c r="L91">
        <f t="shared" si="25"/>
        <v>47.891514000017196</v>
      </c>
      <c r="M91">
        <f t="shared" si="26"/>
        <v>-6.4204047999981411</v>
      </c>
      <c r="N91">
        <f>(L91-L90)-(B91-B90)*$H$14</f>
        <v>-128.40809599996282</v>
      </c>
      <c r="O91">
        <v>220</v>
      </c>
      <c r="P91">
        <v>1300000</v>
      </c>
      <c r="Q91">
        <v>465.04259200000001</v>
      </c>
      <c r="R91">
        <v>-580183.429443</v>
      </c>
      <c r="S91">
        <v>2518145.1075360002</v>
      </c>
      <c r="T91">
        <v>519.37875199999996</v>
      </c>
      <c r="U91">
        <v>19379.384841999999</v>
      </c>
      <c r="V91">
        <f t="shared" si="28"/>
        <v>1.9379384842</v>
      </c>
      <c r="Y91">
        <v>1300000</v>
      </c>
      <c r="Z91">
        <v>51.794400000000003</v>
      </c>
      <c r="AA91">
        <v>85.431399999999996</v>
      </c>
      <c r="AB91">
        <v>30.236999999999998</v>
      </c>
      <c r="AD91">
        <f t="shared" si="29"/>
        <v>14467.533526541067</v>
      </c>
      <c r="AE91">
        <f t="shared" si="30"/>
        <v>1.8992440245289808</v>
      </c>
      <c r="AF91">
        <f t="shared" si="31"/>
        <v>39.601584953104684</v>
      </c>
      <c r="AG91">
        <f t="shared" si="32"/>
        <v>1.520646208259371E-2</v>
      </c>
      <c r="AO91">
        <v>35.377821229522979</v>
      </c>
      <c r="AP91">
        <v>3.6986487283414506</v>
      </c>
    </row>
    <row r="92" spans="2:45" x14ac:dyDescent="0.2">
      <c r="B92">
        <v>240</v>
      </c>
      <c r="C92">
        <v>1400000</v>
      </c>
      <c r="D92">
        <v>464.87637000000001</v>
      </c>
      <c r="E92">
        <v>-580171.29763199994</v>
      </c>
      <c r="F92">
        <v>2518145.1075360002</v>
      </c>
      <c r="G92">
        <v>703.61928</v>
      </c>
      <c r="I92">
        <f t="shared" si="22"/>
        <v>265.19593909720425</v>
      </c>
      <c r="J92">
        <f t="shared" si="23"/>
        <v>0.33057851239669422</v>
      </c>
      <c r="K92">
        <f t="shared" si="24"/>
        <v>0.99993868429079091</v>
      </c>
      <c r="L92">
        <f t="shared" si="25"/>
        <v>60.023325000074692</v>
      </c>
      <c r="M92">
        <f t="shared" si="26"/>
        <v>-6.2319414499968842</v>
      </c>
      <c r="N92">
        <f t="shared" si="27"/>
        <v>-124.63882899993769</v>
      </c>
      <c r="O92">
        <v>240</v>
      </c>
      <c r="P92">
        <v>1400000</v>
      </c>
      <c r="Q92">
        <v>464.87637000000001</v>
      </c>
      <c r="R92">
        <v>-580171.29763199994</v>
      </c>
      <c r="S92">
        <v>2518145.1075360002</v>
      </c>
      <c r="T92">
        <v>703.61928</v>
      </c>
      <c r="U92">
        <v>23747.388391</v>
      </c>
      <c r="V92">
        <f t="shared" si="28"/>
        <v>2.3747388390999999</v>
      </c>
      <c r="Y92">
        <v>1400000</v>
      </c>
      <c r="Z92">
        <v>51.900500000000001</v>
      </c>
      <c r="AA92">
        <v>85.758300000000006</v>
      </c>
      <c r="AB92">
        <v>30.457799999999999</v>
      </c>
      <c r="AD92">
        <f t="shared" si="29"/>
        <v>14786.792869360806</v>
      </c>
      <c r="AE92">
        <f t="shared" si="30"/>
        <v>2.2770740017325228</v>
      </c>
      <c r="AF92">
        <f t="shared" si="31"/>
        <v>37.102527774704491</v>
      </c>
      <c r="AG92">
        <f t="shared" si="32"/>
        <v>1.623070006595518E-2</v>
      </c>
      <c r="AO92">
        <v>35.527356475442453</v>
      </c>
      <c r="AP92">
        <v>3.5526966140576941</v>
      </c>
    </row>
    <row r="93" spans="2:45" x14ac:dyDescent="0.2">
      <c r="B93">
        <v>260</v>
      </c>
      <c r="C93">
        <v>1500000</v>
      </c>
      <c r="D93">
        <v>464.99429199999997</v>
      </c>
      <c r="E93">
        <v>-580148.76005799999</v>
      </c>
      <c r="F93">
        <v>2518145.1075360002</v>
      </c>
      <c r="G93">
        <v>805.39762199999996</v>
      </c>
      <c r="I93">
        <f t="shared" si="22"/>
        <v>287.73351309716236</v>
      </c>
      <c r="J93">
        <f t="shared" si="23"/>
        <v>0.35812672176308541</v>
      </c>
      <c r="K93">
        <f t="shared" si="24"/>
        <v>0.99993868429079091</v>
      </c>
      <c r="L93">
        <f t="shared" si="25"/>
        <v>82.560899000032805</v>
      </c>
      <c r="M93">
        <f t="shared" si="26"/>
        <v>-5.7116533000018537</v>
      </c>
      <c r="N93">
        <f t="shared" si="27"/>
        <v>-114.23306600003707</v>
      </c>
      <c r="O93">
        <v>260</v>
      </c>
      <c r="P93">
        <v>1500000</v>
      </c>
      <c r="Q93">
        <v>464.99429199999997</v>
      </c>
      <c r="R93">
        <v>-580148.76005799999</v>
      </c>
      <c r="S93">
        <v>2518145.1075360002</v>
      </c>
      <c r="T93">
        <v>805.39762199999996</v>
      </c>
      <c r="U93">
        <v>29863.530913999999</v>
      </c>
      <c r="V93">
        <f t="shared" si="28"/>
        <v>2.9863530913999998</v>
      </c>
      <c r="Y93">
        <v>1500000</v>
      </c>
      <c r="Z93">
        <v>51.490200000000002</v>
      </c>
      <c r="AA93">
        <v>85.571700000000007</v>
      </c>
      <c r="AB93">
        <v>30.6815</v>
      </c>
      <c r="AD93">
        <f t="shared" si="29"/>
        <v>15115.000374077532</v>
      </c>
      <c r="AE93">
        <f t="shared" si="30"/>
        <v>2.8013557993584275</v>
      </c>
      <c r="AF93">
        <f t="shared" si="31"/>
        <v>35.008666251036502</v>
      </c>
      <c r="AG93">
        <f t="shared" si="32"/>
        <v>1.7201455082059024E-2</v>
      </c>
      <c r="AO93">
        <v>35.730631613012662</v>
      </c>
      <c r="AP93">
        <v>3.5932438059529406</v>
      </c>
    </row>
    <row r="94" spans="2:45" x14ac:dyDescent="0.2">
      <c r="B94">
        <v>280</v>
      </c>
      <c r="C94">
        <v>1600000</v>
      </c>
      <c r="D94">
        <v>464.94137499999999</v>
      </c>
      <c r="E94">
        <v>-580129.16833000001</v>
      </c>
      <c r="F94">
        <v>2518145.1075360002</v>
      </c>
      <c r="G94">
        <v>1078.346219</v>
      </c>
      <c r="I94">
        <f t="shared" si="22"/>
        <v>307.32524109713268</v>
      </c>
      <c r="J94">
        <f t="shared" si="23"/>
        <v>0.38567493112947659</v>
      </c>
      <c r="K94">
        <f t="shared" si="24"/>
        <v>0.99993868429079091</v>
      </c>
      <c r="L94">
        <f t="shared" si="25"/>
        <v>102.15262700000312</v>
      </c>
      <c r="M94">
        <f t="shared" si="26"/>
        <v>-5.8589456000012436</v>
      </c>
      <c r="N94">
        <f t="shared" si="27"/>
        <v>-117.17891200002487</v>
      </c>
      <c r="O94">
        <v>280</v>
      </c>
      <c r="P94">
        <v>1600000</v>
      </c>
      <c r="Q94">
        <v>464.94137499999999</v>
      </c>
      <c r="R94">
        <v>-580129.16833000001</v>
      </c>
      <c r="S94">
        <v>2518145.1075360002</v>
      </c>
      <c r="T94">
        <v>1078.346219</v>
      </c>
      <c r="U94">
        <v>34930.838624999997</v>
      </c>
      <c r="V94">
        <f t="shared" si="28"/>
        <v>3.4930838624999998</v>
      </c>
      <c r="Y94">
        <v>1600000</v>
      </c>
      <c r="Z94">
        <v>51.645400000000002</v>
      </c>
      <c r="AA94">
        <v>85.656999999999996</v>
      </c>
      <c r="AB94">
        <v>30.611599999999999</v>
      </c>
      <c r="AD94">
        <f t="shared" si="29"/>
        <v>15011.928493668385</v>
      </c>
      <c r="AE94">
        <f t="shared" si="30"/>
        <v>3.2991936239083017</v>
      </c>
      <c r="AF94">
        <f t="shared" si="31"/>
        <v>32.286369067453933</v>
      </c>
      <c r="AG94">
        <f t="shared" si="32"/>
        <v>1.8651834114324233E-2</v>
      </c>
      <c r="AO94">
        <v>35.813611324326963</v>
      </c>
      <c r="AP94">
        <v>3.8191276835304744</v>
      </c>
    </row>
    <row r="95" spans="2:45" x14ac:dyDescent="0.2">
      <c r="B95">
        <v>300</v>
      </c>
      <c r="C95">
        <v>1700000</v>
      </c>
      <c r="D95">
        <v>464.92069099999998</v>
      </c>
      <c r="E95">
        <v>-580098.64570400002</v>
      </c>
      <c r="F95">
        <v>2518145.1075360002</v>
      </c>
      <c r="G95">
        <v>1345.514177</v>
      </c>
      <c r="I95">
        <f t="shared" si="22"/>
        <v>337.84786709712353</v>
      </c>
      <c r="J95">
        <f t="shared" si="23"/>
        <v>0.41322314049586778</v>
      </c>
      <c r="K95">
        <f t="shared" si="24"/>
        <v>0.99993868429079091</v>
      </c>
      <c r="L95">
        <f t="shared" si="25"/>
        <v>132.67525299999397</v>
      </c>
      <c r="M95">
        <f t="shared" si="26"/>
        <v>-5.3124007000002162</v>
      </c>
      <c r="N95">
        <f t="shared" si="27"/>
        <v>-106.24801400000433</v>
      </c>
      <c r="O95">
        <v>300</v>
      </c>
      <c r="P95">
        <v>1700000</v>
      </c>
      <c r="Q95">
        <v>464.92069099999998</v>
      </c>
      <c r="R95">
        <v>-580098.64570400002</v>
      </c>
      <c r="S95">
        <v>2518145.1075360002</v>
      </c>
      <c r="T95">
        <v>1345.514177</v>
      </c>
      <c r="U95">
        <v>39547.991170000001</v>
      </c>
      <c r="V95">
        <f t="shared" si="28"/>
        <v>3.9547991170000003</v>
      </c>
      <c r="Y95">
        <v>1700000</v>
      </c>
      <c r="Z95">
        <v>51.386499999999998</v>
      </c>
      <c r="AA95">
        <v>86.032600000000002</v>
      </c>
      <c r="AB95">
        <v>31.246099999999998</v>
      </c>
      <c r="AD95">
        <f t="shared" si="29"/>
        <v>15964.887139438746</v>
      </c>
      <c r="AE95">
        <f t="shared" si="30"/>
        <v>3.5123182052615984</v>
      </c>
      <c r="AF95">
        <f t="shared" si="31"/>
        <v>32.046850117900043</v>
      </c>
      <c r="AG95">
        <f t="shared" si="32"/>
        <v>1.8791238383320426E-2</v>
      </c>
      <c r="AO95">
        <v>36.433543237048404</v>
      </c>
      <c r="AP95">
        <v>3.6345301442896472</v>
      </c>
    </row>
    <row r="96" spans="2:45" x14ac:dyDescent="0.2">
      <c r="B96">
        <v>320</v>
      </c>
      <c r="C96">
        <v>1800000</v>
      </c>
      <c r="D96">
        <v>464.92524300000002</v>
      </c>
      <c r="E96">
        <v>-580090.88046100002</v>
      </c>
      <c r="F96">
        <v>2518145.1075360002</v>
      </c>
      <c r="G96">
        <v>1644.284439</v>
      </c>
      <c r="I96">
        <f t="shared" si="22"/>
        <v>345.61311009712517</v>
      </c>
      <c r="J96">
        <f t="shared" si="23"/>
        <v>0.44077134986225897</v>
      </c>
      <c r="K96">
        <f t="shared" si="24"/>
        <v>0.99993868429079091</v>
      </c>
      <c r="L96">
        <f t="shared" si="25"/>
        <v>140.44049599999562</v>
      </c>
      <c r="M96">
        <f t="shared" si="26"/>
        <v>-6.4502698499996765</v>
      </c>
      <c r="N96">
        <f t="shared" si="27"/>
        <v>-129.00539699999354</v>
      </c>
      <c r="O96">
        <v>320</v>
      </c>
      <c r="P96">
        <v>1800000</v>
      </c>
      <c r="Q96">
        <v>464.92524300000002</v>
      </c>
      <c r="R96">
        <v>-580090.88046100002</v>
      </c>
      <c r="S96">
        <v>2518145.1075360002</v>
      </c>
      <c r="T96">
        <v>1644.284439</v>
      </c>
      <c r="U96">
        <v>46264.457091999997</v>
      </c>
      <c r="V96">
        <f t="shared" si="28"/>
        <v>4.6264457091999995</v>
      </c>
      <c r="Y96">
        <v>1800000</v>
      </c>
      <c r="Z96">
        <v>85.942599999999999</v>
      </c>
      <c r="AA96">
        <v>51.2316</v>
      </c>
      <c r="AB96">
        <v>31.311</v>
      </c>
      <c r="AD96">
        <f t="shared" si="29"/>
        <v>16064.57395639089</v>
      </c>
      <c r="AE96">
        <f t="shared" si="30"/>
        <v>4.0833211375704561</v>
      </c>
      <c r="AF96">
        <f t="shared" si="31"/>
        <v>30.231520114183105</v>
      </c>
      <c r="AG96">
        <f t="shared" si="32"/>
        <v>1.9919607010349377E-2</v>
      </c>
      <c r="AO96">
        <v>36.482162963766761</v>
      </c>
      <c r="AP96">
        <v>3.4085709163847833</v>
      </c>
      <c r="AR96">
        <f>AVERAGE(AO96:AO105)</f>
        <v>38.38870084554965</v>
      </c>
      <c r="AS96">
        <f>AVERAGE(AP96:AP105)</f>
        <v>2.7788938120266367</v>
      </c>
    </row>
    <row r="97" spans="2:45" x14ac:dyDescent="0.2">
      <c r="B97">
        <v>340</v>
      </c>
      <c r="C97">
        <v>1900000</v>
      </c>
      <c r="D97">
        <v>465.000382</v>
      </c>
      <c r="E97">
        <v>-580065.71721899998</v>
      </c>
      <c r="F97">
        <v>2518145.1075360002</v>
      </c>
      <c r="G97">
        <v>1932.1484820000001</v>
      </c>
      <c r="I97">
        <f t="shared" si="22"/>
        <v>370.77635209716391</v>
      </c>
      <c r="J97">
        <f t="shared" si="23"/>
        <v>0.46831955922865015</v>
      </c>
      <c r="K97">
        <f t="shared" si="24"/>
        <v>0.99993868429079091</v>
      </c>
      <c r="L97">
        <f t="shared" si="25"/>
        <v>165.60373800003435</v>
      </c>
      <c r="M97">
        <f t="shared" si="26"/>
        <v>-5.5803698999978222</v>
      </c>
      <c r="N97">
        <f t="shared" si="27"/>
        <v>-111.60739799995645</v>
      </c>
      <c r="O97">
        <v>340</v>
      </c>
      <c r="P97">
        <v>1900000</v>
      </c>
      <c r="Q97">
        <v>465.000382</v>
      </c>
      <c r="R97">
        <v>-580065.71721899998</v>
      </c>
      <c r="S97">
        <v>2518145.1075360002</v>
      </c>
      <c r="T97">
        <v>1932.1484820000001</v>
      </c>
      <c r="U97">
        <v>52397.170112</v>
      </c>
      <c r="V97">
        <f t="shared" si="28"/>
        <v>5.2397170112000007</v>
      </c>
      <c r="Y97">
        <v>1900000</v>
      </c>
      <c r="Z97">
        <v>50.805300000000003</v>
      </c>
      <c r="AA97">
        <v>86.4285</v>
      </c>
      <c r="AB97">
        <v>32.223199999999999</v>
      </c>
      <c r="AD97">
        <f t="shared" si="29"/>
        <v>17509.929530213241</v>
      </c>
      <c r="AE97">
        <f t="shared" si="30"/>
        <v>4.2428601078380117</v>
      </c>
      <c r="AF97">
        <f t="shared" si="31"/>
        <v>31.013175185571804</v>
      </c>
      <c r="AG97">
        <f t="shared" si="32"/>
        <v>1.9417553874978923E-2</v>
      </c>
      <c r="AO97">
        <v>37.102527774704491</v>
      </c>
      <c r="AP97">
        <v>2.2770740017325228</v>
      </c>
    </row>
    <row r="98" spans="2:45" x14ac:dyDescent="0.2">
      <c r="B98">
        <v>360</v>
      </c>
      <c r="C98">
        <v>2000000</v>
      </c>
      <c r="D98">
        <v>464.90964100000002</v>
      </c>
      <c r="E98">
        <v>-580027.79066499998</v>
      </c>
      <c r="F98">
        <v>2518145.1075360002</v>
      </c>
      <c r="G98">
        <v>2183.0661770000002</v>
      </c>
      <c r="I98">
        <f t="shared" si="22"/>
        <v>408.70290609716903</v>
      </c>
      <c r="J98">
        <f t="shared" si="23"/>
        <v>0.49586776859504134</v>
      </c>
      <c r="K98">
        <f t="shared" si="24"/>
        <v>0.99993868429079091</v>
      </c>
      <c r="L98">
        <f t="shared" si="25"/>
        <v>203.53029200003948</v>
      </c>
      <c r="M98">
        <f t="shared" si="26"/>
        <v>-4.9422042999995028</v>
      </c>
      <c r="N98">
        <f t="shared" si="27"/>
        <v>-98.844085999990057</v>
      </c>
      <c r="O98">
        <v>360</v>
      </c>
      <c r="P98">
        <v>2000000</v>
      </c>
      <c r="Q98">
        <v>464.90964100000002</v>
      </c>
      <c r="R98">
        <v>-580027.79066499998</v>
      </c>
      <c r="S98">
        <v>2518145.1075360002</v>
      </c>
      <c r="T98">
        <v>2183.0661770000002</v>
      </c>
      <c r="U98">
        <v>57203.420097000002</v>
      </c>
      <c r="V98">
        <f t="shared" si="28"/>
        <v>5.7203420097000004</v>
      </c>
      <c r="Y98">
        <v>2000000</v>
      </c>
      <c r="Z98">
        <v>51.235300000000002</v>
      </c>
      <c r="AA98">
        <v>86.253299999999996</v>
      </c>
      <c r="AB98">
        <v>31.617999999999999</v>
      </c>
      <c r="AD98">
        <f t="shared" si="29"/>
        <v>16541.754956273413</v>
      </c>
      <c r="AE98">
        <f t="shared" si="30"/>
        <v>4.9031557759079325</v>
      </c>
      <c r="AF98">
        <f t="shared" si="31"/>
        <v>27.670680096299577</v>
      </c>
      <c r="AG98">
        <f t="shared" si="32"/>
        <v>2.1763108022796036E-2</v>
      </c>
      <c r="AO98">
        <v>38.189195672416425</v>
      </c>
      <c r="AP98">
        <v>3.0241512016386136</v>
      </c>
    </row>
    <row r="99" spans="2:45" x14ac:dyDescent="0.2">
      <c r="B99">
        <v>380</v>
      </c>
      <c r="C99">
        <v>2100000</v>
      </c>
      <c r="D99">
        <v>465.01540999999997</v>
      </c>
      <c r="E99">
        <v>-579999.53033199999</v>
      </c>
      <c r="F99">
        <v>2518145.1075360002</v>
      </c>
      <c r="G99">
        <v>2565.4390560000002</v>
      </c>
      <c r="I99">
        <f>E99-(128000-$B$78)/128000*$E$79</f>
        <v>436.96323909715284</v>
      </c>
      <c r="J99">
        <f>B99/$B$78</f>
        <v>0.52341597796143247</v>
      </c>
      <c r="K99">
        <f>F99/$F$79</f>
        <v>0.99993868429079091</v>
      </c>
      <c r="L99">
        <f>E99-$E$80</f>
        <v>231.79062500002328</v>
      </c>
      <c r="M99">
        <f t="shared" si="26"/>
        <v>-5.4255153500005688</v>
      </c>
      <c r="N99">
        <f t="shared" si="27"/>
        <v>-108.51030700001138</v>
      </c>
      <c r="O99">
        <v>380</v>
      </c>
      <c r="P99">
        <v>2100000</v>
      </c>
      <c r="Q99">
        <v>465.01540999999997</v>
      </c>
      <c r="R99">
        <v>-579999.53033199999</v>
      </c>
      <c r="S99">
        <v>2518145.1075360002</v>
      </c>
      <c r="T99">
        <v>2565.4390560000002</v>
      </c>
      <c r="U99">
        <v>63590.974904000002</v>
      </c>
      <c r="V99">
        <f t="shared" si="28"/>
        <v>6.3590974904000008</v>
      </c>
      <c r="Y99">
        <v>2100000</v>
      </c>
      <c r="Z99">
        <v>86.738799999999998</v>
      </c>
      <c r="AA99">
        <v>50.713500000000003</v>
      </c>
      <c r="AB99">
        <v>32.625300000000003</v>
      </c>
      <c r="AD99">
        <f t="shared" si="29"/>
        <v>18173.640766188055</v>
      </c>
      <c r="AE99">
        <f t="shared" si="30"/>
        <v>4.9612238511060252</v>
      </c>
      <c r="AF99">
        <f t="shared" si="31"/>
        <v>28.80043807736433</v>
      </c>
      <c r="AG99">
        <f t="shared" si="32"/>
        <v>2.0909404168865692E-2</v>
      </c>
      <c r="AO99">
        <v>38.500419427084367</v>
      </c>
      <c r="AP99">
        <v>3.1127356137912554</v>
      </c>
    </row>
    <row r="100" spans="2:45" x14ac:dyDescent="0.2">
      <c r="B100">
        <v>400</v>
      </c>
      <c r="C100">
        <v>2200000</v>
      </c>
      <c r="D100">
        <v>464.95458500000001</v>
      </c>
      <c r="E100">
        <v>-579992.84100000001</v>
      </c>
      <c r="F100">
        <v>2518145.1075360002</v>
      </c>
      <c r="G100">
        <v>2860.4748869999999</v>
      </c>
      <c r="I100">
        <f t="shared" ref="I100:I110" si="33">E100-(128000-$B$78)/128000*$E$79</f>
        <v>443.65257109713275</v>
      </c>
      <c r="J100">
        <f t="shared" ref="J100:J110" si="34">B100/$B$78</f>
        <v>0.55096418732782371</v>
      </c>
      <c r="K100">
        <f t="shared" ref="K100:K110" si="35">F100/$F$79</f>
        <v>0.99993868429079091</v>
      </c>
      <c r="L100">
        <f t="shared" ref="L100:L110" si="36">E100-$E$80</f>
        <v>238.4799570000032</v>
      </c>
      <c r="O100">
        <v>400</v>
      </c>
      <c r="P100">
        <v>2200000</v>
      </c>
      <c r="Q100">
        <v>464.95458500000001</v>
      </c>
      <c r="R100">
        <v>-579992.84100000001</v>
      </c>
      <c r="S100">
        <v>2518145.1075360002</v>
      </c>
      <c r="T100">
        <v>2860.4748869999999</v>
      </c>
      <c r="U100">
        <v>68610.59865</v>
      </c>
      <c r="V100">
        <f t="shared" si="28"/>
        <v>6.8610598650000005</v>
      </c>
      <c r="Y100">
        <v>2200000</v>
      </c>
      <c r="Z100">
        <v>86.763800000000003</v>
      </c>
      <c r="AA100">
        <v>50.504100000000001</v>
      </c>
      <c r="AB100">
        <v>32.859699999999997</v>
      </c>
      <c r="AD100">
        <f t="shared" si="29"/>
        <v>18568.173268424831</v>
      </c>
      <c r="AE100">
        <f t="shared" si="30"/>
        <v>5.2391074744493222</v>
      </c>
      <c r="AF100">
        <f t="shared" si="31"/>
        <v>27.954384855613583</v>
      </c>
      <c r="AG100">
        <f t="shared" si="32"/>
        <v>2.15422375813457E-2</v>
      </c>
      <c r="AO100">
        <v>38.53257439015556</v>
      </c>
      <c r="AP100">
        <v>2.908706141597607</v>
      </c>
    </row>
    <row r="101" spans="2:45" x14ac:dyDescent="0.2">
      <c r="B101">
        <v>420</v>
      </c>
      <c r="C101">
        <v>2300000</v>
      </c>
      <c r="D101">
        <v>464.98193800000001</v>
      </c>
      <c r="E101">
        <v>-579953.506574</v>
      </c>
      <c r="F101">
        <v>2518145.1075360002</v>
      </c>
      <c r="G101">
        <v>3090.562214</v>
      </c>
      <c r="I101">
        <f t="shared" si="33"/>
        <v>482.98699709714856</v>
      </c>
      <c r="J101">
        <f t="shared" si="34"/>
        <v>0.57851239669421484</v>
      </c>
      <c r="K101">
        <f t="shared" si="35"/>
        <v>0.99993868429079091</v>
      </c>
      <c r="L101">
        <f t="shared" si="36"/>
        <v>277.81438300001901</v>
      </c>
      <c r="O101">
        <v>420</v>
      </c>
      <c r="P101">
        <v>2300000</v>
      </c>
      <c r="Q101">
        <v>464.98193800000001</v>
      </c>
      <c r="R101">
        <v>-579953.506574</v>
      </c>
      <c r="S101">
        <v>2518145.1075360002</v>
      </c>
      <c r="T101">
        <v>3090.562214</v>
      </c>
      <c r="U101">
        <v>76854.621241999994</v>
      </c>
      <c r="V101">
        <f t="shared" si="28"/>
        <v>7.6854621241999999</v>
      </c>
      <c r="Y101">
        <v>2300000</v>
      </c>
      <c r="Z101">
        <v>86.7881</v>
      </c>
      <c r="AA101">
        <v>49.9895</v>
      </c>
      <c r="AB101">
        <v>33.398600000000002</v>
      </c>
      <c r="AD101">
        <f t="shared" si="29"/>
        <v>19496.793195230377</v>
      </c>
      <c r="AE101">
        <f t="shared" si="30"/>
        <v>5.5891025791246562</v>
      </c>
      <c r="AF101">
        <f t="shared" si="31"/>
        <v>27.95468776706603</v>
      </c>
      <c r="AG101">
        <f t="shared" si="32"/>
        <v>2.1542004153931697E-2</v>
      </c>
      <c r="AO101">
        <v>38.591536378253586</v>
      </c>
      <c r="AP101">
        <v>3.0103075451902557</v>
      </c>
    </row>
    <row r="102" spans="2:45" x14ac:dyDescent="0.2">
      <c r="B102">
        <v>440</v>
      </c>
      <c r="C102">
        <v>2400000</v>
      </c>
      <c r="D102">
        <v>464.93402300000002</v>
      </c>
      <c r="E102">
        <v>-579925.10412100004</v>
      </c>
      <c r="F102">
        <v>2518145.1075360002</v>
      </c>
      <c r="G102">
        <v>3437.4053779999999</v>
      </c>
      <c r="I102">
        <f t="shared" si="33"/>
        <v>511.38945009710733</v>
      </c>
      <c r="J102">
        <f t="shared" si="34"/>
        <v>0.60606060606060608</v>
      </c>
      <c r="K102">
        <f t="shared" si="35"/>
        <v>0.99993868429079091</v>
      </c>
      <c r="L102">
        <f t="shared" si="36"/>
        <v>306.21683599997777</v>
      </c>
      <c r="O102">
        <v>440</v>
      </c>
      <c r="P102">
        <v>2400000</v>
      </c>
      <c r="Q102">
        <v>464.93402300000002</v>
      </c>
      <c r="R102">
        <v>-579925.10412100004</v>
      </c>
      <c r="S102">
        <v>2518145.1075360002</v>
      </c>
      <c r="T102">
        <v>3437.4053779999999</v>
      </c>
      <c r="U102">
        <v>81146.770053</v>
      </c>
      <c r="V102">
        <f t="shared" si="28"/>
        <v>8.1146770053000008</v>
      </c>
      <c r="Y102">
        <v>2400000</v>
      </c>
      <c r="Z102">
        <v>86.444900000000004</v>
      </c>
      <c r="AA102">
        <v>50.469200000000001</v>
      </c>
      <c r="AB102">
        <v>32.575699999999998</v>
      </c>
      <c r="AD102">
        <f t="shared" si="29"/>
        <v>18090.87896485658</v>
      </c>
      <c r="AE102">
        <f t="shared" si="30"/>
        <v>6.359849650816578</v>
      </c>
      <c r="AF102">
        <f t="shared" si="31"/>
        <v>24.759834801446893</v>
      </c>
      <c r="AG102">
        <f t="shared" si="32"/>
        <v>2.4321648542049611E-2</v>
      </c>
      <c r="AO102">
        <v>38.87625913839284</v>
      </c>
      <c r="AP102">
        <v>3.1727986037712825</v>
      </c>
    </row>
    <row r="103" spans="2:45" x14ac:dyDescent="0.2">
      <c r="B103">
        <v>460</v>
      </c>
      <c r="C103">
        <v>2500000</v>
      </c>
      <c r="D103">
        <v>464.95321200000001</v>
      </c>
      <c r="E103">
        <v>-579893.20693900005</v>
      </c>
      <c r="F103">
        <v>2518145.1075360002</v>
      </c>
      <c r="G103">
        <v>3703.56963</v>
      </c>
      <c r="I103">
        <f t="shared" si="33"/>
        <v>543.28663209709339</v>
      </c>
      <c r="J103">
        <f t="shared" si="34"/>
        <v>0.63360881542699721</v>
      </c>
      <c r="K103">
        <f t="shared" si="35"/>
        <v>0.99993868429079091</v>
      </c>
      <c r="L103">
        <f t="shared" si="36"/>
        <v>338.11401799996383</v>
      </c>
      <c r="O103">
        <v>460</v>
      </c>
      <c r="P103">
        <v>2500000</v>
      </c>
      <c r="Q103">
        <v>464.95321200000001</v>
      </c>
      <c r="R103">
        <v>-579893.20693900005</v>
      </c>
      <c r="S103">
        <v>2518145.1075360002</v>
      </c>
      <c r="T103">
        <v>3703.56963</v>
      </c>
      <c r="U103">
        <v>86949.797558000006</v>
      </c>
      <c r="V103">
        <f t="shared" si="28"/>
        <v>8.6949797558000004</v>
      </c>
      <c r="Y103">
        <v>2500000</v>
      </c>
      <c r="Z103">
        <v>86.4499</v>
      </c>
      <c r="AA103">
        <v>50.097900000000003</v>
      </c>
      <c r="AB103">
        <v>32.951999999999998</v>
      </c>
      <c r="AD103">
        <f t="shared" si="29"/>
        <v>18725.082272363517</v>
      </c>
      <c r="AE103">
        <f t="shared" si="30"/>
        <v>6.5838529084727675</v>
      </c>
      <c r="AF103">
        <f t="shared" si="31"/>
        <v>24.513575096559372</v>
      </c>
      <c r="AG103">
        <f t="shared" si="32"/>
        <v>2.4565980181508591E-2</v>
      </c>
      <c r="AO103">
        <v>38.884103161067642</v>
      </c>
      <c r="AP103">
        <v>2.8175702686384829</v>
      </c>
    </row>
    <row r="104" spans="2:45" x14ac:dyDescent="0.2">
      <c r="B104">
        <v>480</v>
      </c>
      <c r="C104">
        <v>2600000</v>
      </c>
      <c r="D104">
        <v>464.95072099999999</v>
      </c>
      <c r="E104">
        <v>-579865.58020800003</v>
      </c>
      <c r="F104">
        <v>2518145.1075360002</v>
      </c>
      <c r="G104">
        <v>4024.3880640000002</v>
      </c>
      <c r="I104">
        <f t="shared" si="33"/>
        <v>570.91336309711915</v>
      </c>
      <c r="J104">
        <f t="shared" si="34"/>
        <v>0.66115702479338845</v>
      </c>
      <c r="K104">
        <f t="shared" si="35"/>
        <v>0.99993868429079091</v>
      </c>
      <c r="L104">
        <f t="shared" si="36"/>
        <v>365.74074899998959</v>
      </c>
      <c r="O104">
        <v>480</v>
      </c>
      <c r="P104">
        <v>2600000</v>
      </c>
      <c r="Q104">
        <v>464.95072099999999</v>
      </c>
      <c r="R104">
        <v>-579865.58020800003</v>
      </c>
      <c r="S104">
        <v>2518145.1075360002</v>
      </c>
      <c r="T104">
        <v>4024.3880640000002</v>
      </c>
      <c r="U104">
        <v>93737.998605000001</v>
      </c>
      <c r="V104">
        <f t="shared" si="28"/>
        <v>9.3737998605000001</v>
      </c>
      <c r="Y104">
        <v>2600000</v>
      </c>
      <c r="Z104">
        <v>49.760300000000001</v>
      </c>
      <c r="AA104">
        <v>87.269400000000005</v>
      </c>
      <c r="AB104">
        <v>34.109099999999998</v>
      </c>
      <c r="AD104">
        <f t="shared" si="29"/>
        <v>20767.737156930001</v>
      </c>
      <c r="AE104">
        <f t="shared" si="30"/>
        <v>6.3997318460523225</v>
      </c>
      <c r="AF104">
        <f t="shared" si="31"/>
        <v>26.054856908131761</v>
      </c>
      <c r="AG104">
        <f t="shared" si="32"/>
        <v>2.3112773258488033E-2</v>
      </c>
      <c r="AO104">
        <v>39.202059898549585</v>
      </c>
      <c r="AP104">
        <v>1.4115232634464223</v>
      </c>
    </row>
    <row r="105" spans="2:45" x14ac:dyDescent="0.2">
      <c r="B105">
        <v>500</v>
      </c>
      <c r="C105">
        <v>2700000</v>
      </c>
      <c r="D105">
        <v>465.04558800000001</v>
      </c>
      <c r="E105">
        <v>-579855.13390899997</v>
      </c>
      <c r="F105">
        <v>2518145.1075360002</v>
      </c>
      <c r="G105">
        <v>4476.5864140000003</v>
      </c>
      <c r="I105">
        <f t="shared" si="33"/>
        <v>581.35966209718026</v>
      </c>
      <c r="J105">
        <f t="shared" si="34"/>
        <v>0.68870523415977958</v>
      </c>
      <c r="K105">
        <f t="shared" si="35"/>
        <v>0.99993868429079091</v>
      </c>
      <c r="L105">
        <f t="shared" si="36"/>
        <v>376.18704800005071</v>
      </c>
      <c r="O105">
        <v>500</v>
      </c>
      <c r="P105">
        <v>2700000</v>
      </c>
      <c r="Q105">
        <v>465.04558800000001</v>
      </c>
      <c r="R105">
        <v>-579855.13390899997</v>
      </c>
      <c r="S105">
        <v>2518145.1075360002</v>
      </c>
      <c r="T105">
        <v>4476.5864140000003</v>
      </c>
      <c r="U105">
        <v>97117.392882999993</v>
      </c>
      <c r="V105">
        <f t="shared" si="28"/>
        <v>9.7117392883000004</v>
      </c>
      <c r="Y105">
        <v>2700000</v>
      </c>
      <c r="Z105">
        <v>88.171700000000001</v>
      </c>
      <c r="AA105">
        <v>49.899700000000003</v>
      </c>
      <c r="AB105">
        <v>34.872</v>
      </c>
      <c r="AD105">
        <f t="shared" si="29"/>
        <v>22192.639869957118</v>
      </c>
      <c r="AE105">
        <f t="shared" si="30"/>
        <v>6.2047362957889467</v>
      </c>
      <c r="AF105">
        <f t="shared" si="31"/>
        <v>26.728815459376353</v>
      </c>
      <c r="AG105">
        <f t="shared" si="32"/>
        <v>2.2529992057270569E-2</v>
      </c>
      <c r="AO105">
        <v>39.526169651105214</v>
      </c>
      <c r="AP105">
        <v>2.6455005640751406</v>
      </c>
    </row>
    <row r="106" spans="2:45" x14ac:dyDescent="0.2">
      <c r="B106">
        <v>520</v>
      </c>
      <c r="C106">
        <v>2800000</v>
      </c>
      <c r="D106">
        <v>464.93408299999999</v>
      </c>
      <c r="E106">
        <v>-579820.70267999999</v>
      </c>
      <c r="F106">
        <v>2518145.1075360002</v>
      </c>
      <c r="G106">
        <v>4793.6715469999999</v>
      </c>
      <c r="I106">
        <f t="shared" si="33"/>
        <v>615.79089109716006</v>
      </c>
      <c r="J106">
        <f t="shared" si="34"/>
        <v>0.71625344352617082</v>
      </c>
      <c r="K106">
        <f t="shared" si="35"/>
        <v>0.99993868429079091</v>
      </c>
      <c r="L106">
        <f t="shared" si="36"/>
        <v>410.6182770000305</v>
      </c>
      <c r="O106">
        <v>520</v>
      </c>
      <c r="P106">
        <v>2800000</v>
      </c>
      <c r="Q106">
        <v>464.93408299999999</v>
      </c>
      <c r="R106">
        <v>-579820.70267999999</v>
      </c>
      <c r="S106">
        <v>2518145.1075360002</v>
      </c>
      <c r="T106">
        <v>4793.6715469999999</v>
      </c>
      <c r="U106">
        <v>102533.996153</v>
      </c>
      <c r="V106">
        <f t="shared" si="28"/>
        <v>10.253399615300001</v>
      </c>
      <c r="Y106">
        <v>2800000</v>
      </c>
      <c r="Z106">
        <v>88.325800000000001</v>
      </c>
      <c r="AA106">
        <v>49.3005</v>
      </c>
      <c r="AB106">
        <v>35.625300000000003</v>
      </c>
      <c r="AD106">
        <f t="shared" si="29"/>
        <v>23662.138297611957</v>
      </c>
      <c r="AE106">
        <f t="shared" si="30"/>
        <v>6.1439712457932192</v>
      </c>
      <c r="AF106">
        <f t="shared" si="31"/>
        <v>27.402576313119074</v>
      </c>
      <c r="AG106">
        <f t="shared" si="32"/>
        <v>2.1976035870455535E-2</v>
      </c>
      <c r="AO106">
        <v>39.601584953104684</v>
      </c>
      <c r="AP106">
        <v>1.8992440245289808</v>
      </c>
      <c r="AR106">
        <f>AVERAGE(AO106:AO115)</f>
        <v>42.194522124992766</v>
      </c>
      <c r="AS106">
        <f>AVERAGE(AP106:AP115)</f>
        <v>2.0598832550429731</v>
      </c>
    </row>
    <row r="107" spans="2:45" x14ac:dyDescent="0.2">
      <c r="B107">
        <v>540</v>
      </c>
      <c r="C107">
        <v>2900000</v>
      </c>
      <c r="D107">
        <v>464.91303799999997</v>
      </c>
      <c r="E107">
        <v>-579793.63871600002</v>
      </c>
      <c r="F107">
        <v>2518145.1075360002</v>
      </c>
      <c r="G107">
        <v>5158.0545549999997</v>
      </c>
      <c r="I107">
        <f t="shared" si="33"/>
        <v>642.8548550971318</v>
      </c>
      <c r="J107">
        <f t="shared" si="34"/>
        <v>0.74380165289256195</v>
      </c>
      <c r="K107">
        <f t="shared" si="35"/>
        <v>0.99993868429079091</v>
      </c>
      <c r="L107">
        <f t="shared" si="36"/>
        <v>437.68224100000225</v>
      </c>
      <c r="O107">
        <v>540</v>
      </c>
      <c r="P107">
        <v>2900000</v>
      </c>
      <c r="Q107">
        <v>464.91303799999997</v>
      </c>
      <c r="R107">
        <v>-579793.63871600002</v>
      </c>
      <c r="S107">
        <v>2518145.1075360002</v>
      </c>
      <c r="T107">
        <v>5158.0545549999997</v>
      </c>
      <c r="U107">
        <v>108035.242008</v>
      </c>
      <c r="V107">
        <f t="shared" si="28"/>
        <v>10.8035242008</v>
      </c>
      <c r="Y107">
        <v>2900000</v>
      </c>
      <c r="Z107">
        <v>88.765100000000004</v>
      </c>
      <c r="AA107">
        <v>49.3018</v>
      </c>
      <c r="AB107">
        <v>36.063299999999998</v>
      </c>
      <c r="AD107">
        <f t="shared" si="29"/>
        <v>24545.664378159043</v>
      </c>
      <c r="AE107">
        <f t="shared" si="30"/>
        <v>6.2405941039951074</v>
      </c>
      <c r="AF107">
        <f t="shared" si="31"/>
        <v>27.372961275050695</v>
      </c>
      <c r="AG107">
        <f t="shared" si="32"/>
        <v>2.1999811929331883E-2</v>
      </c>
      <c r="AO107">
        <v>40.181107814965692</v>
      </c>
      <c r="AP107">
        <v>2.5428542350172862</v>
      </c>
    </row>
    <row r="108" spans="2:45" x14ac:dyDescent="0.2">
      <c r="B108">
        <v>560</v>
      </c>
      <c r="C108">
        <v>3000000</v>
      </c>
      <c r="D108">
        <v>464.951797</v>
      </c>
      <c r="E108">
        <v>-579762.73519000004</v>
      </c>
      <c r="F108">
        <v>2518145.1075360002</v>
      </c>
      <c r="G108">
        <v>5495.8512650000002</v>
      </c>
      <c r="I108">
        <f t="shared" si="33"/>
        <v>673.75838109711185</v>
      </c>
      <c r="J108">
        <f t="shared" si="34"/>
        <v>0.77134986225895319</v>
      </c>
      <c r="K108">
        <f t="shared" si="35"/>
        <v>0.99993868429079091</v>
      </c>
      <c r="L108">
        <f t="shared" si="36"/>
        <v>468.5857669999823</v>
      </c>
      <c r="O108">
        <v>560</v>
      </c>
      <c r="P108">
        <v>3000000</v>
      </c>
      <c r="Q108">
        <v>464.951797</v>
      </c>
      <c r="R108">
        <v>-579762.73519000004</v>
      </c>
      <c r="S108">
        <v>2518145.1075360002</v>
      </c>
      <c r="T108">
        <v>5495.8512650000002</v>
      </c>
      <c r="U108">
        <v>114577.58454900001</v>
      </c>
      <c r="V108">
        <f t="shared" si="28"/>
        <v>11.4577584549</v>
      </c>
      <c r="Y108">
        <v>3000000</v>
      </c>
      <c r="Z108">
        <v>89.065399999999997</v>
      </c>
      <c r="AA108">
        <v>49.346299999999999</v>
      </c>
      <c r="AB108">
        <v>36.319099999999999</v>
      </c>
      <c r="AD108">
        <f t="shared" si="29"/>
        <v>25071.691294563228</v>
      </c>
      <c r="AE108">
        <f t="shared" si="30"/>
        <v>6.4796464455664688</v>
      </c>
      <c r="AF108">
        <f t="shared" si="31"/>
        <v>26.961022317117813</v>
      </c>
      <c r="AG108">
        <f t="shared" si="32"/>
        <v>2.2335948278105811E-2</v>
      </c>
      <c r="AO108">
        <v>40.787091263779814</v>
      </c>
      <c r="AP108">
        <v>2.4463598749533011</v>
      </c>
    </row>
    <row r="109" spans="2:45" x14ac:dyDescent="0.2">
      <c r="B109">
        <v>580</v>
      </c>
      <c r="C109">
        <v>3100000</v>
      </c>
      <c r="D109">
        <v>465.000112</v>
      </c>
      <c r="E109">
        <v>-579739.19552299997</v>
      </c>
      <c r="F109">
        <v>2518145.1075360002</v>
      </c>
      <c r="G109">
        <v>5894.6281239999998</v>
      </c>
      <c r="I109">
        <f t="shared" si="33"/>
        <v>697.29804809717461</v>
      </c>
      <c r="J109">
        <f t="shared" si="34"/>
        <v>0.79889807162534432</v>
      </c>
      <c r="K109">
        <f t="shared" si="35"/>
        <v>0.99993868429079091</v>
      </c>
      <c r="L109">
        <f t="shared" si="36"/>
        <v>492.12543400004506</v>
      </c>
      <c r="O109">
        <v>580</v>
      </c>
      <c r="P109">
        <v>3100000</v>
      </c>
      <c r="Q109">
        <v>465.000112</v>
      </c>
      <c r="R109">
        <v>-579739.19552299997</v>
      </c>
      <c r="S109">
        <v>2518145.1075360002</v>
      </c>
      <c r="T109">
        <v>5894.6281239999998</v>
      </c>
      <c r="U109">
        <v>117746.645821</v>
      </c>
      <c r="V109">
        <f t="shared" si="28"/>
        <v>11.7746645821</v>
      </c>
      <c r="Y109">
        <v>3100000</v>
      </c>
      <c r="Z109">
        <v>89.494200000000006</v>
      </c>
      <c r="AA109">
        <v>49.389400000000002</v>
      </c>
      <c r="AB109">
        <v>36.704799999999999</v>
      </c>
      <c r="AD109">
        <f t="shared" si="29"/>
        <v>25878.969793972967</v>
      </c>
      <c r="AE109">
        <f t="shared" si="30"/>
        <v>6.4511455392939157</v>
      </c>
      <c r="AF109">
        <f t="shared" si="31"/>
        <v>26.869509672293997</v>
      </c>
      <c r="AG109">
        <f t="shared" si="32"/>
        <v>2.241202044043801E-2</v>
      </c>
      <c r="AO109">
        <v>41.669537110564498</v>
      </c>
      <c r="AP109">
        <v>2.2957771778778366</v>
      </c>
    </row>
    <row r="110" spans="2:45" x14ac:dyDescent="0.2">
      <c r="B110">
        <v>600</v>
      </c>
      <c r="C110">
        <v>3200000</v>
      </c>
      <c r="D110">
        <v>464.89316600000001</v>
      </c>
      <c r="E110">
        <v>-579721.22643599997</v>
      </c>
      <c r="F110">
        <v>2518145.1075360002</v>
      </c>
      <c r="G110">
        <v>6278.8174449999997</v>
      </c>
      <c r="I110">
        <f t="shared" si="33"/>
        <v>715.26713509717956</v>
      </c>
      <c r="J110">
        <f t="shared" si="34"/>
        <v>0.82644628099173556</v>
      </c>
      <c r="K110">
        <f t="shared" si="35"/>
        <v>0.99993868429079091</v>
      </c>
      <c r="L110">
        <f t="shared" si="36"/>
        <v>510.09452100005001</v>
      </c>
      <c r="O110">
        <v>600</v>
      </c>
      <c r="P110">
        <v>3200000</v>
      </c>
      <c r="Q110">
        <v>464.89316600000001</v>
      </c>
      <c r="R110">
        <v>-579721.22643599997</v>
      </c>
      <c r="S110">
        <v>2518145.1075360002</v>
      </c>
      <c r="T110">
        <v>6278.8174449999997</v>
      </c>
      <c r="U110">
        <v>122819.44920800001</v>
      </c>
      <c r="V110">
        <f t="shared" si="28"/>
        <v>12.281944920800001</v>
      </c>
      <c r="Y110">
        <v>3200000</v>
      </c>
      <c r="Z110">
        <v>89.273899999999998</v>
      </c>
      <c r="AA110">
        <v>48.9161</v>
      </c>
      <c r="AB110">
        <v>36.957799999999999</v>
      </c>
      <c r="AD110">
        <f t="shared" si="29"/>
        <v>26417.805016999671</v>
      </c>
      <c r="AE110">
        <f t="shared" si="30"/>
        <v>6.5918253762292451</v>
      </c>
      <c r="AF110">
        <f t="shared" si="31"/>
        <v>26.514670302062001</v>
      </c>
      <c r="AG110">
        <f t="shared" si="32"/>
        <v>2.271195504751073E-2</v>
      </c>
      <c r="AO110">
        <v>42.212744762918881</v>
      </c>
      <c r="AP110">
        <v>1.5228756851286351</v>
      </c>
    </row>
    <row r="111" spans="2:45" x14ac:dyDescent="0.2">
      <c r="AO111">
        <v>42.303937002498898</v>
      </c>
      <c r="AP111">
        <v>2.1454642831705559</v>
      </c>
    </row>
    <row r="112" spans="2:45" x14ac:dyDescent="0.2">
      <c r="B112" t="s">
        <v>32</v>
      </c>
      <c r="AE112" t="s">
        <v>42</v>
      </c>
      <c r="AO112">
        <v>42.438566227956088</v>
      </c>
      <c r="AP112">
        <v>2.219911540286291</v>
      </c>
    </row>
    <row r="113" spans="2:45" x14ac:dyDescent="0.2">
      <c r="D113" t="s">
        <v>29</v>
      </c>
      <c r="F113" t="s">
        <v>35</v>
      </c>
      <c r="Y113" t="s">
        <v>37</v>
      </c>
      <c r="Z113" t="s">
        <v>38</v>
      </c>
      <c r="AA113" t="s">
        <v>39</v>
      </c>
      <c r="AB113" t="s">
        <v>40</v>
      </c>
      <c r="AD113">
        <f>(4/3)*3.14*((3.413*6.4)^3)</f>
        <v>43633.210724390883</v>
      </c>
      <c r="AE113" t="s">
        <v>41</v>
      </c>
      <c r="AO113">
        <v>43.39330119070712</v>
      </c>
      <c r="AP113">
        <v>1.9872142419597982</v>
      </c>
    </row>
    <row r="114" spans="2:45" x14ac:dyDescent="0.2">
      <c r="B114">
        <v>2242</v>
      </c>
      <c r="C114" t="s">
        <v>12</v>
      </c>
      <c r="D114" t="s">
        <v>13</v>
      </c>
      <c r="E114" t="s">
        <v>14</v>
      </c>
      <c r="F114" t="s">
        <v>15</v>
      </c>
      <c r="G114" t="s">
        <v>16</v>
      </c>
      <c r="I114" t="s">
        <v>6</v>
      </c>
      <c r="J114" t="s">
        <v>7</v>
      </c>
      <c r="K114" t="s">
        <v>8</v>
      </c>
      <c r="L114" t="s">
        <v>9</v>
      </c>
      <c r="Y114">
        <v>0</v>
      </c>
      <c r="Z114">
        <v>44.59</v>
      </c>
      <c r="AA114">
        <v>92.61</v>
      </c>
      <c r="AB114">
        <v>48.02</v>
      </c>
      <c r="AD114">
        <f t="shared" ref="AD114:AD119" si="37">(1/6)*3.14*(AB114)^3</f>
        <v>57948.855748186674</v>
      </c>
      <c r="AO114">
        <v>44.001773510818445</v>
      </c>
      <c r="AP114">
        <v>1.8913995478298173</v>
      </c>
    </row>
    <row r="115" spans="2:45" x14ac:dyDescent="0.2">
      <c r="B115" t="s">
        <v>10</v>
      </c>
      <c r="C115">
        <v>100000</v>
      </c>
      <c r="D115">
        <v>464.86802399999999</v>
      </c>
      <c r="E115">
        <v>-583747.43605999998</v>
      </c>
      <c r="F115">
        <v>2518299.5188569999</v>
      </c>
      <c r="G115">
        <v>-2.6447999999999999E-2</v>
      </c>
      <c r="Y115">
        <v>100000</v>
      </c>
      <c r="Z115">
        <v>44.890300000000003</v>
      </c>
      <c r="AA115">
        <v>92.377499999999998</v>
      </c>
      <c r="AB115">
        <v>47.487200000000001</v>
      </c>
      <c r="AD115">
        <f t="shared" si="37"/>
        <v>56041.285200603823</v>
      </c>
      <c r="AO115">
        <v>45.355577412613549</v>
      </c>
      <c r="AP115">
        <v>1.647731939677229</v>
      </c>
    </row>
    <row r="116" spans="2:45" x14ac:dyDescent="0.2">
      <c r="B116">
        <v>0</v>
      </c>
      <c r="C116">
        <v>200000</v>
      </c>
      <c r="D116">
        <v>464.80299600000001</v>
      </c>
      <c r="E116">
        <v>-573070.01948400005</v>
      </c>
      <c r="F116">
        <v>2517356.0784240002</v>
      </c>
      <c r="G116">
        <v>6.3270000000000002E-3</v>
      </c>
      <c r="I116">
        <f t="shared" ref="I116:I121" si="38">E116-(128000-$B$114)/128000*$E$115</f>
        <v>452.7153912615031</v>
      </c>
      <c r="J116">
        <f t="shared" ref="J116:J121" si="39">B116/$B$114</f>
        <v>0</v>
      </c>
      <c r="K116">
        <f t="shared" ref="K116:K121" si="40">F116/$F$115</f>
        <v>0.99962536607502983</v>
      </c>
      <c r="L116">
        <f t="shared" ref="L116:L121" si="41">E116-$E$116</f>
        <v>0</v>
      </c>
      <c r="O116" t="s">
        <v>11</v>
      </c>
      <c r="P116" t="s">
        <v>12</v>
      </c>
      <c r="Q116" t="s">
        <v>13</v>
      </c>
      <c r="R116" t="s">
        <v>14</v>
      </c>
      <c r="S116" t="s">
        <v>15</v>
      </c>
      <c r="T116" t="s">
        <v>16</v>
      </c>
      <c r="U116" t="s">
        <v>17</v>
      </c>
      <c r="V116" t="s">
        <v>19</v>
      </c>
      <c r="Y116">
        <v>200000</v>
      </c>
      <c r="Z116">
        <v>45.505000000000003</v>
      </c>
      <c r="AA116">
        <v>92.510099999999994</v>
      </c>
      <c r="AB116">
        <v>47.005099999999999</v>
      </c>
      <c r="AD116">
        <f t="shared" si="37"/>
        <v>54351.726049013974</v>
      </c>
      <c r="AE116" t="s">
        <v>45</v>
      </c>
      <c r="AF116" t="s">
        <v>46</v>
      </c>
      <c r="AG116" t="s">
        <v>48</v>
      </c>
      <c r="AO116">
        <v>45.851949030931102</v>
      </c>
      <c r="AP116">
        <v>1.476686953876436</v>
      </c>
      <c r="AR116">
        <f>AVERAGE(AO116:AO125)</f>
        <v>49.196925068414387</v>
      </c>
      <c r="AS116">
        <f>AVERAGE(AP116:AP125)</f>
        <v>1.1605845950396474</v>
      </c>
    </row>
    <row r="117" spans="2:45" x14ac:dyDescent="0.2">
      <c r="B117">
        <v>20</v>
      </c>
      <c r="C117">
        <v>300000</v>
      </c>
      <c r="D117">
        <v>464.88031799999999</v>
      </c>
      <c r="E117">
        <v>-573073.20460399997</v>
      </c>
      <c r="F117">
        <v>2517229.8407450002</v>
      </c>
      <c r="G117">
        <v>20.201895</v>
      </c>
      <c r="I117">
        <f t="shared" si="38"/>
        <v>449.53027126158122</v>
      </c>
      <c r="J117">
        <f t="shared" si="39"/>
        <v>8.9206066012488851E-3</v>
      </c>
      <c r="K117">
        <f t="shared" si="40"/>
        <v>0.99957523793179082</v>
      </c>
      <c r="L117">
        <f t="shared" si="41"/>
        <v>-3.1851199999218807</v>
      </c>
      <c r="M117">
        <f>((L117-L116)-(B117-B116)*$H$14)/(B117-B116)</f>
        <v>-6.997787999995853</v>
      </c>
      <c r="O117">
        <v>20</v>
      </c>
      <c r="P117">
        <v>300000</v>
      </c>
      <c r="Q117">
        <v>464.88031799999999</v>
      </c>
      <c r="R117">
        <v>-573073.20460399997</v>
      </c>
      <c r="S117">
        <v>2517229.8407450002</v>
      </c>
      <c r="T117">
        <v>20.201895</v>
      </c>
      <c r="U117">
        <v>0</v>
      </c>
      <c r="V117">
        <f>U117*10^-4</f>
        <v>0</v>
      </c>
      <c r="Y117">
        <v>300000</v>
      </c>
      <c r="Z117">
        <v>45.548900000000003</v>
      </c>
      <c r="AA117">
        <v>92.554699999999997</v>
      </c>
      <c r="AB117">
        <v>47.005800000000001</v>
      </c>
      <c r="AD117">
        <f t="shared" si="37"/>
        <v>54354.154303064366</v>
      </c>
      <c r="AE117">
        <f>V117*$AD$113/AD117</f>
        <v>0</v>
      </c>
      <c r="AF117">
        <f>AD117/O117*0.6022</f>
        <v>1636.603586065268</v>
      </c>
      <c r="AG117">
        <f>O117/AD117</f>
        <v>3.6795715537188379E-4</v>
      </c>
      <c r="AO117">
        <v>45.877841317662124</v>
      </c>
      <c r="AP117">
        <v>1.7085948779894551</v>
      </c>
    </row>
    <row r="118" spans="2:45" x14ac:dyDescent="0.2">
      <c r="B118">
        <v>40</v>
      </c>
      <c r="C118">
        <v>400000</v>
      </c>
      <c r="D118">
        <v>464.95088199999998</v>
      </c>
      <c r="E118">
        <v>-573075.27697600005</v>
      </c>
      <c r="F118">
        <v>2517229.8407450002</v>
      </c>
      <c r="G118">
        <v>-173.15913499999999</v>
      </c>
      <c r="I118">
        <f t="shared" si="38"/>
        <v>447.45789926149882</v>
      </c>
      <c r="J118">
        <f t="shared" si="39"/>
        <v>1.784121320249777E-2</v>
      </c>
      <c r="K118">
        <f t="shared" si="40"/>
        <v>0.99957523793179082</v>
      </c>
      <c r="L118">
        <f t="shared" si="41"/>
        <v>-5.2574920000042766</v>
      </c>
      <c r="M118">
        <f t="shared" ref="M118:M174" si="42">((L118-L117)-(B118-B117)*$H$14)/(B118-B117)</f>
        <v>-6.9421506000038793</v>
      </c>
      <c r="O118">
        <v>40</v>
      </c>
      <c r="P118">
        <v>400000</v>
      </c>
      <c r="Q118">
        <v>464.95088199999998</v>
      </c>
      <c r="R118">
        <v>-573075.27697600005</v>
      </c>
      <c r="S118">
        <v>2517229.8407450002</v>
      </c>
      <c r="T118">
        <v>-173.15913499999999</v>
      </c>
      <c r="U118">
        <v>43.616616999999998</v>
      </c>
      <c r="V118">
        <f t="shared" ref="V118:V204" si="43">U118*10^-4</f>
        <v>4.3616617E-3</v>
      </c>
      <c r="Y118">
        <v>400000</v>
      </c>
      <c r="Z118">
        <v>46.083100000000002</v>
      </c>
      <c r="AA118">
        <v>92.527900000000002</v>
      </c>
      <c r="AB118">
        <v>46.444800000000001</v>
      </c>
      <c r="AD118">
        <f t="shared" si="37"/>
        <v>52431.186877132306</v>
      </c>
      <c r="AE118">
        <f>V118*$AD$113/AD118</f>
        <v>3.6297729538449473E-3</v>
      </c>
      <c r="AF118">
        <f>AD118/O118*0.6022</f>
        <v>789.35151843522681</v>
      </c>
      <c r="AG118">
        <f>O118/AD118</f>
        <v>7.6290472107252397E-4</v>
      </c>
      <c r="AO118">
        <v>47.727971686375831</v>
      </c>
      <c r="AP118">
        <v>1.1018748654708634</v>
      </c>
    </row>
    <row r="119" spans="2:45" x14ac:dyDescent="0.2">
      <c r="B119">
        <v>60</v>
      </c>
      <c r="C119">
        <v>500000</v>
      </c>
      <c r="D119">
        <v>464.87810000000002</v>
      </c>
      <c r="E119">
        <v>-573082.07955100003</v>
      </c>
      <c r="F119">
        <v>2517229.8407450002</v>
      </c>
      <c r="G119">
        <v>-186.97079199999999</v>
      </c>
      <c r="I119">
        <f t="shared" si="38"/>
        <v>440.65532426151913</v>
      </c>
      <c r="J119">
        <f t="shared" si="39"/>
        <v>2.6761819803746655E-2</v>
      </c>
      <c r="K119">
        <f t="shared" si="40"/>
        <v>0.99957523793179082</v>
      </c>
      <c r="L119">
        <f t="shared" si="41"/>
        <v>-12.060066999983974</v>
      </c>
      <c r="M119">
        <f t="shared" si="42"/>
        <v>-7.1786607499987438</v>
      </c>
      <c r="O119">
        <v>60</v>
      </c>
      <c r="P119">
        <v>500000</v>
      </c>
      <c r="Q119">
        <v>464.87810000000002</v>
      </c>
      <c r="R119">
        <v>-573082.07955100003</v>
      </c>
      <c r="S119">
        <v>2517229.8407450002</v>
      </c>
      <c r="T119">
        <v>-186.97079199999999</v>
      </c>
      <c r="U119">
        <v>75.757141000000004</v>
      </c>
      <c r="V119">
        <f t="shared" si="43"/>
        <v>7.5757141000000012E-3</v>
      </c>
      <c r="Y119">
        <v>500000</v>
      </c>
      <c r="Z119">
        <v>46.835500000000003</v>
      </c>
      <c r="AA119">
        <v>92.282200000000003</v>
      </c>
      <c r="AB119">
        <v>45.4467</v>
      </c>
      <c r="AD119">
        <f t="shared" si="37"/>
        <v>49123.065186150983</v>
      </c>
      <c r="AE119">
        <f>V119*$AD$113/AD119</f>
        <v>6.7290737754335077E-3</v>
      </c>
      <c r="AF119">
        <f>AD119/O119*0.6022</f>
        <v>493.03183091833534</v>
      </c>
      <c r="AG119">
        <f>O119/AD119</f>
        <v>1.2214221521525798E-3</v>
      </c>
      <c r="AO119">
        <v>48.010787587089318</v>
      </c>
      <c r="AP119">
        <v>1.4782708803781099</v>
      </c>
    </row>
    <row r="120" spans="2:45" x14ac:dyDescent="0.2">
      <c r="B120">
        <v>80</v>
      </c>
      <c r="C120">
        <v>600000</v>
      </c>
      <c r="D120">
        <v>464.85405800000001</v>
      </c>
      <c r="E120">
        <v>-573078.45151100005</v>
      </c>
      <c r="F120">
        <v>2517229.8407450002</v>
      </c>
      <c r="G120">
        <v>-144.357573</v>
      </c>
      <c r="I120">
        <f t="shared" si="38"/>
        <v>444.28336426150054</v>
      </c>
      <c r="J120">
        <f t="shared" si="39"/>
        <v>3.568242640499554E-2</v>
      </c>
      <c r="K120">
        <f t="shared" si="40"/>
        <v>0.99957523793179082</v>
      </c>
      <c r="L120">
        <f t="shared" si="41"/>
        <v>-8.432027000002563</v>
      </c>
      <c r="M120">
        <f t="shared" si="42"/>
        <v>-6.6571300000006888</v>
      </c>
      <c r="O120">
        <v>80</v>
      </c>
      <c r="P120">
        <v>600000</v>
      </c>
      <c r="Q120">
        <v>464.85405800000001</v>
      </c>
      <c r="R120">
        <v>-573078.45151100005</v>
      </c>
      <c r="S120">
        <v>2517229.8407450002</v>
      </c>
      <c r="T120">
        <v>-144.357573</v>
      </c>
      <c r="U120">
        <v>172.45491100000001</v>
      </c>
      <c r="V120">
        <f t="shared" si="43"/>
        <v>1.7245491100000003E-2</v>
      </c>
      <c r="Y120">
        <v>600000</v>
      </c>
      <c r="Z120">
        <v>46.3917</v>
      </c>
      <c r="AA120">
        <v>92.617099999999994</v>
      </c>
      <c r="AB120">
        <v>46.2254</v>
      </c>
      <c r="AD120">
        <f t="shared" ref="AD120:AD154" si="44">(1/6)*3.14*(AB120)^3</f>
        <v>51691.654322931339</v>
      </c>
      <c r="AE120">
        <f>V120*$AD$113/AD120</f>
        <v>1.4557014223437146E-2</v>
      </c>
      <c r="AF120">
        <f>AD120/O120*0.6022</f>
        <v>389.10892791586559</v>
      </c>
      <c r="AG120">
        <f>O120/AD120</f>
        <v>1.5476386091305763E-3</v>
      </c>
      <c r="AO120">
        <v>49.824195729416878</v>
      </c>
      <c r="AP120">
        <v>1.2223590713609962</v>
      </c>
    </row>
    <row r="121" spans="2:45" x14ac:dyDescent="0.2">
      <c r="B121">
        <v>100</v>
      </c>
      <c r="C121">
        <v>700000</v>
      </c>
      <c r="D121">
        <v>464.870701</v>
      </c>
      <c r="E121">
        <v>-573079.36548899999</v>
      </c>
      <c r="F121">
        <v>2517229.8407450002</v>
      </c>
      <c r="G121">
        <v>-178.43754899999999</v>
      </c>
      <c r="I121">
        <f t="shared" si="38"/>
        <v>443.36938626156189</v>
      </c>
      <c r="J121">
        <f t="shared" si="39"/>
        <v>4.4603033006244422E-2</v>
      </c>
      <c r="K121">
        <f t="shared" si="40"/>
        <v>0.99957523793179082</v>
      </c>
      <c r="L121">
        <f t="shared" si="41"/>
        <v>-9.3460049999412149</v>
      </c>
      <c r="M121">
        <f t="shared" si="42"/>
        <v>-6.8842308999966919</v>
      </c>
      <c r="O121">
        <v>100</v>
      </c>
      <c r="P121">
        <v>700000</v>
      </c>
      <c r="Q121">
        <v>464.870701</v>
      </c>
      <c r="R121">
        <v>-573079.36548899999</v>
      </c>
      <c r="S121">
        <v>2517229.8407450002</v>
      </c>
      <c r="T121">
        <v>-178.43754899999999</v>
      </c>
      <c r="U121">
        <v>244.809853</v>
      </c>
      <c r="V121">
        <f t="shared" si="43"/>
        <v>2.4480985300000001E-2</v>
      </c>
      <c r="Y121">
        <v>700000</v>
      </c>
      <c r="Z121">
        <v>46.904299999999999</v>
      </c>
      <c r="AA121">
        <v>92.380600000000001</v>
      </c>
      <c r="AB121">
        <v>45.476300000000002</v>
      </c>
      <c r="AD121">
        <f t="shared" si="44"/>
        <v>49219.111101775183</v>
      </c>
      <c r="AE121">
        <f t="shared" ref="AE121:AE151" si="45">V121*$AD$113/AD121</f>
        <v>2.1702626610359273E-2</v>
      </c>
      <c r="AF121">
        <f t="shared" ref="AF121:AF151" si="46">AD121/O121*0.6022</f>
        <v>296.39748705489012</v>
      </c>
      <c r="AG121">
        <f t="shared" ref="AG121:AG151" si="47">O121/AD121</f>
        <v>2.0317311256032276E-3</v>
      </c>
      <c r="AO121">
        <v>50.210223475613319</v>
      </c>
      <c r="AP121">
        <v>1.2691193297830092</v>
      </c>
    </row>
    <row r="122" spans="2:45" x14ac:dyDescent="0.2">
      <c r="B122">
        <v>120</v>
      </c>
      <c r="C122">
        <v>800000</v>
      </c>
      <c r="D122">
        <v>464.85545200000001</v>
      </c>
      <c r="E122">
        <v>-573077.61802599998</v>
      </c>
      <c r="F122">
        <v>2517229.8407450002</v>
      </c>
      <c r="G122">
        <v>-139.755944</v>
      </c>
      <c r="I122">
        <f t="shared" ref="I122:I131" si="48">E122-(128000-$B$114)/128000*$E$115</f>
        <v>445.11684926156886</v>
      </c>
      <c r="J122">
        <f t="shared" ref="J122:J131" si="49">B122/$B$114</f>
        <v>5.352363960749331E-2</v>
      </c>
      <c r="K122">
        <f t="shared" ref="K122:K131" si="50">F122/$F$115</f>
        <v>0.99957523793179082</v>
      </c>
      <c r="L122">
        <f t="shared" ref="L122:L131" si="51">E122-$E$116</f>
        <v>-7.5985419999342412</v>
      </c>
      <c r="M122">
        <f t="shared" si="42"/>
        <v>-6.7511588499994106</v>
      </c>
      <c r="O122">
        <v>120</v>
      </c>
      <c r="P122">
        <v>800000</v>
      </c>
      <c r="Q122">
        <v>464.85545200000001</v>
      </c>
      <c r="R122">
        <v>-573077.61802599998</v>
      </c>
      <c r="S122">
        <v>2517229.8407450002</v>
      </c>
      <c r="T122">
        <v>-139.755944</v>
      </c>
      <c r="U122">
        <v>294.74016999999998</v>
      </c>
      <c r="V122">
        <f t="shared" si="43"/>
        <v>2.9474016999999998E-2</v>
      </c>
      <c r="Y122">
        <v>800000</v>
      </c>
      <c r="Z122">
        <v>46.290999999999997</v>
      </c>
      <c r="AA122">
        <v>92.678299999999993</v>
      </c>
      <c r="AB122">
        <v>46.387300000000003</v>
      </c>
      <c r="AD122">
        <f t="shared" si="44"/>
        <v>52236.693905808606</v>
      </c>
      <c r="AE122">
        <f t="shared" si="45"/>
        <v>2.4619590148148209E-2</v>
      </c>
      <c r="AF122">
        <f t="shared" si="46"/>
        <v>262.14114225064947</v>
      </c>
      <c r="AG122">
        <f t="shared" si="47"/>
        <v>2.2972357365567552E-3</v>
      </c>
      <c r="AO122">
        <v>50.4084997265618</v>
      </c>
      <c r="AP122">
        <v>0.76786146943830647</v>
      </c>
    </row>
    <row r="123" spans="2:45" x14ac:dyDescent="0.2">
      <c r="B123">
        <v>140</v>
      </c>
      <c r="C123">
        <v>900000</v>
      </c>
      <c r="D123">
        <v>464.87193600000001</v>
      </c>
      <c r="E123">
        <v>-573082.35620299994</v>
      </c>
      <c r="F123">
        <v>2517229.8407450002</v>
      </c>
      <c r="G123">
        <v>-166.66389799999999</v>
      </c>
      <c r="I123">
        <f t="shared" si="48"/>
        <v>440.37867226160597</v>
      </c>
      <c r="J123">
        <f t="shared" si="49"/>
        <v>6.2444246208742192E-2</v>
      </c>
      <c r="K123">
        <f t="shared" si="50"/>
        <v>0.99957523793179082</v>
      </c>
      <c r="L123">
        <f t="shared" si="51"/>
        <v>-12.33671899989713</v>
      </c>
      <c r="M123">
        <f t="shared" si="42"/>
        <v>-7.0754408499979036</v>
      </c>
      <c r="O123">
        <v>140</v>
      </c>
      <c r="P123">
        <v>900000</v>
      </c>
      <c r="Q123">
        <v>464.87193600000001</v>
      </c>
      <c r="R123">
        <v>-573082.35620299994</v>
      </c>
      <c r="S123">
        <v>2517229.8407450002</v>
      </c>
      <c r="T123">
        <v>-166.66389799999999</v>
      </c>
      <c r="U123">
        <v>401.96375</v>
      </c>
      <c r="V123">
        <f t="shared" si="43"/>
        <v>4.0196374999999999E-2</v>
      </c>
      <c r="Y123">
        <v>900000</v>
      </c>
      <c r="Z123">
        <v>46.400399999999998</v>
      </c>
      <c r="AA123">
        <v>92.710400000000007</v>
      </c>
      <c r="AB123">
        <v>46.31</v>
      </c>
      <c r="AD123">
        <f t="shared" si="44"/>
        <v>51975.986465956674</v>
      </c>
      <c r="AE123">
        <f t="shared" si="45"/>
        <v>3.3744369659639034E-2</v>
      </c>
      <c r="AF123">
        <f t="shared" si="46"/>
        <v>223.57099321285077</v>
      </c>
      <c r="AG123">
        <f t="shared" si="47"/>
        <v>2.6935515710066887E-3</v>
      </c>
      <c r="AO123">
        <v>50.520573696315864</v>
      </c>
      <c r="AP123">
        <v>0.73819846379153198</v>
      </c>
    </row>
    <row r="124" spans="2:45" x14ac:dyDescent="0.2">
      <c r="B124">
        <v>160</v>
      </c>
      <c r="C124">
        <v>1000000</v>
      </c>
      <c r="D124">
        <v>464.90441099999998</v>
      </c>
      <c r="E124">
        <v>-573077.03618299996</v>
      </c>
      <c r="F124">
        <v>2517229.8407450002</v>
      </c>
      <c r="G124">
        <v>-122.141412</v>
      </c>
      <c r="I124">
        <f t="shared" si="48"/>
        <v>445.69869226159062</v>
      </c>
      <c r="J124">
        <f t="shared" si="49"/>
        <v>7.1364852809991081E-2</v>
      </c>
      <c r="K124">
        <f t="shared" si="50"/>
        <v>0.99957523793179082</v>
      </c>
      <c r="L124">
        <f t="shared" si="51"/>
        <v>-7.016698999912478</v>
      </c>
      <c r="M124">
        <f t="shared" si="42"/>
        <v>-6.5725310000005264</v>
      </c>
      <c r="O124">
        <v>160</v>
      </c>
      <c r="P124">
        <v>1000000</v>
      </c>
      <c r="Q124">
        <v>464.90441099999998</v>
      </c>
      <c r="R124">
        <v>-573077.03618299996</v>
      </c>
      <c r="S124">
        <v>2517229.8407450002</v>
      </c>
      <c r="T124">
        <v>-122.141412</v>
      </c>
      <c r="U124">
        <v>528.958035</v>
      </c>
      <c r="V124">
        <f t="shared" si="43"/>
        <v>5.2895803500000005E-2</v>
      </c>
      <c r="Y124">
        <v>1000000</v>
      </c>
      <c r="Z124">
        <v>46.3568</v>
      </c>
      <c r="AA124">
        <v>92.482500000000002</v>
      </c>
      <c r="AB124">
        <v>46.125700000000002</v>
      </c>
      <c r="AD124">
        <f t="shared" si="44"/>
        <v>51357.905968124775</v>
      </c>
      <c r="AE124">
        <f t="shared" si="45"/>
        <v>4.4939794507664291E-2</v>
      </c>
      <c r="AF124">
        <f t="shared" si="46"/>
        <v>193.29831858752962</v>
      </c>
      <c r="AG124">
        <f t="shared" si="47"/>
        <v>3.1153918171683988E-3</v>
      </c>
      <c r="AO124">
        <v>50.611711875090442</v>
      </c>
      <c r="AP124">
        <v>1.1551713479487973</v>
      </c>
    </row>
    <row r="125" spans="2:45" x14ac:dyDescent="0.2">
      <c r="B125">
        <v>180</v>
      </c>
      <c r="C125">
        <v>1100000</v>
      </c>
      <c r="D125">
        <v>464.872411</v>
      </c>
      <c r="E125">
        <v>-573081.47058900003</v>
      </c>
      <c r="F125">
        <v>2517229.8407450002</v>
      </c>
      <c r="G125">
        <v>-79.596248000000003</v>
      </c>
      <c r="I125">
        <f t="shared" si="48"/>
        <v>441.26428626151755</v>
      </c>
      <c r="J125">
        <f t="shared" si="49"/>
        <v>8.0285459411239962E-2</v>
      </c>
      <c r="K125">
        <f t="shared" si="50"/>
        <v>0.99957523793179082</v>
      </c>
      <c r="L125">
        <f t="shared" si="51"/>
        <v>-11.451104999985546</v>
      </c>
      <c r="M125">
        <f t="shared" si="42"/>
        <v>-7.0602523000034125</v>
      </c>
      <c r="O125">
        <v>180</v>
      </c>
      <c r="P125">
        <v>1100000</v>
      </c>
      <c r="Q125">
        <v>464.872411</v>
      </c>
      <c r="R125">
        <v>-573081.47058900003</v>
      </c>
      <c r="S125">
        <v>2517229.8407450002</v>
      </c>
      <c r="T125">
        <v>-79.596248000000003</v>
      </c>
      <c r="U125">
        <v>683.47647500000005</v>
      </c>
      <c r="V125">
        <f t="shared" si="43"/>
        <v>6.8347647500000011E-2</v>
      </c>
      <c r="Y125">
        <v>1100000</v>
      </c>
      <c r="Z125">
        <v>46.485999999999997</v>
      </c>
      <c r="AA125">
        <v>92.718199999999996</v>
      </c>
      <c r="AB125">
        <v>46.232199999999999</v>
      </c>
      <c r="AD125">
        <f t="shared" si="44"/>
        <v>51714.470023384696</v>
      </c>
      <c r="AE125">
        <f t="shared" si="45"/>
        <v>5.7667173317939038E-2</v>
      </c>
      <c r="AF125">
        <f t="shared" si="46"/>
        <v>173.01363248934592</v>
      </c>
      <c r="AG125">
        <f t="shared" si="47"/>
        <v>3.4806505784281661E-3</v>
      </c>
      <c r="AO125">
        <v>52.925496559087179</v>
      </c>
      <c r="AP125">
        <v>0.68770869035896764</v>
      </c>
    </row>
    <row r="126" spans="2:45" x14ac:dyDescent="0.2">
      <c r="B126">
        <v>200</v>
      </c>
      <c r="C126">
        <v>1200000</v>
      </c>
      <c r="D126">
        <v>464.92677600000002</v>
      </c>
      <c r="E126">
        <v>-573076.61167599994</v>
      </c>
      <c r="F126">
        <v>2517229.8407450002</v>
      </c>
      <c r="G126">
        <v>-102.261387</v>
      </c>
      <c r="I126">
        <f t="shared" si="48"/>
        <v>446.12319926160853</v>
      </c>
      <c r="J126">
        <f t="shared" si="49"/>
        <v>8.9206066012488844E-2</v>
      </c>
      <c r="K126">
        <f t="shared" si="50"/>
        <v>0.99957523793179082</v>
      </c>
      <c r="L126">
        <f t="shared" si="51"/>
        <v>-6.5921919998945668</v>
      </c>
      <c r="M126">
        <f t="shared" si="42"/>
        <v>-6.5955863499952105</v>
      </c>
      <c r="O126">
        <v>200</v>
      </c>
      <c r="P126">
        <v>1200000</v>
      </c>
      <c r="Q126">
        <v>464.92677600000002</v>
      </c>
      <c r="R126">
        <v>-573076.61167599994</v>
      </c>
      <c r="S126">
        <v>2517229.8407450002</v>
      </c>
      <c r="T126">
        <v>-102.261387</v>
      </c>
      <c r="U126">
        <v>929.45798600000001</v>
      </c>
      <c r="V126">
        <f t="shared" si="43"/>
        <v>9.2945798600000004E-2</v>
      </c>
      <c r="Y126">
        <v>1200000</v>
      </c>
      <c r="Z126">
        <v>46.478299999999997</v>
      </c>
      <c r="AA126">
        <v>92.644000000000005</v>
      </c>
      <c r="AB126">
        <v>46.165700000000001</v>
      </c>
      <c r="AD126">
        <f t="shared" si="44"/>
        <v>51491.633905967275</v>
      </c>
      <c r="AE126">
        <f t="shared" si="45"/>
        <v>7.8760825956051231E-2</v>
      </c>
      <c r="AF126">
        <f t="shared" si="46"/>
        <v>155.04130969086745</v>
      </c>
      <c r="AG126">
        <f t="shared" si="47"/>
        <v>3.8841261158120356E-3</v>
      </c>
      <c r="AO126">
        <v>53.176308086430822</v>
      </c>
      <c r="AP126">
        <v>0.65198102365942789</v>
      </c>
      <c r="AR126">
        <f>AVERAGE(AO126:AO135)</f>
        <v>55.495407977522497</v>
      </c>
      <c r="AS126">
        <f>AVERAGE(AP126:AP135)</f>
        <v>0.71698404704777763</v>
      </c>
    </row>
    <row r="127" spans="2:45" x14ac:dyDescent="0.2">
      <c r="B127">
        <v>220</v>
      </c>
      <c r="C127">
        <v>1300000</v>
      </c>
      <c r="D127">
        <v>464.91318000000001</v>
      </c>
      <c r="E127">
        <v>-573085.05927700002</v>
      </c>
      <c r="F127">
        <v>2517229.8407450002</v>
      </c>
      <c r="G127">
        <v>-144.15169700000001</v>
      </c>
      <c r="I127">
        <f t="shared" si="48"/>
        <v>437.67559826152865</v>
      </c>
      <c r="J127">
        <f t="shared" si="49"/>
        <v>9.8126672613737739E-2</v>
      </c>
      <c r="K127">
        <f t="shared" si="50"/>
        <v>0.99957523793179082</v>
      </c>
      <c r="L127">
        <f t="shared" si="51"/>
        <v>-15.039792999974452</v>
      </c>
      <c r="M127">
        <f t="shared" si="42"/>
        <v>-7.2609120500037534</v>
      </c>
      <c r="O127">
        <v>220</v>
      </c>
      <c r="P127">
        <v>1300000</v>
      </c>
      <c r="Q127">
        <v>464.91318000000001</v>
      </c>
      <c r="R127">
        <v>-573085.05927700002</v>
      </c>
      <c r="S127">
        <v>2517229.8407450002</v>
      </c>
      <c r="T127">
        <v>-144.15169700000001</v>
      </c>
      <c r="U127">
        <v>1135.182738</v>
      </c>
      <c r="V127">
        <f t="shared" si="43"/>
        <v>0.1135182738</v>
      </c>
      <c r="Y127">
        <v>1300000</v>
      </c>
      <c r="Z127">
        <v>46.695</v>
      </c>
      <c r="AA127">
        <v>92.497399999999999</v>
      </c>
      <c r="AB127">
        <v>45.802399999999999</v>
      </c>
      <c r="AD127">
        <f t="shared" si="44"/>
        <v>50285.53826837246</v>
      </c>
      <c r="AE127">
        <f t="shared" si="45"/>
        <v>9.8500820163236455E-2</v>
      </c>
      <c r="AF127">
        <f t="shared" si="46"/>
        <v>137.64523247824496</v>
      </c>
      <c r="AG127">
        <f t="shared" si="47"/>
        <v>4.3750153140623927E-3</v>
      </c>
      <c r="AO127">
        <v>53.303580737727799</v>
      </c>
      <c r="AP127">
        <v>0.67082159163986621</v>
      </c>
    </row>
    <row r="128" spans="2:45" x14ac:dyDescent="0.2">
      <c r="B128">
        <v>240</v>
      </c>
      <c r="C128">
        <v>1400000</v>
      </c>
      <c r="D128">
        <v>464.87903799999998</v>
      </c>
      <c r="E128">
        <v>-573086.44058299996</v>
      </c>
      <c r="F128">
        <v>2517229.8407450002</v>
      </c>
      <c r="G128">
        <v>-163.93253300000001</v>
      </c>
      <c r="I128">
        <f t="shared" si="48"/>
        <v>436.29429226159118</v>
      </c>
      <c r="J128">
        <f t="shared" si="49"/>
        <v>0.10704727921498662</v>
      </c>
      <c r="K128">
        <f t="shared" si="50"/>
        <v>0.99957523793179082</v>
      </c>
      <c r="L128">
        <f t="shared" si="51"/>
        <v>-16.421098999911919</v>
      </c>
      <c r="M128">
        <f t="shared" si="42"/>
        <v>-6.9075972999966329</v>
      </c>
      <c r="O128">
        <v>240</v>
      </c>
      <c r="P128">
        <v>1400000</v>
      </c>
      <c r="Q128">
        <v>464.87903799999998</v>
      </c>
      <c r="R128">
        <v>-573086.44058299996</v>
      </c>
      <c r="S128">
        <v>2517229.8407450002</v>
      </c>
      <c r="T128">
        <v>-163.93253300000001</v>
      </c>
      <c r="U128">
        <v>1340.3038550000001</v>
      </c>
      <c r="V128">
        <f t="shared" si="43"/>
        <v>0.13403038550000002</v>
      </c>
      <c r="Y128">
        <v>1400000</v>
      </c>
      <c r="Z128">
        <v>46.0105</v>
      </c>
      <c r="AA128">
        <v>92.604200000000006</v>
      </c>
      <c r="AB128">
        <v>46.593699999999998</v>
      </c>
      <c r="AD128">
        <f t="shared" si="44"/>
        <v>52937.081577042249</v>
      </c>
      <c r="AE128">
        <f t="shared" si="45"/>
        <v>0.11047409263545577</v>
      </c>
      <c r="AF128">
        <f t="shared" si="46"/>
        <v>132.82796052372851</v>
      </c>
      <c r="AG128">
        <f t="shared" si="47"/>
        <v>4.5336840046747724E-3</v>
      </c>
      <c r="AO128">
        <v>53.66025349495812</v>
      </c>
      <c r="AP128">
        <v>1.0245244430292528</v>
      </c>
    </row>
    <row r="129" spans="2:45" x14ac:dyDescent="0.2">
      <c r="B129">
        <v>260</v>
      </c>
      <c r="C129">
        <v>1500000</v>
      </c>
      <c r="D129">
        <v>464.89071000000001</v>
      </c>
      <c r="E129">
        <v>-573072.70249399997</v>
      </c>
      <c r="F129">
        <v>2517229.8407450002</v>
      </c>
      <c r="G129">
        <v>-102.17433800000001</v>
      </c>
      <c r="I129">
        <f t="shared" si="48"/>
        <v>450.03238126158249</v>
      </c>
      <c r="J129">
        <f t="shared" si="49"/>
        <v>0.1159678858162355</v>
      </c>
      <c r="K129">
        <f t="shared" si="50"/>
        <v>0.99957523793179082</v>
      </c>
      <c r="L129">
        <f t="shared" si="51"/>
        <v>-2.6830099999206141</v>
      </c>
      <c r="M129">
        <f t="shared" si="42"/>
        <v>-6.1516275500001942</v>
      </c>
      <c r="O129">
        <v>260</v>
      </c>
      <c r="P129">
        <v>1500000</v>
      </c>
      <c r="Q129">
        <v>464.89071000000001</v>
      </c>
      <c r="R129">
        <v>-573072.70249399997</v>
      </c>
      <c r="S129">
        <v>2517229.8407450002</v>
      </c>
      <c r="T129">
        <v>-102.17433800000001</v>
      </c>
      <c r="U129">
        <v>1685.19919</v>
      </c>
      <c r="V129">
        <f t="shared" si="43"/>
        <v>0.16851991900000002</v>
      </c>
      <c r="Y129">
        <v>1500000</v>
      </c>
      <c r="Z129">
        <v>46.407299999999999</v>
      </c>
      <c r="AA129">
        <v>92.5124</v>
      </c>
      <c r="AB129">
        <v>46.1051</v>
      </c>
      <c r="AD129">
        <f t="shared" si="44"/>
        <v>51289.126495731856</v>
      </c>
      <c r="AE129">
        <f t="shared" si="45"/>
        <v>0.14336499058131133</v>
      </c>
      <c r="AF129">
        <f t="shared" si="46"/>
        <v>118.79350759896047</v>
      </c>
      <c r="AG129">
        <f t="shared" si="47"/>
        <v>5.0693006054925993E-3</v>
      </c>
      <c r="AO129">
        <v>55.271397286954659</v>
      </c>
      <c r="AP129">
        <v>0.8838947977967625</v>
      </c>
    </row>
    <row r="130" spans="2:45" x14ac:dyDescent="0.2">
      <c r="B130">
        <v>280</v>
      </c>
      <c r="C130">
        <v>1600000</v>
      </c>
      <c r="D130">
        <v>464.89775600000002</v>
      </c>
      <c r="E130">
        <v>-573084.796416</v>
      </c>
      <c r="F130">
        <v>2517229.8407450002</v>
      </c>
      <c r="G130">
        <v>73.830841000000007</v>
      </c>
      <c r="I130">
        <f t="shared" si="48"/>
        <v>437.93845926155336</v>
      </c>
      <c r="J130">
        <f t="shared" si="49"/>
        <v>0.12488849241748438</v>
      </c>
      <c r="K130">
        <f t="shared" si="50"/>
        <v>0.99957523793179082</v>
      </c>
      <c r="L130">
        <f t="shared" si="51"/>
        <v>-14.776931999949738</v>
      </c>
      <c r="M130">
        <f t="shared" si="42"/>
        <v>-7.4432281000012157</v>
      </c>
      <c r="O130">
        <v>280</v>
      </c>
      <c r="P130">
        <v>1600000</v>
      </c>
      <c r="Q130">
        <v>464.89775600000002</v>
      </c>
      <c r="R130">
        <v>-573084.796416</v>
      </c>
      <c r="S130">
        <v>2517229.8407450002</v>
      </c>
      <c r="T130">
        <v>73.830841000000007</v>
      </c>
      <c r="U130">
        <v>1999.2652350000001</v>
      </c>
      <c r="V130">
        <f t="shared" si="43"/>
        <v>0.19992652350000001</v>
      </c>
      <c r="Y130">
        <v>1600000</v>
      </c>
      <c r="Z130">
        <v>46.660200000000003</v>
      </c>
      <c r="AA130">
        <v>92.777600000000007</v>
      </c>
      <c r="AB130">
        <v>46.117400000000004</v>
      </c>
      <c r="AD130">
        <f t="shared" si="44"/>
        <v>51330.186459064127</v>
      </c>
      <c r="AE130">
        <f t="shared" si="45"/>
        <v>0.16994748570078419</v>
      </c>
      <c r="AF130">
        <f t="shared" si="46"/>
        <v>110.39656530588719</v>
      </c>
      <c r="AG130">
        <f t="shared" si="47"/>
        <v>5.454879853656878E-3</v>
      </c>
      <c r="AO130">
        <v>55.344810645038038</v>
      </c>
      <c r="AP130">
        <v>0.93596565156568956</v>
      </c>
    </row>
    <row r="131" spans="2:45" x14ac:dyDescent="0.2">
      <c r="B131">
        <v>300</v>
      </c>
      <c r="C131">
        <v>1700000</v>
      </c>
      <c r="D131">
        <v>464.878806</v>
      </c>
      <c r="E131">
        <v>-573077.18037700001</v>
      </c>
      <c r="F131">
        <v>2517229.8407450002</v>
      </c>
      <c r="G131">
        <v>19.577199</v>
      </c>
      <c r="I131">
        <f t="shared" si="48"/>
        <v>445.55449826153927</v>
      </c>
      <c r="J131">
        <f t="shared" si="49"/>
        <v>0.13380909901873328</v>
      </c>
      <c r="K131">
        <f t="shared" si="50"/>
        <v>0.99957523793179082</v>
      </c>
      <c r="L131">
        <f t="shared" si="51"/>
        <v>-7.1608929999638349</v>
      </c>
      <c r="M131">
        <f t="shared" si="42"/>
        <v>-6.457730050000464</v>
      </c>
      <c r="O131">
        <v>300</v>
      </c>
      <c r="P131">
        <v>1700000</v>
      </c>
      <c r="Q131">
        <v>464.878806</v>
      </c>
      <c r="R131">
        <v>-573077.18037700001</v>
      </c>
      <c r="S131">
        <v>2517229.8407450002</v>
      </c>
      <c r="T131">
        <v>19.577199</v>
      </c>
      <c r="U131">
        <v>2333.4367689999999</v>
      </c>
      <c r="V131">
        <f t="shared" si="43"/>
        <v>0.23334367689999999</v>
      </c>
      <c r="Y131">
        <v>1700000</v>
      </c>
      <c r="Z131">
        <v>46.297800000000002</v>
      </c>
      <c r="AA131">
        <v>92.631100000000004</v>
      </c>
      <c r="AB131">
        <v>46.333300000000001</v>
      </c>
      <c r="AD131">
        <f t="shared" si="44"/>
        <v>52054.478145870948</v>
      </c>
      <c r="AE131">
        <f t="shared" si="45"/>
        <v>0.19559381225281763</v>
      </c>
      <c r="AF131">
        <f t="shared" si="46"/>
        <v>104.49068913147828</v>
      </c>
      <c r="AG131">
        <f t="shared" si="47"/>
        <v>5.7631929218331145E-3</v>
      </c>
      <c r="AO131">
        <v>55.786697626834503</v>
      </c>
      <c r="AP131">
        <v>0.60552716924007333</v>
      </c>
    </row>
    <row r="132" spans="2:45" x14ac:dyDescent="0.2">
      <c r="B132">
        <v>320</v>
      </c>
      <c r="C132">
        <v>1800000</v>
      </c>
      <c r="D132">
        <v>464.90603099999998</v>
      </c>
      <c r="E132">
        <v>-573078.80348999996</v>
      </c>
      <c r="F132">
        <v>2517229.8407450002</v>
      </c>
      <c r="G132">
        <v>-49.862676</v>
      </c>
      <c r="I132">
        <f t="shared" ref="I132:I151" si="52">E132-(128000-$B$114)/128000*$E$115</f>
        <v>443.93138526158873</v>
      </c>
      <c r="J132">
        <f t="shared" ref="J132:J151" si="53">B132/$B$114</f>
        <v>0.14272970561998216</v>
      </c>
      <c r="K132">
        <f t="shared" ref="K132:K151" si="54">F132/$F$115</f>
        <v>0.99957523793179082</v>
      </c>
      <c r="L132">
        <f t="shared" ref="L132:L151" si="55">E132-$E$116</f>
        <v>-8.7840059999143705</v>
      </c>
      <c r="M132">
        <f t="shared" si="42"/>
        <v>-6.9196876499972859</v>
      </c>
      <c r="O132">
        <v>320</v>
      </c>
      <c r="P132">
        <v>1800000</v>
      </c>
      <c r="Q132">
        <v>464.90603099999998</v>
      </c>
      <c r="R132">
        <v>-573078.80348999996</v>
      </c>
      <c r="S132">
        <v>2517229.8407450002</v>
      </c>
      <c r="T132">
        <v>-49.862676</v>
      </c>
      <c r="U132">
        <v>2729.868649</v>
      </c>
      <c r="V132">
        <f t="shared" si="43"/>
        <v>0.27298686490000001</v>
      </c>
      <c r="Y132">
        <v>1800000</v>
      </c>
      <c r="Z132">
        <v>46.290799999999997</v>
      </c>
      <c r="AA132">
        <v>92.525700000000001</v>
      </c>
      <c r="AB132">
        <v>46.234900000000003</v>
      </c>
      <c r="AD132">
        <f t="shared" si="44"/>
        <v>51723.531060303489</v>
      </c>
      <c r="AE132">
        <f t="shared" si="45"/>
        <v>0.2302877076834792</v>
      </c>
      <c r="AF132">
        <f t="shared" si="46"/>
        <v>97.33722001410861</v>
      </c>
      <c r="AG132">
        <f t="shared" si="47"/>
        <v>6.1867392546521632E-3</v>
      </c>
      <c r="AO132">
        <v>56.258409957177271</v>
      </c>
      <c r="AP132">
        <v>0.81553081670263516</v>
      </c>
    </row>
    <row r="133" spans="2:45" x14ac:dyDescent="0.2">
      <c r="B133">
        <v>340</v>
      </c>
      <c r="C133">
        <v>1900000</v>
      </c>
      <c r="D133">
        <v>464.92808100000002</v>
      </c>
      <c r="E133">
        <v>-573087.78446500003</v>
      </c>
      <c r="F133">
        <v>2517229.8407450002</v>
      </c>
      <c r="G133">
        <v>60.529124000000003</v>
      </c>
      <c r="I133">
        <f t="shared" si="52"/>
        <v>434.95041026151739</v>
      </c>
      <c r="J133">
        <f t="shared" si="53"/>
        <v>0.15165031222123104</v>
      </c>
      <c r="K133">
        <f t="shared" si="54"/>
        <v>0.99957523793179082</v>
      </c>
      <c r="L133">
        <f t="shared" si="55"/>
        <v>-17.76498099998571</v>
      </c>
      <c r="M133">
        <f t="shared" si="42"/>
        <v>-7.2875807500033263</v>
      </c>
      <c r="O133">
        <v>340</v>
      </c>
      <c r="P133">
        <v>1900000</v>
      </c>
      <c r="Q133">
        <v>464.92808100000002</v>
      </c>
      <c r="R133">
        <v>-573087.78446500003</v>
      </c>
      <c r="S133">
        <v>2517229.8407450002</v>
      </c>
      <c r="T133">
        <v>60.529124000000003</v>
      </c>
      <c r="U133">
        <v>3141.0779680000001</v>
      </c>
      <c r="V133">
        <f t="shared" si="43"/>
        <v>0.31410779680000001</v>
      </c>
      <c r="Y133">
        <v>1900000</v>
      </c>
      <c r="Z133">
        <v>46.384900000000002</v>
      </c>
      <c r="AA133">
        <v>92.363100000000003</v>
      </c>
      <c r="AB133">
        <v>45.978200000000001</v>
      </c>
      <c r="AD133">
        <f t="shared" si="44"/>
        <v>50866.785433744277</v>
      </c>
      <c r="AE133">
        <f t="shared" si="45"/>
        <v>0.26943970551865276</v>
      </c>
      <c r="AF133">
        <f t="shared" si="46"/>
        <v>90.094053494708248</v>
      </c>
      <c r="AG133">
        <f t="shared" si="47"/>
        <v>6.6841259399586317E-3</v>
      </c>
      <c r="AO133">
        <v>57.107970841689564</v>
      </c>
      <c r="AP133">
        <v>0.50550946212834891</v>
      </c>
    </row>
    <row r="134" spans="2:45" x14ac:dyDescent="0.2">
      <c r="B134">
        <v>360</v>
      </c>
      <c r="C134">
        <v>2000000</v>
      </c>
      <c r="D134">
        <v>464.83717100000001</v>
      </c>
      <c r="E134">
        <v>-573069.04792100005</v>
      </c>
      <c r="F134">
        <v>2517229.8407450002</v>
      </c>
      <c r="G134">
        <v>98.264863000000005</v>
      </c>
      <c r="I134">
        <f t="shared" si="52"/>
        <v>453.68695426150225</v>
      </c>
      <c r="J134">
        <f t="shared" si="53"/>
        <v>0.16057091882247992</v>
      </c>
      <c r="K134">
        <f t="shared" si="54"/>
        <v>0.99957523793179082</v>
      </c>
      <c r="L134">
        <f t="shared" si="55"/>
        <v>0.97156299999915063</v>
      </c>
      <c r="M134">
        <f t="shared" si="42"/>
        <v>-5.9017048000005161</v>
      </c>
      <c r="O134">
        <v>360</v>
      </c>
      <c r="P134">
        <v>2000000</v>
      </c>
      <c r="Q134">
        <v>464.83717100000001</v>
      </c>
      <c r="R134">
        <v>-573069.04792100005</v>
      </c>
      <c r="S134">
        <v>2517229.8407450002</v>
      </c>
      <c r="T134">
        <v>98.264863000000005</v>
      </c>
      <c r="U134">
        <v>3448.5738689999998</v>
      </c>
      <c r="V134">
        <f t="shared" si="43"/>
        <v>0.34485738690000001</v>
      </c>
      <c r="Y134">
        <v>2000000</v>
      </c>
      <c r="Z134">
        <v>46.325299999999999</v>
      </c>
      <c r="AA134">
        <v>92.317899999999995</v>
      </c>
      <c r="AB134">
        <v>45.992600000000003</v>
      </c>
      <c r="AD134">
        <f t="shared" si="44"/>
        <v>50914.593599888474</v>
      </c>
      <c r="AE134">
        <f t="shared" si="45"/>
        <v>0.295538743777844</v>
      </c>
      <c r="AF134">
        <f t="shared" si="46"/>
        <v>85.168800738480101</v>
      </c>
      <c r="AG134">
        <f t="shared" si="47"/>
        <v>7.0706643134393708E-3</v>
      </c>
      <c r="AO134">
        <v>57.259186912668497</v>
      </c>
      <c r="AP134">
        <v>0.54567772520484237</v>
      </c>
    </row>
    <row r="135" spans="2:45" x14ac:dyDescent="0.2">
      <c r="B135">
        <v>380</v>
      </c>
      <c r="C135">
        <v>2100000</v>
      </c>
      <c r="D135">
        <v>464.928225</v>
      </c>
      <c r="E135">
        <v>-573072.45720199996</v>
      </c>
      <c r="F135">
        <v>2517229.8407450002</v>
      </c>
      <c r="G135">
        <v>217.61159000000001</v>
      </c>
      <c r="I135">
        <f t="shared" si="52"/>
        <v>450.27767326158937</v>
      </c>
      <c r="J135">
        <f t="shared" si="53"/>
        <v>0.16949152542372881</v>
      </c>
      <c r="K135">
        <f t="shared" si="54"/>
        <v>0.99957523793179082</v>
      </c>
      <c r="L135">
        <f t="shared" si="55"/>
        <v>-2.4377179999137297</v>
      </c>
      <c r="M135">
        <f t="shared" si="42"/>
        <v>-7.0089960499954032</v>
      </c>
      <c r="O135">
        <v>380</v>
      </c>
      <c r="P135">
        <v>2100000</v>
      </c>
      <c r="Q135">
        <v>464.928225</v>
      </c>
      <c r="R135">
        <v>-573072.45720199996</v>
      </c>
      <c r="S135">
        <v>2517229.8407450002</v>
      </c>
      <c r="T135">
        <v>217.61159000000001</v>
      </c>
      <c r="U135">
        <v>4047.7664650000002</v>
      </c>
      <c r="V135">
        <f t="shared" si="43"/>
        <v>0.40477664650000006</v>
      </c>
      <c r="Y135">
        <v>2100000</v>
      </c>
      <c r="Z135">
        <v>46.239199999999997</v>
      </c>
      <c r="AA135">
        <v>92.663899999999998</v>
      </c>
      <c r="AB135">
        <v>46.424700000000001</v>
      </c>
      <c r="AD135">
        <f t="shared" si="44"/>
        <v>52363.144114229217</v>
      </c>
      <c r="AE135">
        <f t="shared" si="45"/>
        <v>0.33729267048055983</v>
      </c>
      <c r="AF135">
        <f t="shared" si="46"/>
        <v>82.981803646286409</v>
      </c>
      <c r="AG135">
        <f t="shared" si="47"/>
        <v>7.2570126646909726E-3</v>
      </c>
      <c r="AO135">
        <v>57.785464185745695</v>
      </c>
      <c r="AP135">
        <v>0.53040778951087852</v>
      </c>
    </row>
    <row r="136" spans="2:45" x14ac:dyDescent="0.2">
      <c r="B136">
        <v>400</v>
      </c>
      <c r="C136">
        <v>2200000</v>
      </c>
      <c r="D136">
        <v>464.93511000000001</v>
      </c>
      <c r="E136">
        <v>-573059.62447499996</v>
      </c>
      <c r="F136">
        <v>2517229.8407450002</v>
      </c>
      <c r="G136">
        <v>170.179171</v>
      </c>
      <c r="I136">
        <f t="shared" si="52"/>
        <v>463.11040026159026</v>
      </c>
      <c r="J136">
        <f t="shared" si="53"/>
        <v>0.17841213202497769</v>
      </c>
      <c r="K136">
        <f t="shared" si="54"/>
        <v>0.99957523793179082</v>
      </c>
      <c r="L136">
        <f t="shared" si="55"/>
        <v>10.395009000087157</v>
      </c>
      <c r="M136">
        <f t="shared" si="42"/>
        <v>-6.196895649999715</v>
      </c>
      <c r="O136">
        <v>400</v>
      </c>
      <c r="P136">
        <v>2200000</v>
      </c>
      <c r="Q136">
        <v>464.93511000000001</v>
      </c>
      <c r="R136">
        <v>-573059.62447499996</v>
      </c>
      <c r="S136">
        <v>2517229.8407450002</v>
      </c>
      <c r="T136">
        <v>170.179171</v>
      </c>
      <c r="U136">
        <v>4482.9480329999997</v>
      </c>
      <c r="V136">
        <f t="shared" si="43"/>
        <v>0.44829480329999999</v>
      </c>
      <c r="Y136">
        <v>2200000</v>
      </c>
      <c r="Z136">
        <v>46.732900000000001</v>
      </c>
      <c r="AA136">
        <v>92.691699999999997</v>
      </c>
      <c r="AB136">
        <v>45.958799999999997</v>
      </c>
      <c r="AD136">
        <f t="shared" si="44"/>
        <v>50802.424541851055</v>
      </c>
      <c r="AE136">
        <f t="shared" si="45"/>
        <v>0.38503165538731876</v>
      </c>
      <c r="AF136">
        <f t="shared" si="46"/>
        <v>76.483050147756757</v>
      </c>
      <c r="AG136">
        <f t="shared" si="47"/>
        <v>7.8736399612282255E-3</v>
      </c>
      <c r="AO136">
        <v>57.954059164281674</v>
      </c>
      <c r="AP136">
        <v>0.54965945851242881</v>
      </c>
      <c r="AR136">
        <f>AVERAGE(AO136:AO145)</f>
        <v>60.812217752424246</v>
      </c>
      <c r="AS136">
        <f>AVERAGE(AP136:AP145)</f>
        <v>0.59748545709172318</v>
      </c>
    </row>
    <row r="137" spans="2:45" x14ac:dyDescent="0.2">
      <c r="B137">
        <v>420</v>
      </c>
      <c r="C137">
        <v>2300000</v>
      </c>
      <c r="D137">
        <v>464.93854900000002</v>
      </c>
      <c r="E137">
        <v>-573059.07979400002</v>
      </c>
      <c r="F137">
        <v>2517229.8407450002</v>
      </c>
      <c r="G137">
        <v>263.52433600000001</v>
      </c>
      <c r="I137">
        <f t="shared" si="52"/>
        <v>463.65508126153145</v>
      </c>
      <c r="J137">
        <f t="shared" si="53"/>
        <v>0.1873327386262266</v>
      </c>
      <c r="K137">
        <f t="shared" si="54"/>
        <v>0.99957523793179082</v>
      </c>
      <c r="L137">
        <f t="shared" si="55"/>
        <v>10.939690000028349</v>
      </c>
      <c r="M137">
        <f t="shared" si="42"/>
        <v>-6.8112979500026993</v>
      </c>
      <c r="O137">
        <v>420</v>
      </c>
      <c r="P137">
        <v>2300000</v>
      </c>
      <c r="Q137">
        <v>464.93854900000002</v>
      </c>
      <c r="R137">
        <v>-573059.07979400002</v>
      </c>
      <c r="S137">
        <v>2517229.8407450002</v>
      </c>
      <c r="T137">
        <v>263.52433600000001</v>
      </c>
      <c r="U137">
        <v>5111.795983</v>
      </c>
      <c r="V137">
        <f t="shared" si="43"/>
        <v>0.51117959830000004</v>
      </c>
      <c r="Y137">
        <v>2300000</v>
      </c>
      <c r="Z137">
        <v>46.552999999999997</v>
      </c>
      <c r="AA137">
        <v>92.526499999999999</v>
      </c>
      <c r="AB137">
        <v>45.973500000000001</v>
      </c>
      <c r="AD137">
        <f t="shared" si="44"/>
        <v>50851.187860089303</v>
      </c>
      <c r="AE137">
        <f t="shared" si="45"/>
        <v>0.4386211624397286</v>
      </c>
      <c r="AF137">
        <f t="shared" si="46"/>
        <v>72.910917450823277</v>
      </c>
      <c r="AG137">
        <f t="shared" si="47"/>
        <v>8.2593940805390353E-3</v>
      </c>
      <c r="AO137">
        <v>58.545053905890057</v>
      </c>
      <c r="AP137">
        <v>0.55853901549142959</v>
      </c>
    </row>
    <row r="138" spans="2:45" x14ac:dyDescent="0.2">
      <c r="B138">
        <v>440</v>
      </c>
      <c r="C138">
        <v>2400000</v>
      </c>
      <c r="D138">
        <v>464.92069300000003</v>
      </c>
      <c r="E138">
        <v>-573057.37609799998</v>
      </c>
      <c r="F138">
        <v>2517229.8407450002</v>
      </c>
      <c r="G138">
        <v>411.019498</v>
      </c>
      <c r="I138">
        <f t="shared" si="52"/>
        <v>465.35877726157196</v>
      </c>
      <c r="J138">
        <f t="shared" si="53"/>
        <v>0.19625334522747548</v>
      </c>
      <c r="K138">
        <f t="shared" si="54"/>
        <v>0.99957523793179082</v>
      </c>
      <c r="L138">
        <f t="shared" si="55"/>
        <v>12.643386000068858</v>
      </c>
      <c r="M138">
        <f t="shared" si="42"/>
        <v>-6.7533471999977337</v>
      </c>
      <c r="O138">
        <v>440</v>
      </c>
      <c r="P138">
        <v>2400000</v>
      </c>
      <c r="Q138">
        <v>464.92069300000003</v>
      </c>
      <c r="R138">
        <v>-573057.37609799998</v>
      </c>
      <c r="S138">
        <v>2517229.8407450002</v>
      </c>
      <c r="T138">
        <v>411.019498</v>
      </c>
      <c r="U138">
        <v>5613.621862</v>
      </c>
      <c r="V138">
        <f t="shared" si="43"/>
        <v>0.5613621862</v>
      </c>
      <c r="Y138">
        <v>2400000</v>
      </c>
      <c r="Z138">
        <v>46.448399999999999</v>
      </c>
      <c r="AA138">
        <v>92.620500000000007</v>
      </c>
      <c r="AB138">
        <v>46.1721</v>
      </c>
      <c r="AD138">
        <f t="shared" si="44"/>
        <v>51513.05189450537</v>
      </c>
      <c r="AE138">
        <f t="shared" si="45"/>
        <v>0.475491815420511</v>
      </c>
      <c r="AF138">
        <f t="shared" si="46"/>
        <v>70.502636024707115</v>
      </c>
      <c r="AG138">
        <f t="shared" si="47"/>
        <v>8.5415246004271889E-3</v>
      </c>
      <c r="AO138">
        <v>58.887297111442926</v>
      </c>
      <c r="AP138">
        <v>0.78227099871586203</v>
      </c>
    </row>
    <row r="139" spans="2:45" x14ac:dyDescent="0.2">
      <c r="B139">
        <v>460</v>
      </c>
      <c r="C139">
        <v>2500000</v>
      </c>
      <c r="D139">
        <v>464.928245</v>
      </c>
      <c r="E139">
        <v>-573050.70856399997</v>
      </c>
      <c r="F139">
        <v>2517229.8407450002</v>
      </c>
      <c r="G139">
        <v>376.37187699999998</v>
      </c>
      <c r="I139">
        <f t="shared" si="52"/>
        <v>472.02631126157939</v>
      </c>
      <c r="J139">
        <f t="shared" si="53"/>
        <v>0.20517395182872436</v>
      </c>
      <c r="K139">
        <f t="shared" si="54"/>
        <v>0.99957523793179082</v>
      </c>
      <c r="L139">
        <f t="shared" si="55"/>
        <v>19.310920000076294</v>
      </c>
      <c r="M139">
        <f t="shared" si="42"/>
        <v>-6.5051552999993874</v>
      </c>
      <c r="O139">
        <v>460</v>
      </c>
      <c r="P139">
        <v>2500000</v>
      </c>
      <c r="Q139">
        <v>464.928245</v>
      </c>
      <c r="R139">
        <v>-573050.70856399997</v>
      </c>
      <c r="S139">
        <v>2517229.8407450002</v>
      </c>
      <c r="T139">
        <v>376.37187699999998</v>
      </c>
      <c r="U139">
        <v>6350.3420900000001</v>
      </c>
      <c r="V139">
        <f t="shared" si="43"/>
        <v>0.63503420900000007</v>
      </c>
      <c r="Y139">
        <v>2500000</v>
      </c>
      <c r="Z139">
        <v>46.405000000000001</v>
      </c>
      <c r="AA139">
        <v>92.532399999999996</v>
      </c>
      <c r="AB139">
        <v>46.127400000000002</v>
      </c>
      <c r="AD139">
        <f t="shared" si="44"/>
        <v>51363.584688968585</v>
      </c>
      <c r="AE139">
        <f t="shared" si="45"/>
        <v>0.53945965076781111</v>
      </c>
      <c r="AF139">
        <f t="shared" si="46"/>
        <v>67.241631955862786</v>
      </c>
      <c r="AG139">
        <f t="shared" si="47"/>
        <v>8.9557612223820256E-3</v>
      </c>
      <c r="AO139">
        <v>60.560252183531667</v>
      </c>
      <c r="AP139">
        <v>0.70724377751967615</v>
      </c>
    </row>
    <row r="140" spans="2:45" x14ac:dyDescent="0.2">
      <c r="B140">
        <v>480</v>
      </c>
      <c r="C140">
        <v>2600000</v>
      </c>
      <c r="D140">
        <v>464.96483599999999</v>
      </c>
      <c r="E140">
        <v>-573040.40310800006</v>
      </c>
      <c r="F140">
        <v>2517229.8407450002</v>
      </c>
      <c r="G140">
        <v>455.45942300000002</v>
      </c>
      <c r="I140">
        <f t="shared" si="52"/>
        <v>482.33176726149395</v>
      </c>
      <c r="J140">
        <f t="shared" si="53"/>
        <v>0.21409455842997324</v>
      </c>
      <c r="K140">
        <f t="shared" si="54"/>
        <v>0.99957523793179082</v>
      </c>
      <c r="L140">
        <f t="shared" si="55"/>
        <v>29.616375999990851</v>
      </c>
      <c r="M140">
        <f t="shared" si="42"/>
        <v>-6.3232592000040313</v>
      </c>
      <c r="O140">
        <v>480</v>
      </c>
      <c r="P140">
        <v>2600000</v>
      </c>
      <c r="Q140">
        <v>464.96483599999999</v>
      </c>
      <c r="R140">
        <v>-573040.40310800006</v>
      </c>
      <c r="S140">
        <v>2517229.8407450002</v>
      </c>
      <c r="T140">
        <v>455.45942300000002</v>
      </c>
      <c r="U140">
        <v>6797.1410420000002</v>
      </c>
      <c r="V140">
        <f t="shared" si="43"/>
        <v>0.6797141042</v>
      </c>
      <c r="Y140">
        <v>2600000</v>
      </c>
      <c r="Z140">
        <v>46.177799999999998</v>
      </c>
      <c r="AA140">
        <v>92.445400000000006</v>
      </c>
      <c r="AB140">
        <v>46.267600000000002</v>
      </c>
      <c r="AD140">
        <f t="shared" si="44"/>
        <v>51833.354330717775</v>
      </c>
      <c r="AE140">
        <f t="shared" si="45"/>
        <v>0.5721819304162421</v>
      </c>
      <c r="AF140">
        <f t="shared" si="46"/>
        <v>65.029262454079671</v>
      </c>
      <c r="AG140">
        <f t="shared" si="47"/>
        <v>9.2604464094182635E-3</v>
      </c>
      <c r="AO140">
        <v>60.961066915495451</v>
      </c>
      <c r="AP140">
        <v>0.730896504253432</v>
      </c>
    </row>
    <row r="141" spans="2:45" x14ac:dyDescent="0.2">
      <c r="B141">
        <v>500</v>
      </c>
      <c r="C141">
        <v>2700000</v>
      </c>
      <c r="D141">
        <v>464.88737300000003</v>
      </c>
      <c r="E141">
        <v>-573039.19844800001</v>
      </c>
      <c r="F141">
        <v>2517229.8407450002</v>
      </c>
      <c r="G141">
        <v>558.51835000000005</v>
      </c>
      <c r="I141">
        <f t="shared" si="52"/>
        <v>483.53642726154067</v>
      </c>
      <c r="J141">
        <f t="shared" si="53"/>
        <v>0.22301516503122212</v>
      </c>
      <c r="K141">
        <f t="shared" si="54"/>
        <v>0.99957523793179082</v>
      </c>
      <c r="L141">
        <f t="shared" si="55"/>
        <v>30.821036000037566</v>
      </c>
      <c r="M141">
        <f t="shared" si="42"/>
        <v>-6.778298999997423</v>
      </c>
      <c r="O141">
        <v>500</v>
      </c>
      <c r="P141">
        <v>2700000</v>
      </c>
      <c r="Q141">
        <v>464.88737300000003</v>
      </c>
      <c r="R141">
        <v>-573039.19844800001</v>
      </c>
      <c r="S141">
        <v>2517229.8407450002</v>
      </c>
      <c r="T141">
        <v>558.51835000000005</v>
      </c>
      <c r="U141">
        <v>7810.7443549999998</v>
      </c>
      <c r="V141">
        <f t="shared" si="43"/>
        <v>0.7810744355</v>
      </c>
      <c r="Y141">
        <v>2700000</v>
      </c>
      <c r="Z141">
        <v>46.138500000000001</v>
      </c>
      <c r="AA141">
        <v>92.539699999999996</v>
      </c>
      <c r="AB141">
        <v>46.401200000000003</v>
      </c>
      <c r="AD141">
        <f t="shared" si="44"/>
        <v>52283.666308208696</v>
      </c>
      <c r="AE141">
        <f t="shared" si="45"/>
        <v>0.65184383273166457</v>
      </c>
      <c r="AF141">
        <f t="shared" si="46"/>
        <v>62.970447701606545</v>
      </c>
      <c r="AG141">
        <f t="shared" si="47"/>
        <v>9.5632161113670504E-3</v>
      </c>
      <c r="AO141">
        <v>61.012267309973844</v>
      </c>
      <c r="AP141">
        <v>0.60925265758954195</v>
      </c>
    </row>
    <row r="142" spans="2:45" x14ac:dyDescent="0.2">
      <c r="B142">
        <v>520</v>
      </c>
      <c r="C142">
        <v>2800000</v>
      </c>
      <c r="D142">
        <v>464.96319899999997</v>
      </c>
      <c r="E142">
        <v>-573036.26662799995</v>
      </c>
      <c r="F142">
        <v>2517229.8407450002</v>
      </c>
      <c r="G142">
        <v>532.64736900000003</v>
      </c>
      <c r="I142">
        <f t="shared" si="52"/>
        <v>486.46824726159684</v>
      </c>
      <c r="J142">
        <f t="shared" si="53"/>
        <v>0.23193577163247101</v>
      </c>
      <c r="K142">
        <f t="shared" si="54"/>
        <v>0.99957523793179082</v>
      </c>
      <c r="L142">
        <f t="shared" si="55"/>
        <v>33.752856000093743</v>
      </c>
      <c r="M142">
        <f t="shared" si="42"/>
        <v>-6.6919409999969499</v>
      </c>
      <c r="O142">
        <v>520</v>
      </c>
      <c r="P142">
        <v>2800000</v>
      </c>
      <c r="Q142">
        <v>464.96319899999997</v>
      </c>
      <c r="R142">
        <v>-573036.26662799995</v>
      </c>
      <c r="S142">
        <v>2517229.8407450002</v>
      </c>
      <c r="T142">
        <v>532.64736900000003</v>
      </c>
      <c r="U142">
        <v>8476.2202109999998</v>
      </c>
      <c r="V142">
        <f t="shared" si="43"/>
        <v>0.84762202110000007</v>
      </c>
      <c r="Y142">
        <v>2800000</v>
      </c>
      <c r="Z142">
        <v>46.049500000000002</v>
      </c>
      <c r="AA142">
        <v>92.453699999999998</v>
      </c>
      <c r="AB142">
        <v>46.404200000000003</v>
      </c>
      <c r="AD142">
        <f t="shared" si="44"/>
        <v>52293.80792998417</v>
      </c>
      <c r="AE142">
        <f t="shared" si="45"/>
        <v>0.70724377751967615</v>
      </c>
      <c r="AF142">
        <f t="shared" si="46"/>
        <v>60.560252183531667</v>
      </c>
      <c r="AG142">
        <f t="shared" si="47"/>
        <v>9.9438159236027428E-3</v>
      </c>
      <c r="AO142">
        <v>61.742209789473684</v>
      </c>
      <c r="AP142">
        <v>0.48173312117887701</v>
      </c>
    </row>
    <row r="143" spans="2:45" x14ac:dyDescent="0.2">
      <c r="B143">
        <v>540</v>
      </c>
      <c r="C143">
        <v>2900000</v>
      </c>
      <c r="D143">
        <v>464.97814899999997</v>
      </c>
      <c r="E143">
        <v>-573037.15541799995</v>
      </c>
      <c r="F143">
        <v>2517229.8407450002</v>
      </c>
      <c r="G143">
        <v>643.39212099999997</v>
      </c>
      <c r="I143">
        <f t="shared" si="52"/>
        <v>485.5794572615996</v>
      </c>
      <c r="J143">
        <f t="shared" si="53"/>
        <v>0.24085637823371989</v>
      </c>
      <c r="K143">
        <f t="shared" si="54"/>
        <v>0.99957523793179082</v>
      </c>
      <c r="L143">
        <f t="shared" si="55"/>
        <v>32.8640660000965</v>
      </c>
      <c r="M143">
        <f t="shared" si="42"/>
        <v>-6.8829714999996217</v>
      </c>
      <c r="O143">
        <v>540</v>
      </c>
      <c r="P143">
        <v>2900000</v>
      </c>
      <c r="Q143">
        <v>464.97814899999997</v>
      </c>
      <c r="R143">
        <v>-573037.15541799995</v>
      </c>
      <c r="S143">
        <v>2517229.8407450002</v>
      </c>
      <c r="T143">
        <v>643.39212099999997</v>
      </c>
      <c r="U143">
        <v>9156.811651</v>
      </c>
      <c r="V143">
        <f t="shared" si="43"/>
        <v>0.91568116510000008</v>
      </c>
      <c r="Y143">
        <v>2900000</v>
      </c>
      <c r="Z143">
        <v>45.669499999999999</v>
      </c>
      <c r="AA143">
        <v>92.764600000000002</v>
      </c>
      <c r="AB143">
        <v>47.095100000000002</v>
      </c>
      <c r="AD143">
        <f t="shared" si="44"/>
        <v>54664.523637275903</v>
      </c>
      <c r="AE143">
        <f t="shared" si="45"/>
        <v>0.730896504253432</v>
      </c>
      <c r="AF143">
        <f t="shared" si="46"/>
        <v>60.961066915495451</v>
      </c>
      <c r="AG143">
        <f t="shared" si="47"/>
        <v>9.8784360325381553E-3</v>
      </c>
      <c r="AO143">
        <v>61.937666248178211</v>
      </c>
      <c r="AP143">
        <v>0.46201485474406073</v>
      </c>
    </row>
    <row r="144" spans="2:45" x14ac:dyDescent="0.2">
      <c r="B144">
        <v>560</v>
      </c>
      <c r="C144">
        <v>3000000</v>
      </c>
      <c r="D144">
        <v>464.85727400000002</v>
      </c>
      <c r="E144">
        <v>-573034.41165699996</v>
      </c>
      <c r="F144">
        <v>2517229.8407450002</v>
      </c>
      <c r="G144">
        <v>802.99323700000002</v>
      </c>
      <c r="I144">
        <f t="shared" si="52"/>
        <v>488.32321826159023</v>
      </c>
      <c r="J144">
        <f t="shared" si="53"/>
        <v>0.24977698483496877</v>
      </c>
      <c r="K144">
        <f t="shared" si="54"/>
        <v>0.99957523793179082</v>
      </c>
      <c r="L144">
        <f t="shared" si="55"/>
        <v>35.607827000087127</v>
      </c>
      <c r="M144">
        <f t="shared" si="42"/>
        <v>-6.7013439500002274</v>
      </c>
      <c r="O144">
        <v>560</v>
      </c>
      <c r="P144">
        <v>3000000</v>
      </c>
      <c r="Q144">
        <v>464.85727400000002</v>
      </c>
      <c r="R144">
        <v>-573034.41165699996</v>
      </c>
      <c r="S144">
        <v>2517229.8407450002</v>
      </c>
      <c r="T144">
        <v>802.99323700000002</v>
      </c>
      <c r="U144">
        <v>9817.681869</v>
      </c>
      <c r="V144">
        <f t="shared" si="43"/>
        <v>0.98176818690000001</v>
      </c>
      <c r="Y144">
        <v>3000000</v>
      </c>
      <c r="Z144">
        <v>45.743000000000002</v>
      </c>
      <c r="AA144">
        <v>92.865700000000004</v>
      </c>
      <c r="AB144">
        <v>47.122700000000002</v>
      </c>
      <c r="AD144">
        <f t="shared" si="44"/>
        <v>54760.688114261109</v>
      </c>
      <c r="AE144">
        <f t="shared" si="45"/>
        <v>0.78227099871586203</v>
      </c>
      <c r="AF144">
        <f t="shared" si="46"/>
        <v>58.887297111442926</v>
      </c>
      <c r="AG144">
        <f t="shared" si="47"/>
        <v>1.0226314154992538E-2</v>
      </c>
      <c r="AO144">
        <v>62.970447701606545</v>
      </c>
      <c r="AP144">
        <v>0.65184383273166457</v>
      </c>
    </row>
    <row r="145" spans="2:45" x14ac:dyDescent="0.2">
      <c r="B145">
        <v>580</v>
      </c>
      <c r="C145">
        <v>3100000</v>
      </c>
      <c r="D145">
        <v>464.88721600000002</v>
      </c>
      <c r="E145">
        <v>-573009.82689599996</v>
      </c>
      <c r="F145">
        <v>2517229.8407450002</v>
      </c>
      <c r="G145">
        <v>770.49408400000004</v>
      </c>
      <c r="I145">
        <f t="shared" si="52"/>
        <v>512.90797926159576</v>
      </c>
      <c r="J145">
        <f t="shared" si="53"/>
        <v>0.25869759143621768</v>
      </c>
      <c r="K145">
        <f t="shared" si="54"/>
        <v>0.99957523793179082</v>
      </c>
      <c r="L145">
        <f t="shared" si="55"/>
        <v>60.192588000092655</v>
      </c>
      <c r="M145">
        <f t="shared" si="42"/>
        <v>-5.6092939499994827</v>
      </c>
      <c r="O145">
        <v>580</v>
      </c>
      <c r="P145">
        <v>3100000</v>
      </c>
      <c r="Q145">
        <v>464.88721600000002</v>
      </c>
      <c r="R145">
        <v>-573009.82689599996</v>
      </c>
      <c r="S145">
        <v>2517229.8407450002</v>
      </c>
      <c r="T145">
        <v>770.49408400000004</v>
      </c>
      <c r="U145">
        <v>10783.781822999999</v>
      </c>
      <c r="V145">
        <f t="shared" si="43"/>
        <v>1.0783781823</v>
      </c>
      <c r="Y145">
        <v>3100000</v>
      </c>
      <c r="Z145">
        <v>46.011699999999998</v>
      </c>
      <c r="AA145">
        <v>92.692300000000003</v>
      </c>
      <c r="AB145">
        <v>46.680599999999998</v>
      </c>
      <c r="AD145">
        <f t="shared" si="44"/>
        <v>53233.826679564438</v>
      </c>
      <c r="AE145">
        <f t="shared" si="45"/>
        <v>0.8838947977967625</v>
      </c>
      <c r="AF145">
        <f t="shared" si="46"/>
        <v>55.271397286954659</v>
      </c>
      <c r="AG145">
        <f t="shared" si="47"/>
        <v>1.0895327955498118E-2</v>
      </c>
      <c r="AO145">
        <v>63.551857194368324</v>
      </c>
      <c r="AP145">
        <v>0.44140035018025864</v>
      </c>
    </row>
    <row r="146" spans="2:45" x14ac:dyDescent="0.2">
      <c r="B146">
        <v>600</v>
      </c>
      <c r="C146">
        <v>3200000</v>
      </c>
      <c r="D146">
        <v>464.92272200000002</v>
      </c>
      <c r="E146">
        <v>-573014.03504999995</v>
      </c>
      <c r="F146">
        <v>2517229.8407450002</v>
      </c>
      <c r="G146">
        <v>997.27852399999995</v>
      </c>
      <c r="I146">
        <f t="shared" si="52"/>
        <v>508.69982526160311</v>
      </c>
      <c r="J146">
        <f t="shared" si="53"/>
        <v>0.26761819803746656</v>
      </c>
      <c r="K146">
        <f t="shared" si="54"/>
        <v>0.99957523793179082</v>
      </c>
      <c r="L146">
        <f t="shared" si="55"/>
        <v>55.984434000100009</v>
      </c>
      <c r="M146">
        <f t="shared" si="42"/>
        <v>-7.0489396999993916</v>
      </c>
      <c r="O146">
        <v>600</v>
      </c>
      <c r="P146">
        <v>3200000</v>
      </c>
      <c r="Q146">
        <v>464.92272200000002</v>
      </c>
      <c r="R146">
        <v>-573014.03504999995</v>
      </c>
      <c r="S146">
        <v>2517229.8407450002</v>
      </c>
      <c r="T146">
        <v>997.27852399999995</v>
      </c>
      <c r="U146">
        <v>11828.512816</v>
      </c>
      <c r="V146">
        <f t="shared" si="43"/>
        <v>1.1828512816000001</v>
      </c>
      <c r="Y146">
        <v>3200000</v>
      </c>
      <c r="Z146">
        <v>45.620800000000003</v>
      </c>
      <c r="AA146">
        <v>92.852800000000002</v>
      </c>
      <c r="AB146">
        <v>47.231999999999999</v>
      </c>
      <c r="AD146">
        <f t="shared" si="44"/>
        <v>55142.621034577918</v>
      </c>
      <c r="AE146">
        <f t="shared" si="45"/>
        <v>0.93596565156568956</v>
      </c>
      <c r="AF146">
        <f t="shared" si="46"/>
        <v>55.344810645038038</v>
      </c>
      <c r="AG146">
        <f t="shared" si="47"/>
        <v>1.0880875604802354E-2</v>
      </c>
      <c r="AO146">
        <v>65.029262454079671</v>
      </c>
      <c r="AP146">
        <v>0.5721819304162421</v>
      </c>
      <c r="AR146">
        <f>AVERAGE(AO146:AO155)</f>
        <v>69.075670713145769</v>
      </c>
      <c r="AS146">
        <f>AVERAGE(AP146:AP155)</f>
        <v>0.42107936815196928</v>
      </c>
    </row>
    <row r="147" spans="2:45" x14ac:dyDescent="0.2">
      <c r="B147">
        <v>620</v>
      </c>
      <c r="C147">
        <v>3300000</v>
      </c>
      <c r="D147">
        <v>465.00037800000001</v>
      </c>
      <c r="E147">
        <v>-572998.76653300005</v>
      </c>
      <c r="F147">
        <v>2517229.8407450002</v>
      </c>
      <c r="G147">
        <v>1066.0642290000001</v>
      </c>
      <c r="I147">
        <f t="shared" si="52"/>
        <v>523.96834226150531</v>
      </c>
      <c r="J147">
        <f t="shared" si="53"/>
        <v>0.27653880463871544</v>
      </c>
      <c r="K147">
        <f t="shared" si="54"/>
        <v>0.99957523793179082</v>
      </c>
      <c r="L147">
        <f t="shared" si="55"/>
        <v>71.252951000002213</v>
      </c>
      <c r="M147">
        <f t="shared" si="42"/>
        <v>-6.0751061500046486</v>
      </c>
      <c r="O147">
        <v>620</v>
      </c>
      <c r="P147">
        <v>3300000</v>
      </c>
      <c r="Q147">
        <v>465.00037800000001</v>
      </c>
      <c r="R147">
        <v>-572998.76653300005</v>
      </c>
      <c r="S147">
        <v>2517229.8407450002</v>
      </c>
      <c r="T147">
        <v>1066.0642290000001</v>
      </c>
      <c r="U147">
        <v>12972.055887</v>
      </c>
      <c r="V147">
        <f t="shared" si="43"/>
        <v>1.2972055887</v>
      </c>
      <c r="Y147">
        <v>3300000</v>
      </c>
      <c r="Z147">
        <v>45.414400000000001</v>
      </c>
      <c r="AA147">
        <v>92.676000000000002</v>
      </c>
      <c r="AB147">
        <v>47.261600000000001</v>
      </c>
      <c r="AD147">
        <f t="shared" si="44"/>
        <v>55246.35862981408</v>
      </c>
      <c r="AE147">
        <f t="shared" si="45"/>
        <v>1.0245244430292528</v>
      </c>
      <c r="AF147">
        <f t="shared" si="46"/>
        <v>53.66025349495812</v>
      </c>
      <c r="AG147">
        <f t="shared" si="47"/>
        <v>1.122245909733882E-2</v>
      </c>
      <c r="AO147">
        <v>65.651105046358765</v>
      </c>
      <c r="AP147">
        <v>0.39525903229554538</v>
      </c>
    </row>
    <row r="148" spans="2:45" x14ac:dyDescent="0.2">
      <c r="B148">
        <v>640</v>
      </c>
      <c r="C148">
        <v>3400000</v>
      </c>
      <c r="D148">
        <v>464.908614</v>
      </c>
      <c r="E148">
        <v>-572981.72578500002</v>
      </c>
      <c r="F148">
        <v>2517229.8407450002</v>
      </c>
      <c r="G148">
        <v>1159.106757</v>
      </c>
      <c r="I148">
        <f t="shared" si="52"/>
        <v>541.00909026153386</v>
      </c>
      <c r="J148">
        <f t="shared" si="53"/>
        <v>0.28545941123996432</v>
      </c>
      <c r="K148">
        <f t="shared" si="54"/>
        <v>0.99957523793179082</v>
      </c>
      <c r="L148">
        <f t="shared" si="55"/>
        <v>88.293699000030756</v>
      </c>
      <c r="M148">
        <f t="shared" si="42"/>
        <v>-5.9864945999983323</v>
      </c>
      <c r="O148">
        <v>640</v>
      </c>
      <c r="P148">
        <v>3400000</v>
      </c>
      <c r="Q148">
        <v>464.908614</v>
      </c>
      <c r="R148">
        <v>-572981.72578500002</v>
      </c>
      <c r="S148">
        <v>2517229.8407450002</v>
      </c>
      <c r="T148">
        <v>1159.106757</v>
      </c>
      <c r="U148">
        <v>14240.311414</v>
      </c>
      <c r="V148">
        <f t="shared" si="43"/>
        <v>1.4240311414</v>
      </c>
      <c r="Y148">
        <v>3400000</v>
      </c>
      <c r="Z148">
        <v>45.849400000000003</v>
      </c>
      <c r="AA148">
        <v>92.691599999999994</v>
      </c>
      <c r="AB148">
        <v>46.842199999999998</v>
      </c>
      <c r="AD148">
        <f t="shared" si="44"/>
        <v>53788.601129289083</v>
      </c>
      <c r="AE148">
        <f t="shared" si="45"/>
        <v>1.1551713479487973</v>
      </c>
      <c r="AF148">
        <f t="shared" si="46"/>
        <v>50.611711875090442</v>
      </c>
      <c r="AG148">
        <f t="shared" si="47"/>
        <v>1.1898431759949708E-2</v>
      </c>
      <c r="AO148">
        <v>65.92665951386914</v>
      </c>
      <c r="AP148">
        <v>0.40393293151907383</v>
      </c>
    </row>
    <row r="149" spans="2:45" x14ac:dyDescent="0.2">
      <c r="B149">
        <v>660</v>
      </c>
      <c r="C149">
        <v>3500000</v>
      </c>
      <c r="D149">
        <v>464.93852700000002</v>
      </c>
      <c r="E149">
        <v>-572978.65027099999</v>
      </c>
      <c r="F149">
        <v>2517229.8407450002</v>
      </c>
      <c r="G149">
        <v>1207.704528</v>
      </c>
      <c r="I149">
        <f t="shared" si="52"/>
        <v>544.08460426155943</v>
      </c>
      <c r="J149">
        <f t="shared" si="53"/>
        <v>0.2943800178412132</v>
      </c>
      <c r="K149">
        <f t="shared" si="54"/>
        <v>0.99957523793179082</v>
      </c>
      <c r="L149">
        <f t="shared" si="55"/>
        <v>91.369213000056334</v>
      </c>
      <c r="M149">
        <f t="shared" si="42"/>
        <v>-6.6847562999984804</v>
      </c>
      <c r="O149">
        <v>660</v>
      </c>
      <c r="P149">
        <v>3500000</v>
      </c>
      <c r="Q149">
        <v>464.93852700000002</v>
      </c>
      <c r="R149">
        <v>-572978.65027099999</v>
      </c>
      <c r="S149">
        <v>2517229.8407450002</v>
      </c>
      <c r="T149">
        <v>1207.704528</v>
      </c>
      <c r="U149">
        <v>15297.663715999999</v>
      </c>
      <c r="V149">
        <f t="shared" si="43"/>
        <v>1.5297663716000001</v>
      </c>
      <c r="Y149">
        <v>3500000</v>
      </c>
      <c r="Z149">
        <v>45.781799999999997</v>
      </c>
      <c r="AA149">
        <v>92.860200000000006</v>
      </c>
      <c r="AB149">
        <v>47.078400000000002</v>
      </c>
      <c r="AD149">
        <f t="shared" si="44"/>
        <v>54606.391865518337</v>
      </c>
      <c r="AE149">
        <f t="shared" si="45"/>
        <v>1.2223590713609962</v>
      </c>
      <c r="AF149">
        <f t="shared" si="46"/>
        <v>49.824195729416878</v>
      </c>
      <c r="AG149">
        <f t="shared" si="47"/>
        <v>1.2086497156329468E-2</v>
      </c>
      <c r="AO149">
        <v>67.241631955862786</v>
      </c>
      <c r="AP149">
        <v>0.53945965076781111</v>
      </c>
    </row>
    <row r="150" spans="2:45" x14ac:dyDescent="0.2">
      <c r="B150">
        <v>680</v>
      </c>
      <c r="C150">
        <v>3600000</v>
      </c>
      <c r="D150">
        <v>464.93758000000003</v>
      </c>
      <c r="E150">
        <v>-572968.20470700006</v>
      </c>
      <c r="F150">
        <v>2517229.8407450002</v>
      </c>
      <c r="G150">
        <v>1448.495868</v>
      </c>
      <c r="I150">
        <f t="shared" si="52"/>
        <v>554.53016826149542</v>
      </c>
      <c r="J150">
        <f t="shared" si="53"/>
        <v>0.30330062444246209</v>
      </c>
      <c r="K150">
        <f t="shared" si="54"/>
        <v>0.99957523793179082</v>
      </c>
      <c r="L150">
        <f t="shared" si="55"/>
        <v>101.81477699999232</v>
      </c>
      <c r="M150">
        <f t="shared" si="42"/>
        <v>-6.3162538000029596</v>
      </c>
      <c r="O150">
        <v>680</v>
      </c>
      <c r="P150">
        <v>3600000</v>
      </c>
      <c r="Q150">
        <v>464.93758000000003</v>
      </c>
      <c r="R150">
        <v>-572968.20470700006</v>
      </c>
      <c r="S150">
        <v>2517229.8407450002</v>
      </c>
      <c r="T150">
        <v>1448.495868</v>
      </c>
      <c r="U150">
        <v>16490.947278</v>
      </c>
      <c r="V150">
        <f t="shared" si="43"/>
        <v>1.6490947278000001</v>
      </c>
      <c r="Y150">
        <v>3600000</v>
      </c>
      <c r="Z150">
        <v>45.302999999999997</v>
      </c>
      <c r="AA150">
        <v>92.974699999999999</v>
      </c>
      <c r="AB150">
        <v>47.671700000000001</v>
      </c>
      <c r="AD150">
        <f t="shared" si="44"/>
        <v>56697.030825999762</v>
      </c>
      <c r="AE150">
        <f t="shared" si="45"/>
        <v>1.2691193297830092</v>
      </c>
      <c r="AF150">
        <f t="shared" si="46"/>
        <v>50.210223475613319</v>
      </c>
      <c r="AG150">
        <f t="shared" si="47"/>
        <v>1.1993573386353946E-2</v>
      </c>
      <c r="AO150">
        <v>67.954958091936888</v>
      </c>
      <c r="AP150">
        <v>0.38074705586966001</v>
      </c>
    </row>
    <row r="151" spans="2:45" x14ac:dyDescent="0.2">
      <c r="B151">
        <v>700</v>
      </c>
      <c r="C151">
        <v>3700000</v>
      </c>
      <c r="D151">
        <v>464.97647599999999</v>
      </c>
      <c r="E151">
        <v>-572953.58640999999</v>
      </c>
      <c r="F151">
        <v>2517229.8407450002</v>
      </c>
      <c r="G151">
        <v>1579.795664</v>
      </c>
      <c r="I151">
        <f t="shared" si="52"/>
        <v>569.1484652615618</v>
      </c>
      <c r="J151">
        <f t="shared" si="53"/>
        <v>0.31222123104371097</v>
      </c>
      <c r="K151">
        <f t="shared" si="54"/>
        <v>0.99957523793179082</v>
      </c>
      <c r="L151">
        <f t="shared" si="55"/>
        <v>116.4330740000587</v>
      </c>
      <c r="M151">
        <f t="shared" si="42"/>
        <v>-6.1076171499964405</v>
      </c>
      <c r="O151">
        <v>700</v>
      </c>
      <c r="P151">
        <v>3700000</v>
      </c>
      <c r="Q151">
        <v>464.97647599999999</v>
      </c>
      <c r="R151">
        <v>-572953.58640999999</v>
      </c>
      <c r="S151">
        <v>2517229.8407450002</v>
      </c>
      <c r="T151">
        <v>1579.795664</v>
      </c>
      <c r="U151">
        <v>18037.915842999999</v>
      </c>
      <c r="V151">
        <f t="shared" si="43"/>
        <v>1.8037915842999999</v>
      </c>
      <c r="Y151">
        <v>3700000</v>
      </c>
      <c r="Z151">
        <v>45.936300000000003</v>
      </c>
      <c r="AA151">
        <v>92.635800000000003</v>
      </c>
      <c r="AB151">
        <v>46.6995</v>
      </c>
      <c r="AD151">
        <f t="shared" si="44"/>
        <v>53298.512656346356</v>
      </c>
      <c r="AE151">
        <f t="shared" si="45"/>
        <v>1.476686953876436</v>
      </c>
      <c r="AF151">
        <f t="shared" si="46"/>
        <v>45.851949030931102</v>
      </c>
      <c r="AG151">
        <f t="shared" si="47"/>
        <v>1.3133574749325574E-2</v>
      </c>
      <c r="AO151">
        <v>69.852940891687041</v>
      </c>
      <c r="AP151">
        <v>0.35267108857130092</v>
      </c>
    </row>
    <row r="152" spans="2:45" x14ac:dyDescent="0.2">
      <c r="B152">
        <v>720</v>
      </c>
      <c r="C152">
        <v>3800000</v>
      </c>
      <c r="D152">
        <v>464.95815599999997</v>
      </c>
      <c r="E152">
        <v>-572939.96900599997</v>
      </c>
      <c r="F152">
        <v>2517229.8407450002</v>
      </c>
      <c r="G152">
        <v>1748.244739</v>
      </c>
      <c r="I152">
        <f t="shared" ref="I152:I174" si="56">E152-(128000-$B$114)/128000*$E$115</f>
        <v>582.76586926158052</v>
      </c>
      <c r="J152">
        <f t="shared" ref="J152:J174" si="57">B152/$B$114</f>
        <v>0.32114183764495985</v>
      </c>
      <c r="K152">
        <f t="shared" ref="K152:K174" si="58">F152/$F$115</f>
        <v>0.99957523793179082</v>
      </c>
      <c r="L152">
        <f t="shared" ref="L152:L174" si="59">E152-$E$116</f>
        <v>130.05047800007742</v>
      </c>
      <c r="M152">
        <f t="shared" si="42"/>
        <v>-6.1576617999988228</v>
      </c>
      <c r="O152">
        <v>720</v>
      </c>
      <c r="P152">
        <v>3800000</v>
      </c>
      <c r="Q152">
        <v>464.95815599999997</v>
      </c>
      <c r="R152">
        <v>-572939.96900599997</v>
      </c>
      <c r="S152">
        <v>2517229.8407450002</v>
      </c>
      <c r="T152">
        <v>1748.244739</v>
      </c>
      <c r="U152">
        <v>19447.663269000001</v>
      </c>
      <c r="V152">
        <f t="shared" si="43"/>
        <v>1.9447663269000002</v>
      </c>
      <c r="Y152">
        <v>3800000</v>
      </c>
      <c r="Z152">
        <v>44.936399999999999</v>
      </c>
      <c r="AA152">
        <v>92.805000000000007</v>
      </c>
      <c r="AB152">
        <v>47.868600000000001</v>
      </c>
      <c r="AD152">
        <f t="shared" si="44"/>
        <v>57402.469383434589</v>
      </c>
      <c r="AE152">
        <f>V152*$AD$113/AD152</f>
        <v>1.4782708803781099</v>
      </c>
      <c r="AF152">
        <f>AD152/O152*0.6022</f>
        <v>48.010787587089318</v>
      </c>
      <c r="AG152">
        <f>O152/AD152</f>
        <v>1.2543014398746062E-2</v>
      </c>
      <c r="AO152">
        <v>70.502636024707115</v>
      </c>
      <c r="AP152">
        <v>0.475491815420511</v>
      </c>
    </row>
    <row r="153" spans="2:45" x14ac:dyDescent="0.2">
      <c r="B153">
        <v>740</v>
      </c>
      <c r="C153">
        <v>3900000</v>
      </c>
      <c r="D153">
        <v>465.02638999999999</v>
      </c>
      <c r="E153">
        <v>-572937.29992300004</v>
      </c>
      <c r="F153">
        <v>2517229.8407450002</v>
      </c>
      <c r="G153">
        <v>1870.2065729999999</v>
      </c>
      <c r="I153">
        <f t="shared" si="56"/>
        <v>585.43495226150844</v>
      </c>
      <c r="J153">
        <f t="shared" si="57"/>
        <v>0.33006244424620873</v>
      </c>
      <c r="K153">
        <f t="shared" si="58"/>
        <v>0.99957523793179082</v>
      </c>
      <c r="L153">
        <f t="shared" si="59"/>
        <v>132.71956100000534</v>
      </c>
      <c r="M153">
        <f t="shared" si="42"/>
        <v>-6.705077850003363</v>
      </c>
      <c r="O153">
        <v>740</v>
      </c>
      <c r="P153">
        <v>3900000</v>
      </c>
      <c r="Q153">
        <v>465.02638999999999</v>
      </c>
      <c r="R153">
        <v>-572937.29992300004</v>
      </c>
      <c r="S153">
        <v>2517229.8407450002</v>
      </c>
      <c r="T153">
        <v>1870.2065729999999</v>
      </c>
      <c r="U153">
        <v>21047.041504000001</v>
      </c>
      <c r="V153">
        <f t="shared" si="43"/>
        <v>2.1047041504000004</v>
      </c>
      <c r="Y153">
        <v>3900000</v>
      </c>
      <c r="Z153">
        <v>45.262</v>
      </c>
      <c r="AA153">
        <v>92.662300000000002</v>
      </c>
      <c r="AB153">
        <v>47.400300000000001</v>
      </c>
      <c r="AD153">
        <f t="shared" si="44"/>
        <v>55734.186790657637</v>
      </c>
      <c r="AE153">
        <f t="shared" ref="AE153:AE173" si="60">V153*$AD$113/AD153</f>
        <v>1.647731939677229</v>
      </c>
      <c r="AF153">
        <f t="shared" ref="AF153:AF174" si="61">AD153/O153*0.6022</f>
        <v>45.355577412613549</v>
      </c>
      <c r="AG153">
        <f t="shared" ref="AG153:AG174" si="62">O153/AD153</f>
        <v>1.3277308643248052E-2</v>
      </c>
      <c r="AO153">
        <v>72.369134176251237</v>
      </c>
      <c r="AP153">
        <v>0.3290044803772571</v>
      </c>
    </row>
    <row r="154" spans="2:45" x14ac:dyDescent="0.2">
      <c r="B154">
        <v>760</v>
      </c>
      <c r="C154">
        <v>4000000</v>
      </c>
      <c r="D154">
        <v>464.97072900000001</v>
      </c>
      <c r="E154">
        <v>-572908.94268400001</v>
      </c>
      <c r="F154">
        <v>2517229.8407450002</v>
      </c>
      <c r="G154">
        <v>2041.0398250000001</v>
      </c>
      <c r="I154">
        <f t="shared" si="56"/>
        <v>613.79219126154203</v>
      </c>
      <c r="J154">
        <f t="shared" si="57"/>
        <v>0.33898305084745761</v>
      </c>
      <c r="K154">
        <f t="shared" si="58"/>
        <v>0.99957523793179082</v>
      </c>
      <c r="L154">
        <f t="shared" si="59"/>
        <v>161.07680000003893</v>
      </c>
      <c r="M154">
        <f t="shared" si="42"/>
        <v>-5.4206700499980798</v>
      </c>
      <c r="O154">
        <v>760</v>
      </c>
      <c r="P154">
        <v>4000000</v>
      </c>
      <c r="Q154">
        <v>464.97072900000001</v>
      </c>
      <c r="R154">
        <v>-572908.94268400001</v>
      </c>
      <c r="S154">
        <v>2517229.8407450002</v>
      </c>
      <c r="T154">
        <v>2041.0398250000001</v>
      </c>
      <c r="U154">
        <v>22672.413031</v>
      </c>
      <c r="V154">
        <f t="shared" si="43"/>
        <v>2.2672413031</v>
      </c>
      <c r="Y154">
        <v>4000000</v>
      </c>
      <c r="Z154">
        <v>45.131300000000003</v>
      </c>
      <c r="AA154">
        <v>93.137699999999995</v>
      </c>
      <c r="AB154">
        <v>48.006399999999999</v>
      </c>
      <c r="AD154">
        <f t="shared" si="44"/>
        <v>57899.63367888279</v>
      </c>
      <c r="AE154">
        <f t="shared" si="60"/>
        <v>1.7085948779894551</v>
      </c>
      <c r="AF154">
        <f t="shared" si="61"/>
        <v>45.877841317662124</v>
      </c>
      <c r="AG154">
        <f t="shared" si="62"/>
        <v>1.3126162493791182E-2</v>
      </c>
      <c r="AO154">
        <v>72.910917450823277</v>
      </c>
      <c r="AP154">
        <v>0.4386211624397286</v>
      </c>
    </row>
    <row r="155" spans="2:45" x14ac:dyDescent="0.2">
      <c r="B155">
        <v>780</v>
      </c>
      <c r="C155">
        <v>4100000</v>
      </c>
      <c r="D155">
        <v>464.93012299999998</v>
      </c>
      <c r="E155">
        <v>-572903.368334</v>
      </c>
      <c r="F155">
        <v>2517229.8407450002</v>
      </c>
      <c r="G155">
        <v>2276.6245130000002</v>
      </c>
      <c r="I155">
        <f t="shared" si="56"/>
        <v>619.3665412615519</v>
      </c>
      <c r="J155">
        <f t="shared" si="57"/>
        <v>0.34790365744870649</v>
      </c>
      <c r="K155">
        <f t="shared" si="58"/>
        <v>0.99957523793179082</v>
      </c>
      <c r="L155">
        <f t="shared" si="59"/>
        <v>166.6511500000488</v>
      </c>
      <c r="M155">
        <f t="shared" si="42"/>
        <v>-6.5598144999992654</v>
      </c>
      <c r="O155">
        <v>780</v>
      </c>
      <c r="P155">
        <v>4100000</v>
      </c>
      <c r="Q155">
        <v>464.93012299999998</v>
      </c>
      <c r="R155">
        <v>-572903.368334</v>
      </c>
      <c r="S155">
        <v>2517229.8407450002</v>
      </c>
      <c r="T155">
        <v>2276.6245130000002</v>
      </c>
      <c r="U155">
        <v>24705.300582</v>
      </c>
      <c r="V155">
        <f t="shared" si="43"/>
        <v>2.4705300582</v>
      </c>
      <c r="Y155">
        <v>4100000</v>
      </c>
      <c r="Z155">
        <v>45.184899999999999</v>
      </c>
      <c r="AA155">
        <v>92.939499999999995</v>
      </c>
      <c r="AB155">
        <v>47.754600000000003</v>
      </c>
      <c r="AD155">
        <f t="shared" ref="AD155:AD174" si="63">(1/6)*3.14*(AB155)^3</f>
        <v>56993.330020654917</v>
      </c>
      <c r="AE155">
        <f t="shared" si="60"/>
        <v>1.8913995478298173</v>
      </c>
      <c r="AF155">
        <f t="shared" si="61"/>
        <v>44.001773510818445</v>
      </c>
      <c r="AG155">
        <f t="shared" si="62"/>
        <v>1.3685812001462639E-2</v>
      </c>
      <c r="AO155">
        <v>73.317461525881697</v>
      </c>
      <c r="AP155">
        <v>0.32342453384256314</v>
      </c>
    </row>
    <row r="156" spans="2:45" x14ac:dyDescent="0.2">
      <c r="B156">
        <v>800</v>
      </c>
      <c r="C156">
        <v>4200000</v>
      </c>
      <c r="D156">
        <v>464.92523699999998</v>
      </c>
      <c r="E156">
        <v>-572893.23784099997</v>
      </c>
      <c r="F156">
        <v>2517229.8407450002</v>
      </c>
      <c r="G156">
        <v>2352.4502560000001</v>
      </c>
      <c r="I156">
        <f t="shared" si="56"/>
        <v>629.49703426158521</v>
      </c>
      <c r="J156">
        <f t="shared" si="57"/>
        <v>0.35682426404995538</v>
      </c>
      <c r="K156">
        <f t="shared" si="58"/>
        <v>0.99957523793179082</v>
      </c>
      <c r="L156">
        <f t="shared" si="59"/>
        <v>176.78164300008211</v>
      </c>
      <c r="M156">
        <f t="shared" si="42"/>
        <v>-6.3320073499980936</v>
      </c>
      <c r="O156">
        <v>800</v>
      </c>
      <c r="P156">
        <v>4200000</v>
      </c>
      <c r="Q156">
        <v>464.92523699999998</v>
      </c>
      <c r="R156">
        <v>-572893.23784099997</v>
      </c>
      <c r="S156">
        <v>2517229.8407450002</v>
      </c>
      <c r="T156">
        <v>2352.4502560000001</v>
      </c>
      <c r="U156">
        <v>26254.239708000001</v>
      </c>
      <c r="V156">
        <f t="shared" si="43"/>
        <v>2.6254239708</v>
      </c>
      <c r="Y156">
        <v>4200000</v>
      </c>
      <c r="Z156">
        <v>45.174599999999998</v>
      </c>
      <c r="AA156">
        <v>93.110900000000001</v>
      </c>
      <c r="AB156">
        <v>47.936300000000003</v>
      </c>
      <c r="AD156">
        <f t="shared" si="63"/>
        <v>57646.364916249906</v>
      </c>
      <c r="AE156">
        <f t="shared" si="60"/>
        <v>1.9872142419597982</v>
      </c>
      <c r="AF156">
        <f t="shared" si="61"/>
        <v>43.39330119070712</v>
      </c>
      <c r="AG156">
        <f t="shared" si="62"/>
        <v>1.3877718068819433E-2</v>
      </c>
      <c r="AO156">
        <v>74.287677563507387</v>
      </c>
      <c r="AP156">
        <v>0.41649156622461608</v>
      </c>
      <c r="AR156">
        <f>AVERAGE(AO156:AO165)</f>
        <v>79.68069814966502</v>
      </c>
      <c r="AS156">
        <f>AVERAGE(AP156:AP165)</f>
        <v>0.30602592857772348</v>
      </c>
    </row>
    <row r="157" spans="2:45" x14ac:dyDescent="0.2">
      <c r="B157">
        <v>820</v>
      </c>
      <c r="C157">
        <v>4300000</v>
      </c>
      <c r="D157">
        <v>464.916267</v>
      </c>
      <c r="E157">
        <v>-572881.95990000002</v>
      </c>
      <c r="F157">
        <v>2517229.8407450002</v>
      </c>
      <c r="G157">
        <v>2560.1817719999999</v>
      </c>
      <c r="I157">
        <f t="shared" si="56"/>
        <v>640.77497526153456</v>
      </c>
      <c r="J157">
        <f t="shared" si="57"/>
        <v>0.36574487065120426</v>
      </c>
      <c r="K157">
        <f t="shared" si="58"/>
        <v>0.99957523793179082</v>
      </c>
      <c r="L157">
        <f t="shared" si="59"/>
        <v>188.05958400003146</v>
      </c>
      <c r="M157">
        <f t="shared" si="42"/>
        <v>-6.2746349500022918</v>
      </c>
      <c r="O157">
        <v>820</v>
      </c>
      <c r="P157">
        <v>4300000</v>
      </c>
      <c r="Q157">
        <v>464.916267</v>
      </c>
      <c r="R157">
        <v>-572881.95990000002</v>
      </c>
      <c r="S157">
        <v>2517229.8407450002</v>
      </c>
      <c r="T157">
        <v>2560.1817719999999</v>
      </c>
      <c r="U157">
        <v>28324.223030000001</v>
      </c>
      <c r="V157">
        <f t="shared" si="43"/>
        <v>2.8324223030000004</v>
      </c>
      <c r="Y157">
        <v>4300000</v>
      </c>
      <c r="Z157">
        <v>45.433199999999999</v>
      </c>
      <c r="AA157">
        <v>93.357799999999997</v>
      </c>
      <c r="AB157">
        <v>47.924599999999998</v>
      </c>
      <c r="AD157">
        <f t="shared" si="63"/>
        <v>57604.165297324973</v>
      </c>
      <c r="AE157">
        <f t="shared" si="60"/>
        <v>2.1454642831705559</v>
      </c>
      <c r="AF157">
        <f t="shared" si="61"/>
        <v>42.303937002498898</v>
      </c>
      <c r="AG157">
        <f t="shared" si="62"/>
        <v>1.4235081712712174E-2</v>
      </c>
      <c r="AO157">
        <v>75.034329029273167</v>
      </c>
      <c r="AP157">
        <v>0.29521871088553131</v>
      </c>
    </row>
    <row r="158" spans="2:45" x14ac:dyDescent="0.2">
      <c r="B158">
        <v>840</v>
      </c>
      <c r="C158">
        <v>4400000</v>
      </c>
      <c r="D158">
        <v>464.97565900000001</v>
      </c>
      <c r="E158">
        <v>-572864.72816599999</v>
      </c>
      <c r="F158">
        <v>2517229.8407450002</v>
      </c>
      <c r="G158">
        <v>2860.970057</v>
      </c>
      <c r="I158">
        <f t="shared" si="56"/>
        <v>658.00670926156454</v>
      </c>
      <c r="J158">
        <f t="shared" si="57"/>
        <v>0.37466547725245319</v>
      </c>
      <c r="K158">
        <f t="shared" si="58"/>
        <v>0.99957523793179082</v>
      </c>
      <c r="L158">
        <f t="shared" si="59"/>
        <v>205.29131800006144</v>
      </c>
      <c r="M158">
        <f t="shared" si="42"/>
        <v>-5.9769452999982606</v>
      </c>
      <c r="O158">
        <v>840</v>
      </c>
      <c r="P158">
        <v>4400000</v>
      </c>
      <c r="Q158">
        <v>464.97565900000001</v>
      </c>
      <c r="R158">
        <v>-572864.72816599999</v>
      </c>
      <c r="S158">
        <v>2517229.8407450002</v>
      </c>
      <c r="T158">
        <v>2860.970057</v>
      </c>
      <c r="U158">
        <v>30117.417912000001</v>
      </c>
      <c r="V158">
        <f t="shared" si="43"/>
        <v>3.0117417912000004</v>
      </c>
      <c r="Y158">
        <v>4400000</v>
      </c>
      <c r="Z158">
        <v>45.185699999999997</v>
      </c>
      <c r="AA158">
        <v>93.548000000000002</v>
      </c>
      <c r="AB158">
        <v>48.362299999999998</v>
      </c>
      <c r="AD158">
        <f t="shared" si="63"/>
        <v>59196.937282436265</v>
      </c>
      <c r="AE158">
        <f t="shared" si="60"/>
        <v>2.219911540286291</v>
      </c>
      <c r="AF158">
        <f t="shared" si="61"/>
        <v>42.438566227956088</v>
      </c>
      <c r="AG158">
        <f t="shared" si="62"/>
        <v>1.4189923306205034E-2</v>
      </c>
      <c r="AO158">
        <v>76.483050147756757</v>
      </c>
      <c r="AP158">
        <v>0.38503165538731876</v>
      </c>
    </row>
    <row r="159" spans="2:45" x14ac:dyDescent="0.2">
      <c r="B159">
        <v>860</v>
      </c>
      <c r="C159">
        <v>4500000</v>
      </c>
      <c r="D159">
        <v>464.91888799999998</v>
      </c>
      <c r="E159">
        <v>-572834.92151400005</v>
      </c>
      <c r="F159">
        <v>2517229.8407450002</v>
      </c>
      <c r="G159">
        <v>3081.688772</v>
      </c>
      <c r="I159">
        <f t="shared" si="56"/>
        <v>687.81336126150563</v>
      </c>
      <c r="J159">
        <f t="shared" si="57"/>
        <v>0.38358608385370208</v>
      </c>
      <c r="K159">
        <f t="shared" si="58"/>
        <v>0.99957523793179082</v>
      </c>
      <c r="L159">
        <f t="shared" si="59"/>
        <v>235.09797000000253</v>
      </c>
      <c r="M159">
        <f t="shared" si="42"/>
        <v>-5.348199400002704</v>
      </c>
      <c r="O159">
        <v>860</v>
      </c>
      <c r="P159">
        <v>4500000</v>
      </c>
      <c r="Q159">
        <v>464.91888799999998</v>
      </c>
      <c r="R159">
        <v>-572834.92151400005</v>
      </c>
      <c r="S159">
        <v>2517229.8407450002</v>
      </c>
      <c r="T159">
        <v>3081.688772</v>
      </c>
      <c r="U159">
        <v>31310.423291999999</v>
      </c>
      <c r="V159">
        <f t="shared" si="43"/>
        <v>3.1310423292</v>
      </c>
      <c r="Y159">
        <v>4500000</v>
      </c>
      <c r="Z159">
        <v>44.9285</v>
      </c>
      <c r="AA159">
        <v>93.375399999999999</v>
      </c>
      <c r="AB159">
        <v>48.446899999999999</v>
      </c>
      <c r="AD159">
        <f t="shared" si="63"/>
        <v>59508.140011765972</v>
      </c>
      <c r="AE159">
        <f t="shared" si="60"/>
        <v>2.2957771778778366</v>
      </c>
      <c r="AF159">
        <f t="shared" si="61"/>
        <v>41.669537110564498</v>
      </c>
      <c r="AG159">
        <f t="shared" si="62"/>
        <v>1.445180440574954E-2</v>
      </c>
      <c r="AO159">
        <v>76.734697805994003</v>
      </c>
      <c r="AP159">
        <v>0.28173540553252041</v>
      </c>
    </row>
    <row r="160" spans="2:45" x14ac:dyDescent="0.2">
      <c r="B160">
        <v>880</v>
      </c>
      <c r="C160">
        <v>4600000</v>
      </c>
      <c r="D160">
        <v>464.94877500000001</v>
      </c>
      <c r="E160">
        <v>-572814.92544499994</v>
      </c>
      <c r="F160">
        <v>2517229.8407450002</v>
      </c>
      <c r="G160">
        <v>3325.921566</v>
      </c>
      <c r="I160">
        <f t="shared" si="56"/>
        <v>707.80943026160821</v>
      </c>
      <c r="J160">
        <f t="shared" si="57"/>
        <v>0.39250669045495096</v>
      </c>
      <c r="K160">
        <f t="shared" si="58"/>
        <v>0.99957523793179082</v>
      </c>
      <c r="L160">
        <f t="shared" si="59"/>
        <v>255.09403900010511</v>
      </c>
      <c r="M160">
        <f t="shared" si="42"/>
        <v>-5.83872854999463</v>
      </c>
      <c r="O160">
        <v>880</v>
      </c>
      <c r="P160">
        <v>4600000</v>
      </c>
      <c r="Q160">
        <v>464.94877500000001</v>
      </c>
      <c r="R160">
        <v>-572814.92544499994</v>
      </c>
      <c r="S160">
        <v>2517229.8407450002</v>
      </c>
      <c r="T160">
        <v>3325.921566</v>
      </c>
      <c r="U160">
        <v>33417.028496999999</v>
      </c>
      <c r="V160">
        <f t="shared" si="43"/>
        <v>3.3417028497000003</v>
      </c>
      <c r="Y160">
        <v>4600000</v>
      </c>
      <c r="Z160">
        <v>45.179499999999997</v>
      </c>
      <c r="AA160">
        <v>93.652000000000001</v>
      </c>
      <c r="AB160">
        <v>48.472499999999997</v>
      </c>
      <c r="AD160">
        <f t="shared" si="63"/>
        <v>59602.524596689196</v>
      </c>
      <c r="AE160">
        <f t="shared" si="60"/>
        <v>2.4463598749533011</v>
      </c>
      <c r="AF160">
        <f t="shared" si="61"/>
        <v>40.787091263779814</v>
      </c>
      <c r="AG160">
        <f t="shared" si="62"/>
        <v>1.4764475262661647E-2</v>
      </c>
      <c r="AO160">
        <v>77.493735680507911</v>
      </c>
      <c r="AP160">
        <v>0.27300338863746176</v>
      </c>
    </row>
    <row r="161" spans="2:45" x14ac:dyDescent="0.2">
      <c r="B161">
        <v>900</v>
      </c>
      <c r="C161">
        <v>4700000</v>
      </c>
      <c r="D161">
        <v>464.93154099999998</v>
      </c>
      <c r="E161">
        <v>-572803.89488699997</v>
      </c>
      <c r="F161">
        <v>2517229.8407450002</v>
      </c>
      <c r="G161">
        <v>3534.5300040000002</v>
      </c>
      <c r="I161">
        <f t="shared" si="56"/>
        <v>718.83998826157767</v>
      </c>
      <c r="J161">
        <f t="shared" si="57"/>
        <v>0.40142729705619984</v>
      </c>
      <c r="K161">
        <f t="shared" si="58"/>
        <v>0.99957523793179082</v>
      </c>
      <c r="L161">
        <f t="shared" si="59"/>
        <v>266.12459700007457</v>
      </c>
      <c r="M161">
        <f t="shared" si="42"/>
        <v>-6.287004100001286</v>
      </c>
      <c r="O161">
        <v>900</v>
      </c>
      <c r="P161">
        <v>4700000</v>
      </c>
      <c r="Q161">
        <v>464.93154099999998</v>
      </c>
      <c r="R161">
        <v>-572803.89488699997</v>
      </c>
      <c r="S161">
        <v>2517229.8407450002</v>
      </c>
      <c r="T161">
        <v>3534.5300040000002</v>
      </c>
      <c r="U161">
        <v>34996.769633000004</v>
      </c>
      <c r="V161">
        <f t="shared" si="43"/>
        <v>3.4996769633000007</v>
      </c>
      <c r="Y161">
        <v>4700000</v>
      </c>
      <c r="Z161">
        <v>45.033299999999997</v>
      </c>
      <c r="AA161">
        <v>93.627200000000002</v>
      </c>
      <c r="AB161">
        <v>48.593899999999998</v>
      </c>
      <c r="AD161">
        <f t="shared" si="63"/>
        <v>60051.472988158625</v>
      </c>
      <c r="AE161">
        <f t="shared" si="60"/>
        <v>2.5428542350172862</v>
      </c>
      <c r="AF161">
        <f t="shared" si="61"/>
        <v>40.181107814965692</v>
      </c>
      <c r="AG161">
        <f t="shared" si="62"/>
        <v>1.4987142782950026E-2</v>
      </c>
      <c r="AO161">
        <v>81.942992017711646</v>
      </c>
      <c r="AP161">
        <v>0.30048314573795976</v>
      </c>
    </row>
    <row r="162" spans="2:45" x14ac:dyDescent="0.2">
      <c r="B162">
        <v>920</v>
      </c>
      <c r="C162">
        <v>4800000</v>
      </c>
      <c r="D162">
        <v>464.92971799999998</v>
      </c>
      <c r="E162">
        <v>-572787.913803</v>
      </c>
      <c r="F162">
        <v>2517229.8407450002</v>
      </c>
      <c r="G162">
        <v>3793.3485310000001</v>
      </c>
      <c r="I162">
        <f t="shared" si="56"/>
        <v>734.82107226154767</v>
      </c>
      <c r="J162">
        <f t="shared" si="57"/>
        <v>0.41034790365744872</v>
      </c>
      <c r="K162">
        <f t="shared" si="58"/>
        <v>0.99957523793179082</v>
      </c>
      <c r="L162">
        <f t="shared" si="59"/>
        <v>282.10568100004457</v>
      </c>
      <c r="M162">
        <f t="shared" si="42"/>
        <v>-6.0394778000012597</v>
      </c>
      <c r="O162">
        <v>920</v>
      </c>
      <c r="P162">
        <v>4800000</v>
      </c>
      <c r="Q162">
        <v>464.92971799999998</v>
      </c>
      <c r="R162">
        <v>-572787.913803</v>
      </c>
      <c r="S162">
        <v>2517229.8407450002</v>
      </c>
      <c r="T162">
        <v>3793.3485310000001</v>
      </c>
      <c r="U162">
        <v>36611.919055999999</v>
      </c>
      <c r="V162">
        <f t="shared" si="43"/>
        <v>3.6611919056</v>
      </c>
      <c r="Y162">
        <v>4800000</v>
      </c>
      <c r="Z162">
        <v>44.727200000000003</v>
      </c>
      <c r="AA162">
        <v>93.411000000000001</v>
      </c>
      <c r="AB162">
        <v>48.683799999999998</v>
      </c>
      <c r="AD162">
        <f t="shared" si="63"/>
        <v>60385.380403548319</v>
      </c>
      <c r="AE162">
        <f t="shared" si="60"/>
        <v>2.6455005640751406</v>
      </c>
      <c r="AF162">
        <f t="shared" si="61"/>
        <v>39.526169651105214</v>
      </c>
      <c r="AG162">
        <f t="shared" si="62"/>
        <v>1.5235475769991833E-2</v>
      </c>
      <c r="AO162">
        <v>82.452761535578048</v>
      </c>
      <c r="AP162">
        <v>0.24495407924200635</v>
      </c>
    </row>
    <row r="163" spans="2:45" x14ac:dyDescent="0.2">
      <c r="B163">
        <v>940</v>
      </c>
      <c r="C163">
        <v>4900000</v>
      </c>
      <c r="D163">
        <v>464.94544200000001</v>
      </c>
      <c r="E163">
        <v>-572777.54996700003</v>
      </c>
      <c r="F163">
        <v>2517229.8407450002</v>
      </c>
      <c r="G163">
        <v>4027.9545619999999</v>
      </c>
      <c r="I163">
        <f t="shared" si="56"/>
        <v>745.18490826152265</v>
      </c>
      <c r="J163">
        <f t="shared" si="57"/>
        <v>0.4192685102586976</v>
      </c>
      <c r="K163">
        <f t="shared" si="58"/>
        <v>0.99957523793179082</v>
      </c>
      <c r="L163">
        <f t="shared" si="59"/>
        <v>292.46951700001955</v>
      </c>
      <c r="M163">
        <f t="shared" si="42"/>
        <v>-6.3203402000010103</v>
      </c>
      <c r="O163">
        <v>940</v>
      </c>
      <c r="P163">
        <v>4900000</v>
      </c>
      <c r="Q163">
        <v>464.94544200000001</v>
      </c>
      <c r="R163">
        <v>-572777.54996700003</v>
      </c>
      <c r="S163">
        <v>2517229.8407450002</v>
      </c>
      <c r="T163">
        <v>4027.9545619999999</v>
      </c>
      <c r="U163">
        <v>39193.745975999998</v>
      </c>
      <c r="V163">
        <f t="shared" si="43"/>
        <v>3.9193745976000001</v>
      </c>
      <c r="Y163">
        <v>4900000</v>
      </c>
      <c r="Z163">
        <v>44.642400000000002</v>
      </c>
      <c r="AA163">
        <v>93.409499999999994</v>
      </c>
      <c r="AB163">
        <v>48.767099999999999</v>
      </c>
      <c r="AD163">
        <f t="shared" si="63"/>
        <v>60695.876737634651</v>
      </c>
      <c r="AE163">
        <f t="shared" si="60"/>
        <v>2.8175702686384829</v>
      </c>
      <c r="AF163">
        <f t="shared" si="61"/>
        <v>38.884103161067642</v>
      </c>
      <c r="AG163">
        <f t="shared" si="62"/>
        <v>1.5487048717712159E-2</v>
      </c>
      <c r="AO163">
        <v>82.981803646286409</v>
      </c>
      <c r="AP163">
        <v>0.33729267048055983</v>
      </c>
    </row>
    <row r="164" spans="2:45" x14ac:dyDescent="0.2">
      <c r="B164">
        <v>960</v>
      </c>
      <c r="C164">
        <v>5000000</v>
      </c>
      <c r="D164">
        <v>464.99812900000001</v>
      </c>
      <c r="E164">
        <v>-572750.79350100004</v>
      </c>
      <c r="F164">
        <v>2517229.8407450002</v>
      </c>
      <c r="G164">
        <v>4340.1324249999998</v>
      </c>
      <c r="I164">
        <f t="shared" si="56"/>
        <v>771.94137426151428</v>
      </c>
      <c r="J164">
        <f t="shared" si="57"/>
        <v>0.42818911685994648</v>
      </c>
      <c r="K164">
        <f t="shared" si="58"/>
        <v>0.99957523793179082</v>
      </c>
      <c r="L164">
        <f t="shared" si="59"/>
        <v>319.22598300001118</v>
      </c>
      <c r="M164">
        <f t="shared" si="42"/>
        <v>-5.5007087000001773</v>
      </c>
      <c r="O164">
        <v>960</v>
      </c>
      <c r="P164">
        <v>5000000</v>
      </c>
      <c r="Q164">
        <v>464.99812900000001</v>
      </c>
      <c r="R164">
        <v>-572750.79350100004</v>
      </c>
      <c r="S164">
        <v>2517229.8407450002</v>
      </c>
      <c r="T164">
        <v>4340.1324249999998</v>
      </c>
      <c r="U164">
        <v>40948.800424000001</v>
      </c>
      <c r="V164">
        <f t="shared" si="43"/>
        <v>4.0948800424000007</v>
      </c>
      <c r="Y164">
        <v>5000000</v>
      </c>
      <c r="Z164">
        <v>44.767600000000002</v>
      </c>
      <c r="AA164">
        <v>93.729699999999994</v>
      </c>
      <c r="AB164">
        <v>48.9621</v>
      </c>
      <c r="AD164">
        <f t="shared" si="63"/>
        <v>61426.887104864392</v>
      </c>
      <c r="AE164">
        <f t="shared" si="60"/>
        <v>2.908706141597607</v>
      </c>
      <c r="AF164">
        <f t="shared" si="61"/>
        <v>38.53257439015556</v>
      </c>
      <c r="AG164">
        <f t="shared" si="62"/>
        <v>1.5628335493562358E-2</v>
      </c>
      <c r="AO164">
        <v>84.227133331554953</v>
      </c>
      <c r="AP164">
        <v>0.230509919871417</v>
      </c>
    </row>
    <row r="165" spans="2:45" x14ac:dyDescent="0.2">
      <c r="B165">
        <v>980</v>
      </c>
      <c r="C165">
        <v>5100000</v>
      </c>
      <c r="D165">
        <v>465.00302099999999</v>
      </c>
      <c r="E165">
        <v>-572732.33911499998</v>
      </c>
      <c r="F165">
        <v>2517229.8407450002</v>
      </c>
      <c r="G165">
        <v>4594.9612699999998</v>
      </c>
      <c r="I165">
        <f t="shared" si="56"/>
        <v>790.3957602615701</v>
      </c>
      <c r="J165">
        <f t="shared" si="57"/>
        <v>0.43710972346119537</v>
      </c>
      <c r="K165">
        <f t="shared" si="58"/>
        <v>0.99957523793179082</v>
      </c>
      <c r="L165">
        <f t="shared" si="59"/>
        <v>337.680369000067</v>
      </c>
      <c r="M165">
        <f t="shared" si="42"/>
        <v>-5.9158126999969678</v>
      </c>
      <c r="O165">
        <v>980</v>
      </c>
      <c r="P165">
        <v>5100000</v>
      </c>
      <c r="Q165">
        <v>465.00302099999999</v>
      </c>
      <c r="R165">
        <v>-572732.33911499998</v>
      </c>
      <c r="S165">
        <v>2517229.8407450002</v>
      </c>
      <c r="T165">
        <v>4594.9612699999998</v>
      </c>
      <c r="U165">
        <v>43073.698695999999</v>
      </c>
      <c r="V165">
        <f t="shared" si="43"/>
        <v>4.3073698696000005</v>
      </c>
      <c r="Y165">
        <v>5100000</v>
      </c>
      <c r="Z165">
        <v>44.648400000000002</v>
      </c>
      <c r="AA165">
        <v>93.801299999999998</v>
      </c>
      <c r="AB165">
        <v>49.152900000000002</v>
      </c>
      <c r="AD165">
        <f t="shared" si="63"/>
        <v>62147.810958100461</v>
      </c>
      <c r="AE165">
        <f t="shared" si="60"/>
        <v>3.0241512016386136</v>
      </c>
      <c r="AF165">
        <f t="shared" si="61"/>
        <v>38.189195672416425</v>
      </c>
      <c r="AG165">
        <f t="shared" si="62"/>
        <v>1.5768857903309064E-2</v>
      </c>
      <c r="AO165">
        <v>85.168800738480101</v>
      </c>
      <c r="AP165">
        <v>0.295538743777844</v>
      </c>
    </row>
    <row r="166" spans="2:45" x14ac:dyDescent="0.2">
      <c r="B166">
        <v>1000</v>
      </c>
      <c r="C166">
        <v>5200000</v>
      </c>
      <c r="D166">
        <v>465.00534299999998</v>
      </c>
      <c r="E166">
        <v>-572714.46114200004</v>
      </c>
      <c r="F166">
        <v>2517229.8407450002</v>
      </c>
      <c r="G166">
        <v>4960.2606329999999</v>
      </c>
      <c r="I166">
        <f t="shared" si="56"/>
        <v>808.273733261507</v>
      </c>
      <c r="J166">
        <f t="shared" si="57"/>
        <v>0.44603033006244425</v>
      </c>
      <c r="K166">
        <f t="shared" si="58"/>
        <v>0.99957523793179082</v>
      </c>
      <c r="L166">
        <f t="shared" si="59"/>
        <v>355.5583420000039</v>
      </c>
      <c r="M166">
        <f t="shared" si="42"/>
        <v>-5.9446333500029143</v>
      </c>
      <c r="O166">
        <v>1000</v>
      </c>
      <c r="P166">
        <v>5200000</v>
      </c>
      <c r="Q166">
        <v>465.00534299999998</v>
      </c>
      <c r="R166">
        <v>-572714.46114200004</v>
      </c>
      <c r="S166">
        <v>2517229.8407450002</v>
      </c>
      <c r="T166">
        <v>4960.2606329999999</v>
      </c>
      <c r="U166">
        <v>44212.493932999998</v>
      </c>
      <c r="V166">
        <f t="shared" si="43"/>
        <v>4.4212493933000001</v>
      </c>
      <c r="Y166">
        <v>5200000</v>
      </c>
      <c r="Z166">
        <v>44.320700000000002</v>
      </c>
      <c r="AA166">
        <v>93.978899999999996</v>
      </c>
      <c r="AB166">
        <v>49.658200000000001</v>
      </c>
      <c r="AD166">
        <f t="shared" si="63"/>
        <v>64084.251707495176</v>
      </c>
      <c r="AE166">
        <f t="shared" si="60"/>
        <v>3.0103075451902557</v>
      </c>
      <c r="AF166">
        <f t="shared" si="61"/>
        <v>38.591536378253586</v>
      </c>
      <c r="AG166">
        <f t="shared" si="62"/>
        <v>1.5604457777932387E-2</v>
      </c>
      <c r="AO166">
        <v>86.678935751791556</v>
      </c>
      <c r="AP166">
        <v>0.21831325381570726</v>
      </c>
      <c r="AR166">
        <f>AVERAGE(AO166:AO175)</f>
        <v>95.188956214283849</v>
      </c>
      <c r="AS166">
        <f>AVERAGE(AP166:AP175)</f>
        <v>0.1940119989651829</v>
      </c>
    </row>
    <row r="167" spans="2:45" x14ac:dyDescent="0.2">
      <c r="B167">
        <v>1020</v>
      </c>
      <c r="C167">
        <v>5300000</v>
      </c>
      <c r="D167">
        <v>464.97049199999998</v>
      </c>
      <c r="E167">
        <v>-572694.62183700001</v>
      </c>
      <c r="F167">
        <v>2517229.8407450002</v>
      </c>
      <c r="G167">
        <v>5156.5713150000001</v>
      </c>
      <c r="I167">
        <f t="shared" si="56"/>
        <v>828.11303826153744</v>
      </c>
      <c r="J167">
        <f t="shared" si="57"/>
        <v>0.45495093666369313</v>
      </c>
      <c r="K167">
        <f t="shared" si="58"/>
        <v>0.99957523793179082</v>
      </c>
      <c r="L167">
        <f t="shared" si="59"/>
        <v>375.39764700003434</v>
      </c>
      <c r="M167">
        <f t="shared" si="42"/>
        <v>-5.846566749998237</v>
      </c>
      <c r="O167">
        <v>1020</v>
      </c>
      <c r="P167">
        <v>5300000</v>
      </c>
      <c r="Q167">
        <v>464.97049199999998</v>
      </c>
      <c r="R167">
        <v>-572694.62183700001</v>
      </c>
      <c r="S167">
        <v>2517229.8407450002</v>
      </c>
      <c r="T167">
        <v>5156.5713150000001</v>
      </c>
      <c r="U167">
        <v>46521.096717</v>
      </c>
      <c r="V167">
        <f t="shared" si="43"/>
        <v>4.6521096716999999</v>
      </c>
      <c r="Y167">
        <v>5300000</v>
      </c>
      <c r="Z167">
        <v>44.1404</v>
      </c>
      <c r="AA167">
        <v>94.088099999999997</v>
      </c>
      <c r="AB167">
        <v>49.947699999999998</v>
      </c>
      <c r="AD167">
        <f t="shared" si="63"/>
        <v>65211.603812065856</v>
      </c>
      <c r="AE167">
        <f t="shared" si="60"/>
        <v>3.1127356137912554</v>
      </c>
      <c r="AF167">
        <f t="shared" si="61"/>
        <v>38.500419427084367</v>
      </c>
      <c r="AG167">
        <f t="shared" si="62"/>
        <v>1.5641388040992688E-2</v>
      </c>
      <c r="AO167">
        <v>88.637305804893401</v>
      </c>
      <c r="AP167">
        <v>0.20423437717345191</v>
      </c>
    </row>
    <row r="168" spans="2:45" x14ac:dyDescent="0.2">
      <c r="B168">
        <v>1040</v>
      </c>
      <c r="C168">
        <v>5400000</v>
      </c>
      <c r="D168">
        <v>465.02761400000003</v>
      </c>
      <c r="E168">
        <v>-572684.143163</v>
      </c>
      <c r="F168">
        <v>2517229.8407450002</v>
      </c>
      <c r="G168">
        <v>5399.0509780000002</v>
      </c>
      <c r="I168">
        <f t="shared" si="56"/>
        <v>838.59171226155013</v>
      </c>
      <c r="J168">
        <f t="shared" si="57"/>
        <v>0.46387154326494201</v>
      </c>
      <c r="K168">
        <f t="shared" si="58"/>
        <v>0.99957523793179082</v>
      </c>
      <c r="L168">
        <f t="shared" si="59"/>
        <v>385.87632100004703</v>
      </c>
      <c r="M168">
        <f t="shared" si="42"/>
        <v>-6.3145982999991244</v>
      </c>
      <c r="O168">
        <v>1040</v>
      </c>
      <c r="P168">
        <v>5400000</v>
      </c>
      <c r="Q168">
        <v>465.02761400000003</v>
      </c>
      <c r="R168">
        <v>-572684.143163</v>
      </c>
      <c r="S168">
        <v>2517229.8407450002</v>
      </c>
      <c r="T168">
        <v>5399.0509780000002</v>
      </c>
      <c r="U168">
        <v>48820.518859999996</v>
      </c>
      <c r="V168">
        <f t="shared" si="43"/>
        <v>4.8820518860000002</v>
      </c>
      <c r="Y168">
        <v>5400000</v>
      </c>
      <c r="Z168">
        <v>43.86</v>
      </c>
      <c r="AA168">
        <v>94.295100000000005</v>
      </c>
      <c r="AB168">
        <v>50.435099999999998</v>
      </c>
      <c r="AD168">
        <f t="shared" si="63"/>
        <v>67139.338266238061</v>
      </c>
      <c r="AE168">
        <f t="shared" si="60"/>
        <v>3.1727986037712825</v>
      </c>
      <c r="AF168">
        <f t="shared" si="61"/>
        <v>38.87625913839284</v>
      </c>
      <c r="AG168">
        <f t="shared" si="62"/>
        <v>1.5490173523544815E-2</v>
      </c>
      <c r="AO168">
        <v>90.094053494708248</v>
      </c>
      <c r="AP168">
        <v>0.26943970551865276</v>
      </c>
    </row>
    <row r="169" spans="2:45" x14ac:dyDescent="0.2">
      <c r="B169">
        <v>1060</v>
      </c>
      <c r="C169">
        <v>5500000</v>
      </c>
      <c r="D169">
        <v>464.96570200000002</v>
      </c>
      <c r="E169">
        <v>-572647.50149399997</v>
      </c>
      <c r="F169">
        <v>2517229.8407450002</v>
      </c>
      <c r="G169">
        <v>5727.4585489999999</v>
      </c>
      <c r="I169">
        <f t="shared" si="56"/>
        <v>875.23338126158342</v>
      </c>
      <c r="J169">
        <f t="shared" si="57"/>
        <v>0.47279214986619089</v>
      </c>
      <c r="K169">
        <f t="shared" si="58"/>
        <v>0.99957523793179082</v>
      </c>
      <c r="L169">
        <f t="shared" si="59"/>
        <v>422.51799000008032</v>
      </c>
      <c r="M169">
        <f t="shared" si="42"/>
        <v>-5.0064485499980949</v>
      </c>
      <c r="O169">
        <v>1060</v>
      </c>
      <c r="P169">
        <v>5500000</v>
      </c>
      <c r="Q169">
        <v>464.96570200000002</v>
      </c>
      <c r="R169">
        <v>-572647.50149399997</v>
      </c>
      <c r="S169">
        <v>2517229.8407450002</v>
      </c>
      <c r="T169">
        <v>5727.4585489999999</v>
      </c>
      <c r="U169">
        <v>50165.004514</v>
      </c>
      <c r="V169">
        <f t="shared" si="43"/>
        <v>5.0165004514000007</v>
      </c>
      <c r="Y169">
        <v>5500000</v>
      </c>
      <c r="Z169">
        <v>44.206699999999998</v>
      </c>
      <c r="AA169">
        <v>93.899000000000001</v>
      </c>
      <c r="AB169">
        <v>49.692300000000003</v>
      </c>
      <c r="AD169">
        <f t="shared" si="63"/>
        <v>64216.361244757172</v>
      </c>
      <c r="AE169">
        <f t="shared" si="60"/>
        <v>3.4085709163847833</v>
      </c>
      <c r="AF169">
        <f t="shared" si="61"/>
        <v>36.482162963766761</v>
      </c>
      <c r="AG169">
        <f t="shared" si="62"/>
        <v>1.6506696727331956E-2</v>
      </c>
      <c r="AO169">
        <v>90.465866086097392</v>
      </c>
      <c r="AP169">
        <v>0.19048903880025753</v>
      </c>
    </row>
    <row r="170" spans="2:45" x14ac:dyDescent="0.2">
      <c r="B170">
        <v>1080</v>
      </c>
      <c r="C170">
        <v>5600000</v>
      </c>
      <c r="D170">
        <v>464.92650900000001</v>
      </c>
      <c r="E170">
        <v>-572622.94338800001</v>
      </c>
      <c r="F170">
        <v>2517229.8407450002</v>
      </c>
      <c r="G170">
        <v>5999.6397720000004</v>
      </c>
      <c r="I170">
        <f t="shared" si="56"/>
        <v>899.79148726153653</v>
      </c>
      <c r="J170">
        <f t="shared" si="57"/>
        <v>0.48171275646743977</v>
      </c>
      <c r="K170">
        <f t="shared" si="58"/>
        <v>0.99957523793179082</v>
      </c>
      <c r="L170">
        <f t="shared" si="59"/>
        <v>447.07609600003343</v>
      </c>
      <c r="M170">
        <f t="shared" si="42"/>
        <v>-5.6106267000021033</v>
      </c>
      <c r="O170">
        <v>1080</v>
      </c>
      <c r="P170">
        <v>5600000</v>
      </c>
      <c r="Q170">
        <v>464.92650900000001</v>
      </c>
      <c r="R170">
        <v>-572622.94338800001</v>
      </c>
      <c r="S170">
        <v>2517229.8407450002</v>
      </c>
      <c r="T170">
        <v>5999.6397720000004</v>
      </c>
      <c r="U170">
        <v>51878.432870999997</v>
      </c>
      <c r="V170">
        <f t="shared" si="43"/>
        <v>5.1878432870999998</v>
      </c>
      <c r="Y170">
        <v>5600000</v>
      </c>
      <c r="Z170">
        <v>44.017800000000001</v>
      </c>
      <c r="AA170">
        <v>93.580600000000004</v>
      </c>
      <c r="AB170">
        <v>49.562800000000003</v>
      </c>
      <c r="AD170">
        <f t="shared" si="63"/>
        <v>63715.61772414123</v>
      </c>
      <c r="AE170">
        <f t="shared" si="60"/>
        <v>3.5526966140576941</v>
      </c>
      <c r="AF170">
        <f t="shared" si="61"/>
        <v>35.527356475442453</v>
      </c>
      <c r="AG170">
        <f t="shared" si="62"/>
        <v>1.6950318282652362E-2</v>
      </c>
      <c r="AO170">
        <v>94.000002317200739</v>
      </c>
      <c r="AP170">
        <v>0.17677526298093432</v>
      </c>
    </row>
    <row r="171" spans="2:45" x14ac:dyDescent="0.2">
      <c r="B171">
        <v>1100</v>
      </c>
      <c r="C171">
        <v>5700000</v>
      </c>
      <c r="D171">
        <v>464.96903300000002</v>
      </c>
      <c r="E171">
        <v>-572600.25939799997</v>
      </c>
      <c r="F171">
        <v>2517229.8407450002</v>
      </c>
      <c r="G171">
        <v>6270.7938690000001</v>
      </c>
      <c r="I171">
        <f t="shared" si="56"/>
        <v>922.47547726158518</v>
      </c>
      <c r="J171">
        <f t="shared" si="57"/>
        <v>0.49063336306868865</v>
      </c>
      <c r="K171">
        <f t="shared" si="58"/>
        <v>0.99957523793179082</v>
      </c>
      <c r="L171">
        <f t="shared" si="59"/>
        <v>469.76008600008208</v>
      </c>
      <c r="M171">
        <f t="shared" si="42"/>
        <v>-5.7043324999973262</v>
      </c>
      <c r="O171">
        <v>1100</v>
      </c>
      <c r="P171">
        <v>5700000</v>
      </c>
      <c r="Q171">
        <v>464.96903300000002</v>
      </c>
      <c r="R171">
        <v>-572600.25939799997</v>
      </c>
      <c r="S171">
        <v>2517229.8407450002</v>
      </c>
      <c r="T171">
        <v>6270.7938690000001</v>
      </c>
      <c r="U171">
        <v>53747.979327000001</v>
      </c>
      <c r="V171">
        <f t="shared" si="43"/>
        <v>5.3747979326999999</v>
      </c>
      <c r="Y171">
        <v>5700000</v>
      </c>
      <c r="Z171">
        <v>44.196199999999997</v>
      </c>
      <c r="AA171">
        <v>94.158000000000001</v>
      </c>
      <c r="AB171">
        <v>49.961799999999997</v>
      </c>
      <c r="AD171">
        <f t="shared" si="63"/>
        <v>65266.846187834497</v>
      </c>
      <c r="AE171">
        <f t="shared" si="60"/>
        <v>3.5932438059529406</v>
      </c>
      <c r="AF171">
        <f t="shared" si="61"/>
        <v>35.730631613012662</v>
      </c>
      <c r="AG171">
        <f t="shared" si="62"/>
        <v>1.6853886226312495E-2</v>
      </c>
      <c r="AO171">
        <v>94.882061453900747</v>
      </c>
      <c r="AP171">
        <v>0.16640350714462709</v>
      </c>
    </row>
    <row r="172" spans="2:45" x14ac:dyDescent="0.2">
      <c r="B172">
        <v>1120</v>
      </c>
      <c r="C172">
        <v>5800000</v>
      </c>
      <c r="D172">
        <v>465.03452099999998</v>
      </c>
      <c r="E172">
        <v>-572583.92455600004</v>
      </c>
      <c r="F172">
        <v>2517229.8407450002</v>
      </c>
      <c r="G172">
        <v>6551.9252189999997</v>
      </c>
      <c r="I172">
        <f t="shared" si="56"/>
        <v>938.81031926150899</v>
      </c>
      <c r="J172">
        <f t="shared" si="57"/>
        <v>0.49955396966993754</v>
      </c>
      <c r="K172">
        <f t="shared" si="58"/>
        <v>0.99957523793179082</v>
      </c>
      <c r="L172">
        <f t="shared" si="59"/>
        <v>486.09492800000589</v>
      </c>
      <c r="M172">
        <f t="shared" si="42"/>
        <v>-6.0217899000035686</v>
      </c>
      <c r="O172">
        <v>1120</v>
      </c>
      <c r="P172">
        <v>5800000</v>
      </c>
      <c r="Q172">
        <v>465.03452099999998</v>
      </c>
      <c r="R172">
        <v>-572583.92455600004</v>
      </c>
      <c r="S172">
        <v>2517229.8407450002</v>
      </c>
      <c r="T172">
        <v>6551.9252189999997</v>
      </c>
      <c r="U172">
        <v>55774.318205000003</v>
      </c>
      <c r="V172">
        <f t="shared" si="43"/>
        <v>5.5774318205000002</v>
      </c>
      <c r="Y172">
        <v>5800000</v>
      </c>
      <c r="Z172">
        <v>43.818600000000004</v>
      </c>
      <c r="AA172">
        <v>93.915400000000005</v>
      </c>
      <c r="AB172">
        <v>50.096800000000002</v>
      </c>
      <c r="AD172">
        <f t="shared" si="63"/>
        <v>65797.342705190531</v>
      </c>
      <c r="AE172">
        <f t="shared" si="60"/>
        <v>3.6986487283414506</v>
      </c>
      <c r="AF172">
        <f t="shared" si="61"/>
        <v>35.377821229522979</v>
      </c>
      <c r="AG172">
        <f t="shared" si="62"/>
        <v>1.702196401788194E-2</v>
      </c>
      <c r="AO172">
        <v>97.33722001410861</v>
      </c>
      <c r="AP172">
        <v>0.2302877076834792</v>
      </c>
    </row>
    <row r="173" spans="2:45" x14ac:dyDescent="0.2">
      <c r="B173">
        <v>1140</v>
      </c>
      <c r="C173">
        <v>5900000</v>
      </c>
      <c r="D173">
        <v>464.92820499999999</v>
      </c>
      <c r="E173">
        <v>-572557.59491800005</v>
      </c>
      <c r="F173">
        <v>2517229.8407450002</v>
      </c>
      <c r="G173">
        <v>6787.2292729999999</v>
      </c>
      <c r="I173">
        <f t="shared" si="56"/>
        <v>965.13995726150461</v>
      </c>
      <c r="J173">
        <f t="shared" si="57"/>
        <v>0.50847457627118642</v>
      </c>
      <c r="K173">
        <f t="shared" si="58"/>
        <v>0.99957523793179082</v>
      </c>
      <c r="L173">
        <f t="shared" si="59"/>
        <v>512.42456600000151</v>
      </c>
      <c r="M173">
        <f t="shared" si="42"/>
        <v>-5.5220500999999782</v>
      </c>
      <c r="O173">
        <v>1140</v>
      </c>
      <c r="P173">
        <v>5900000</v>
      </c>
      <c r="Q173">
        <v>464.92820499999999</v>
      </c>
      <c r="R173">
        <v>-572557.59491800005</v>
      </c>
      <c r="S173">
        <v>2517229.8407450002</v>
      </c>
      <c r="T173">
        <v>6787.2292729999999</v>
      </c>
      <c r="U173">
        <v>57450.870455999997</v>
      </c>
      <c r="V173">
        <f t="shared" si="43"/>
        <v>5.7450870456000001</v>
      </c>
      <c r="Y173">
        <v>5900000</v>
      </c>
      <c r="Z173">
        <v>43.691600000000001</v>
      </c>
      <c r="AA173">
        <v>94.581199999999995</v>
      </c>
      <c r="AB173">
        <v>50.889600000000002</v>
      </c>
      <c r="AD173">
        <f t="shared" si="63"/>
        <v>68970.839073788084</v>
      </c>
      <c r="AE173">
        <f t="shared" si="60"/>
        <v>3.6345301442896472</v>
      </c>
      <c r="AF173">
        <f t="shared" si="61"/>
        <v>36.433543237048404</v>
      </c>
      <c r="AG173">
        <f t="shared" si="62"/>
        <v>1.6528724535022361E-2</v>
      </c>
      <c r="AO173">
        <v>101.7681203995549</v>
      </c>
      <c r="AP173">
        <v>0.14873237820564625</v>
      </c>
    </row>
    <row r="174" spans="2:45" x14ac:dyDescent="0.2">
      <c r="B174">
        <v>1160</v>
      </c>
      <c r="C174">
        <v>6000000</v>
      </c>
      <c r="D174">
        <v>464.90536400000002</v>
      </c>
      <c r="E174">
        <v>-572537.085402</v>
      </c>
      <c r="F174">
        <v>2517229.8407450002</v>
      </c>
      <c r="G174">
        <v>6973.4116249999997</v>
      </c>
      <c r="I174">
        <f t="shared" si="56"/>
        <v>985.64947326155379</v>
      </c>
      <c r="J174">
        <f t="shared" si="57"/>
        <v>0.51739518287243536</v>
      </c>
      <c r="K174">
        <f t="shared" si="58"/>
        <v>0.99957523793179082</v>
      </c>
      <c r="L174">
        <f t="shared" si="59"/>
        <v>532.93408200005069</v>
      </c>
      <c r="M174">
        <f t="shared" si="42"/>
        <v>-5.8130561999973001</v>
      </c>
      <c r="O174">
        <v>1160</v>
      </c>
      <c r="P174">
        <v>6000000</v>
      </c>
      <c r="Q174">
        <v>464.90536400000002</v>
      </c>
      <c r="R174">
        <v>-572537.085402</v>
      </c>
      <c r="S174">
        <v>2517229.8407450002</v>
      </c>
      <c r="T174">
        <v>6973.4116249999997</v>
      </c>
      <c r="U174">
        <v>60382.676685999999</v>
      </c>
      <c r="V174">
        <f t="shared" si="43"/>
        <v>6.0382676686000005</v>
      </c>
      <c r="Y174">
        <v>6000000</v>
      </c>
      <c r="Z174">
        <v>43.639899999999997</v>
      </c>
      <c r="AA174">
        <v>94.5334</v>
      </c>
      <c r="AB174">
        <v>50.893500000000003</v>
      </c>
      <c r="AD174">
        <f t="shared" si="63"/>
        <v>68986.69733679721</v>
      </c>
      <c r="AE174">
        <f>V174*$AD$113/AD174</f>
        <v>3.8191276835304744</v>
      </c>
      <c r="AF174">
        <f t="shared" si="61"/>
        <v>35.813611324326963</v>
      </c>
      <c r="AG174">
        <f t="shared" si="62"/>
        <v>1.6814835972460172E-2</v>
      </c>
      <c r="AO174">
        <v>103.53530768910458</v>
      </c>
      <c r="AP174">
        <v>0.13985094607625523</v>
      </c>
    </row>
    <row r="175" spans="2:45" x14ac:dyDescent="0.2">
      <c r="AO175">
        <v>104.49068913147828</v>
      </c>
      <c r="AP175">
        <v>0.19559381225281763</v>
      </c>
    </row>
    <row r="176" spans="2:45" x14ac:dyDescent="0.2">
      <c r="B176" t="s">
        <v>32</v>
      </c>
      <c r="AE176" t="s">
        <v>42</v>
      </c>
      <c r="AO176">
        <v>106.76400349330038</v>
      </c>
      <c r="AP176">
        <v>0.15944333873960428</v>
      </c>
      <c r="AR176">
        <f>AVERAGE(AO176:AO185)</f>
        <v>118.07704697950365</v>
      </c>
      <c r="AS176">
        <f>AVERAGE(AP176:AP185)</f>
        <v>0.1199816887274445</v>
      </c>
    </row>
    <row r="177" spans="1:45" x14ac:dyDescent="0.2">
      <c r="D177" t="s">
        <v>29</v>
      </c>
      <c r="F177" t="s">
        <v>36</v>
      </c>
      <c r="Y177" t="s">
        <v>37</v>
      </c>
      <c r="Z177" t="s">
        <v>38</v>
      </c>
      <c r="AA177" t="s">
        <v>39</v>
      </c>
      <c r="AB177" t="s">
        <v>40</v>
      </c>
      <c r="AD177">
        <f>(4/3)*3.14*((3.413*8.4)^3)</f>
        <v>98654.09290004491</v>
      </c>
      <c r="AE177" t="s">
        <v>41</v>
      </c>
      <c r="AO177">
        <v>108.02654954048681</v>
      </c>
      <c r="AP177">
        <v>0.12501740810907278</v>
      </c>
    </row>
    <row r="178" spans="1:45" x14ac:dyDescent="0.2">
      <c r="B178">
        <v>5049</v>
      </c>
      <c r="C178" t="s">
        <v>12</v>
      </c>
      <c r="D178" t="s">
        <v>13</v>
      </c>
      <c r="E178" t="s">
        <v>14</v>
      </c>
      <c r="F178" t="s">
        <v>15</v>
      </c>
      <c r="G178" t="s">
        <v>16</v>
      </c>
      <c r="I178" t="s">
        <v>6</v>
      </c>
      <c r="J178" t="s">
        <v>7</v>
      </c>
      <c r="K178" t="s">
        <v>8</v>
      </c>
      <c r="L178" t="s">
        <v>9</v>
      </c>
      <c r="Y178">
        <v>0</v>
      </c>
      <c r="Z178">
        <v>37.729999999999997</v>
      </c>
      <c r="AA178">
        <v>99.47</v>
      </c>
      <c r="AB178">
        <v>58.34</v>
      </c>
      <c r="AD178">
        <f>(1/6)*3.14*(AB178)^3</f>
        <v>103914.86363842669</v>
      </c>
      <c r="AO178">
        <v>109.91913049234456</v>
      </c>
      <c r="AP178">
        <v>0.11702332936331876</v>
      </c>
    </row>
    <row r="179" spans="1:45" x14ac:dyDescent="0.2">
      <c r="B179" t="s">
        <v>10</v>
      </c>
      <c r="C179">
        <v>100000</v>
      </c>
      <c r="D179">
        <v>464.83331399999997</v>
      </c>
      <c r="E179">
        <v>-583595.94195500005</v>
      </c>
      <c r="F179">
        <v>2519280.0862890002</v>
      </c>
      <c r="G179">
        <v>-2.1489999999999999E-2</v>
      </c>
      <c r="Y179">
        <v>100000</v>
      </c>
      <c r="Z179">
        <v>37.624600000000001</v>
      </c>
      <c r="AA179">
        <v>99.232200000000006</v>
      </c>
      <c r="AB179">
        <v>58.207599999999999</v>
      </c>
      <c r="AD179">
        <f>(1/6)*3.14*(AB179)^3</f>
        <v>103208.97774567197</v>
      </c>
      <c r="AO179">
        <v>110.39656530588719</v>
      </c>
      <c r="AP179">
        <v>0.16994748570078419</v>
      </c>
    </row>
    <row r="180" spans="1:45" x14ac:dyDescent="0.2">
      <c r="B180">
        <v>0</v>
      </c>
      <c r="C180">
        <v>200000</v>
      </c>
      <c r="D180">
        <v>464.80946699999998</v>
      </c>
      <c r="E180">
        <v>-559761.69201899995</v>
      </c>
      <c r="F180">
        <v>2517666.1812200001</v>
      </c>
      <c r="G180">
        <v>-2.2852999999999998E-2</v>
      </c>
      <c r="I180">
        <f>E180-(128000-$B$178)/128000*$E$179</f>
        <v>814.12563185323961</v>
      </c>
      <c r="J180">
        <f>B180/$B$178</f>
        <v>0</v>
      </c>
      <c r="K180">
        <f>F180/$F$179</f>
        <v>0.99935937846776801</v>
      </c>
      <c r="L180">
        <f>E180-$E$180</f>
        <v>0</v>
      </c>
      <c r="O180" t="s">
        <v>11</v>
      </c>
      <c r="P180" t="s">
        <v>12</v>
      </c>
      <c r="Q180" t="s">
        <v>13</v>
      </c>
      <c r="R180" t="s">
        <v>14</v>
      </c>
      <c r="S180" t="s">
        <v>15</v>
      </c>
      <c r="T180" t="s">
        <v>16</v>
      </c>
      <c r="U180" t="s">
        <v>17</v>
      </c>
      <c r="V180" t="s">
        <v>19</v>
      </c>
      <c r="Y180">
        <v>200000</v>
      </c>
      <c r="Z180">
        <v>37.222299999999997</v>
      </c>
      <c r="AA180">
        <v>99.582999999999998</v>
      </c>
      <c r="AB180">
        <v>58.960700000000003</v>
      </c>
      <c r="AD180">
        <f>(1/6)*3.14*(AB180)^3</f>
        <v>107267.03852000985</v>
      </c>
      <c r="AE180" t="s">
        <v>45</v>
      </c>
      <c r="AF180" t="s">
        <v>46</v>
      </c>
      <c r="AG180" t="s">
        <v>48</v>
      </c>
      <c r="AO180">
        <v>118.61643951289471</v>
      </c>
      <c r="AP180">
        <v>0.10272625258964647</v>
      </c>
    </row>
    <row r="181" spans="1:45" x14ac:dyDescent="0.2">
      <c r="A181">
        <v>1</v>
      </c>
      <c r="B181">
        <v>80</v>
      </c>
      <c r="C181">
        <v>300000</v>
      </c>
      <c r="D181">
        <v>465.12674399999997</v>
      </c>
      <c r="E181">
        <v>-559764.75008499995</v>
      </c>
      <c r="F181">
        <v>2517047.8237820002</v>
      </c>
      <c r="G181">
        <v>9.2958770000000008</v>
      </c>
      <c r="I181">
        <f>E181-(128000-$B$178)/128000*$E$179</f>
        <v>811.06756585324183</v>
      </c>
      <c r="J181">
        <f>B181/$B$178</f>
        <v>1.5844721727074667E-2</v>
      </c>
      <c r="K181">
        <f>F181/$F$179</f>
        <v>0.99911392841187097</v>
      </c>
      <c r="L181">
        <f>E181-$E$180</f>
        <v>-3.0580659999977797</v>
      </c>
      <c r="M181">
        <f t="shared" ref="M181:M210" si="64">((L181-L180)-(B181-B180)*$H$14)/(B181-B180)</f>
        <v>-6.8767578249997312</v>
      </c>
      <c r="O181">
        <v>80</v>
      </c>
      <c r="P181">
        <v>300000</v>
      </c>
      <c r="Q181">
        <v>465.12674399999997</v>
      </c>
      <c r="R181">
        <v>-559764.75008499995</v>
      </c>
      <c r="S181">
        <v>2517047.8237820002</v>
      </c>
      <c r="T181">
        <v>9.2958770000000008</v>
      </c>
      <c r="U181">
        <v>0</v>
      </c>
      <c r="V181">
        <f>U181*10^-4</f>
        <v>0</v>
      </c>
      <c r="Y181">
        <v>300000</v>
      </c>
      <c r="Z181">
        <v>37.600099999999998</v>
      </c>
      <c r="AA181">
        <v>99.184200000000004</v>
      </c>
      <c r="AB181">
        <v>58.184100000000001</v>
      </c>
      <c r="AD181">
        <f>(1/6)*3.14*(AB181)^3</f>
        <v>103084.02334603733</v>
      </c>
      <c r="AE181">
        <f>V181*$AD$177/AD181</f>
        <v>0</v>
      </c>
      <c r="AF181">
        <f>AD181/O181*0.6022</f>
        <v>775.96498573729582</v>
      </c>
      <c r="AG181">
        <f>O181/AD181</f>
        <v>7.7606594507329441E-4</v>
      </c>
      <c r="AO181">
        <v>118.79350759896047</v>
      </c>
      <c r="AP181">
        <v>0.14336499058131133</v>
      </c>
    </row>
    <row r="182" spans="1:45" x14ac:dyDescent="0.2">
      <c r="A182">
        <v>2</v>
      </c>
      <c r="B182">
        <v>160</v>
      </c>
      <c r="C182">
        <v>400000</v>
      </c>
      <c r="D182">
        <v>465.037397</v>
      </c>
      <c r="E182">
        <v>-559765.64522299997</v>
      </c>
      <c r="F182">
        <v>2517047.8237820002</v>
      </c>
      <c r="G182">
        <v>-92.452633000000006</v>
      </c>
      <c r="I182">
        <f>E182-(128000-$B$178)/128000*$E$179</f>
        <v>810.17242785322014</v>
      </c>
      <c r="J182">
        <f>B182/$B$178</f>
        <v>3.1689443454149334E-2</v>
      </c>
      <c r="K182">
        <f>F182/$F$179</f>
        <v>0.99911392841187097</v>
      </c>
      <c r="L182">
        <f>E182-$E$180</f>
        <v>-3.9532040000194684</v>
      </c>
      <c r="M182">
        <f t="shared" si="64"/>
        <v>-6.8497212250000299</v>
      </c>
      <c r="O182">
        <v>160</v>
      </c>
      <c r="P182">
        <v>400000</v>
      </c>
      <c r="Q182">
        <v>465.037397</v>
      </c>
      <c r="R182">
        <v>-559765.64522299997</v>
      </c>
      <c r="S182">
        <v>2517047.8237820002</v>
      </c>
      <c r="T182">
        <v>-92.452633000000006</v>
      </c>
      <c r="U182">
        <v>79.254463000000001</v>
      </c>
      <c r="V182">
        <f t="shared" si="43"/>
        <v>7.9254462999999997E-3</v>
      </c>
      <c r="Y182">
        <v>400000</v>
      </c>
      <c r="Z182">
        <v>37.5396</v>
      </c>
      <c r="AA182">
        <v>99.076400000000007</v>
      </c>
      <c r="AB182">
        <v>58.136800000000001</v>
      </c>
      <c r="AD182">
        <f>(1/6)*3.14*(AB182)^3</f>
        <v>102832.8252558176</v>
      </c>
      <c r="AE182">
        <f>V182*$AD$177/AD182</f>
        <v>7.6033865024075446E-3</v>
      </c>
      <c r="AF182">
        <f>AD182/O182*0.6022</f>
        <v>387.03704605658351</v>
      </c>
      <c r="AG182">
        <f>O182/AD182</f>
        <v>1.5559234087166953E-3</v>
      </c>
      <c r="AO182">
        <v>120.27012266583134</v>
      </c>
      <c r="AP182">
        <v>9.903002445060162E-2</v>
      </c>
    </row>
    <row r="183" spans="1:45" x14ac:dyDescent="0.2">
      <c r="A183">
        <v>3</v>
      </c>
      <c r="B183">
        <v>240</v>
      </c>
      <c r="C183">
        <v>500000</v>
      </c>
      <c r="D183">
        <v>465.11331300000001</v>
      </c>
      <c r="E183">
        <v>-559786.65784700005</v>
      </c>
      <c r="F183">
        <v>2517047.8237820002</v>
      </c>
      <c r="G183">
        <v>-28.794957</v>
      </c>
      <c r="I183">
        <f t="shared" ref="I183:I197" si="65">E183-(128000-$B$178)/128000*$E$179</f>
        <v>789.15980385313742</v>
      </c>
      <c r="J183">
        <f>B183/$B$178</f>
        <v>4.7534165181224004E-2</v>
      </c>
      <c r="K183">
        <f t="shared" ref="K183:K197" si="66">F183/$F$179</f>
        <v>0.99911392841187097</v>
      </c>
      <c r="L183">
        <f t="shared" ref="L183:L197" si="67">E183-$E$180</f>
        <v>-24.965828000102192</v>
      </c>
      <c r="M183">
        <f t="shared" si="64"/>
        <v>-7.1011898000007934</v>
      </c>
      <c r="O183">
        <v>240</v>
      </c>
      <c r="P183">
        <v>500000</v>
      </c>
      <c r="Q183">
        <v>465.11331300000001</v>
      </c>
      <c r="R183">
        <v>-559786.65784700005</v>
      </c>
      <c r="S183">
        <v>2517047.8237820002</v>
      </c>
      <c r="T183">
        <v>-28.794957</v>
      </c>
      <c r="U183">
        <v>205.90527299999999</v>
      </c>
      <c r="V183">
        <f t="shared" si="43"/>
        <v>2.0590527300000001E-2</v>
      </c>
      <c r="Y183">
        <v>500000</v>
      </c>
      <c r="Z183">
        <v>37.454900000000002</v>
      </c>
      <c r="AA183">
        <v>99.343500000000006</v>
      </c>
      <c r="AB183">
        <v>58.488599999999998</v>
      </c>
      <c r="AD183">
        <f t="shared" ref="AD183:AD208" si="68">(1/6)*3.14*(AB183)^3</f>
        <v>104710.94425490085</v>
      </c>
      <c r="AE183">
        <f t="shared" ref="AE183:AE207" si="69">V183*$AD$177/AD183</f>
        <v>1.9399498376885631E-2</v>
      </c>
      <c r="AF183">
        <f t="shared" ref="AF183:AF208" si="70">AD183/O183*0.6022</f>
        <v>262.73721095958871</v>
      </c>
      <c r="AG183">
        <f t="shared" ref="AG183:AG208" si="71">O183/AD183</f>
        <v>2.2920240258340247E-3</v>
      </c>
      <c r="AO183">
        <v>125.33161128528761</v>
      </c>
      <c r="AP183">
        <v>9.042810438734479E-2</v>
      </c>
    </row>
    <row r="184" spans="1:45" x14ac:dyDescent="0.2">
      <c r="A184">
        <v>4</v>
      </c>
      <c r="B184">
        <v>320</v>
      </c>
      <c r="C184">
        <v>600000</v>
      </c>
      <c r="D184">
        <v>465.17874799999998</v>
      </c>
      <c r="E184">
        <v>-559780.97182700003</v>
      </c>
      <c r="F184">
        <v>2517047.8237820002</v>
      </c>
      <c r="G184">
        <v>65.947333999999998</v>
      </c>
      <c r="I184">
        <f t="shared" si="65"/>
        <v>794.84582385316025</v>
      </c>
      <c r="J184">
        <f t="shared" ref="J184:J197" si="72">B184/$B$178</f>
        <v>6.3378886908298668E-2</v>
      </c>
      <c r="K184">
        <f t="shared" si="66"/>
        <v>0.99911392841187097</v>
      </c>
      <c r="L184">
        <f t="shared" si="67"/>
        <v>-19.279808000079356</v>
      </c>
      <c r="M184">
        <f t="shared" si="64"/>
        <v>-6.7674567499994733</v>
      </c>
      <c r="O184">
        <v>320</v>
      </c>
      <c r="P184">
        <v>600000</v>
      </c>
      <c r="Q184">
        <v>465.17874799999998</v>
      </c>
      <c r="R184">
        <v>-559780.97182700003</v>
      </c>
      <c r="S184">
        <v>2517047.8237820002</v>
      </c>
      <c r="T184">
        <v>65.947333999999998</v>
      </c>
      <c r="U184">
        <v>359.825489</v>
      </c>
      <c r="V184">
        <f t="shared" si="43"/>
        <v>3.5982548900000001E-2</v>
      </c>
      <c r="Y184">
        <v>600000</v>
      </c>
      <c r="Z184">
        <v>37.617899999999999</v>
      </c>
      <c r="AA184">
        <v>99.345399999999998</v>
      </c>
      <c r="AB184">
        <v>58.327500000000001</v>
      </c>
      <c r="AD184">
        <f t="shared" si="68"/>
        <v>103848.08317028577</v>
      </c>
      <c r="AE184">
        <f t="shared" si="69"/>
        <v>3.4182871879687493E-2</v>
      </c>
      <c r="AF184">
        <f t="shared" si="70"/>
        <v>195.42911151608152</v>
      </c>
      <c r="AG184">
        <f t="shared" si="71"/>
        <v>3.0814242326964985E-3</v>
      </c>
      <c r="AO184">
        <v>129.82457937631489</v>
      </c>
      <c r="AP184">
        <v>8.236186071730503E-2</v>
      </c>
    </row>
    <row r="185" spans="1:45" x14ac:dyDescent="0.2">
      <c r="A185">
        <v>5</v>
      </c>
      <c r="B185">
        <v>400</v>
      </c>
      <c r="C185">
        <v>700000</v>
      </c>
      <c r="D185">
        <v>465.06504100000001</v>
      </c>
      <c r="E185">
        <v>-559788.28970900003</v>
      </c>
      <c r="F185">
        <v>2517047.8237820002</v>
      </c>
      <c r="G185">
        <v>5.4883470000000001</v>
      </c>
      <c r="I185">
        <f t="shared" si="65"/>
        <v>787.52794185315724</v>
      </c>
      <c r="J185">
        <f t="shared" si="72"/>
        <v>7.9223608635373338E-2</v>
      </c>
      <c r="K185">
        <f t="shared" si="66"/>
        <v>0.99911392841187097</v>
      </c>
      <c r="L185">
        <f t="shared" si="67"/>
        <v>-26.597690000082366</v>
      </c>
      <c r="M185">
        <f t="shared" si="64"/>
        <v>-6.9300055249997969</v>
      </c>
      <c r="O185">
        <v>400</v>
      </c>
      <c r="P185">
        <v>700000</v>
      </c>
      <c r="Q185">
        <v>465.06504100000001</v>
      </c>
      <c r="R185">
        <v>-559788.28970900003</v>
      </c>
      <c r="S185">
        <v>2517047.8237820002</v>
      </c>
      <c r="T185">
        <v>5.4883470000000001</v>
      </c>
      <c r="U185">
        <v>571.11282400000005</v>
      </c>
      <c r="V185">
        <f t="shared" si="43"/>
        <v>5.7111282400000005E-2</v>
      </c>
      <c r="Y185">
        <v>700000</v>
      </c>
      <c r="Z185">
        <v>37.6188</v>
      </c>
      <c r="AA185">
        <v>99.413200000000003</v>
      </c>
      <c r="AB185">
        <v>58.394399999999997</v>
      </c>
      <c r="AD185">
        <f t="shared" si="68"/>
        <v>104205.82565839043</v>
      </c>
      <c r="AE185">
        <f t="shared" si="69"/>
        <v>5.4068587086490219E-2</v>
      </c>
      <c r="AF185">
        <f t="shared" si="70"/>
        <v>156.88187052870677</v>
      </c>
      <c r="AG185">
        <f t="shared" si="71"/>
        <v>3.8385569853962658E-3</v>
      </c>
      <c r="AO185">
        <v>132.82796052372851</v>
      </c>
      <c r="AP185">
        <v>0.11047409263545577</v>
      </c>
    </row>
    <row r="186" spans="1:45" x14ac:dyDescent="0.2">
      <c r="A186">
        <v>6</v>
      </c>
      <c r="B186">
        <v>480</v>
      </c>
      <c r="C186">
        <v>800000</v>
      </c>
      <c r="D186">
        <v>465.19325400000002</v>
      </c>
      <c r="E186">
        <v>-559773.88434900006</v>
      </c>
      <c r="F186">
        <v>2517047.8237820002</v>
      </c>
      <c r="G186">
        <v>-24.337781</v>
      </c>
      <c r="I186">
        <f t="shared" si="65"/>
        <v>801.93330185313243</v>
      </c>
      <c r="J186">
        <f t="shared" si="72"/>
        <v>9.5068330362448009E-2</v>
      </c>
      <c r="K186">
        <f t="shared" si="66"/>
        <v>0.99911392841187097</v>
      </c>
      <c r="L186">
        <f t="shared" si="67"/>
        <v>-12.192330000107177</v>
      </c>
      <c r="M186">
        <f t="shared" si="64"/>
        <v>-6.6584650000000689</v>
      </c>
      <c r="O186">
        <v>480</v>
      </c>
      <c r="P186">
        <v>800000</v>
      </c>
      <c r="Q186">
        <v>465.19325400000002</v>
      </c>
      <c r="R186">
        <v>-559773.88434900006</v>
      </c>
      <c r="S186">
        <v>2517047.8237820002</v>
      </c>
      <c r="T186">
        <v>-24.337781</v>
      </c>
      <c r="U186">
        <v>861.39827000000002</v>
      </c>
      <c r="V186">
        <f t="shared" si="43"/>
        <v>8.6139827000000002E-2</v>
      </c>
      <c r="Y186">
        <v>800000</v>
      </c>
      <c r="Z186">
        <v>37.689300000000003</v>
      </c>
      <c r="AA186">
        <v>99.357699999999994</v>
      </c>
      <c r="AB186">
        <v>58.2684</v>
      </c>
      <c r="AD186">
        <f t="shared" si="68"/>
        <v>103532.73251533517</v>
      </c>
      <c r="AE186">
        <f t="shared" si="69"/>
        <v>8.2080770871116288E-2</v>
      </c>
      <c r="AF186">
        <f t="shared" si="70"/>
        <v>129.89044066819758</v>
      </c>
      <c r="AG186">
        <f t="shared" si="71"/>
        <v>4.6362149277659878E-3</v>
      </c>
      <c r="AO186">
        <v>137.05072539606655</v>
      </c>
      <c r="AP186">
        <v>7.7605515804925085E-2</v>
      </c>
      <c r="AR186">
        <f>AVERAGE(AO186:AO195)</f>
        <v>155.74167948270792</v>
      </c>
      <c r="AS186">
        <f>AVERAGE(AP186:AP195)</f>
        <v>6.5729155726622898E-2</v>
      </c>
    </row>
    <row r="187" spans="1:45" x14ac:dyDescent="0.2">
      <c r="A187">
        <v>7</v>
      </c>
      <c r="B187">
        <v>560</v>
      </c>
      <c r="C187">
        <v>900000</v>
      </c>
      <c r="D187">
        <v>465.205737</v>
      </c>
      <c r="E187">
        <v>-559771.13379300002</v>
      </c>
      <c r="F187">
        <v>2517047.8237820002</v>
      </c>
      <c r="G187">
        <v>133.42290399999999</v>
      </c>
      <c r="I187">
        <f t="shared" si="65"/>
        <v>804.68385785317514</v>
      </c>
      <c r="J187">
        <f t="shared" si="72"/>
        <v>0.11091305208952268</v>
      </c>
      <c r="K187">
        <f t="shared" si="66"/>
        <v>0.99911392841187097</v>
      </c>
      <c r="L187">
        <f t="shared" si="67"/>
        <v>-9.4417740000644699</v>
      </c>
      <c r="M187">
        <f t="shared" si="64"/>
        <v>-6.8041500499992251</v>
      </c>
      <c r="O187">
        <v>560</v>
      </c>
      <c r="P187">
        <v>900000</v>
      </c>
      <c r="Q187">
        <v>465.205737</v>
      </c>
      <c r="R187">
        <v>-559771.13379300002</v>
      </c>
      <c r="S187">
        <v>2517047.8237820002</v>
      </c>
      <c r="T187">
        <v>133.42290399999999</v>
      </c>
      <c r="U187">
        <v>1236.802666</v>
      </c>
      <c r="V187">
        <f t="shared" si="43"/>
        <v>0.12368026660000001</v>
      </c>
      <c r="Y187">
        <v>900000</v>
      </c>
      <c r="Z187">
        <v>37.444800000000001</v>
      </c>
      <c r="AA187">
        <v>99.193799999999996</v>
      </c>
      <c r="AB187">
        <v>58.348999999999997</v>
      </c>
      <c r="AD187">
        <f t="shared" si="68"/>
        <v>103962.96329853396</v>
      </c>
      <c r="AE187">
        <f t="shared" si="69"/>
        <v>0.11736453179024366</v>
      </c>
      <c r="AF187">
        <f t="shared" si="70"/>
        <v>111.79731517567348</v>
      </c>
      <c r="AG187">
        <f t="shared" si="71"/>
        <v>5.3865336484487927E-3</v>
      </c>
      <c r="AO187">
        <v>137.64523247824496</v>
      </c>
      <c r="AP187">
        <v>9.8500820163236455E-2</v>
      </c>
    </row>
    <row r="188" spans="1:45" x14ac:dyDescent="0.2">
      <c r="A188">
        <v>8</v>
      </c>
      <c r="B188">
        <v>640</v>
      </c>
      <c r="C188">
        <v>1000000</v>
      </c>
      <c r="D188">
        <v>465.22346599999997</v>
      </c>
      <c r="E188">
        <v>-559764.71221699996</v>
      </c>
      <c r="F188">
        <v>2517047.8237820002</v>
      </c>
      <c r="G188">
        <v>95.625333999999995</v>
      </c>
      <c r="I188">
        <f t="shared" si="65"/>
        <v>811.10543385322671</v>
      </c>
      <c r="J188">
        <f t="shared" si="72"/>
        <v>0.12675777381659734</v>
      </c>
      <c r="K188">
        <f t="shared" si="66"/>
        <v>0.99911392841187097</v>
      </c>
      <c r="L188">
        <f t="shared" si="67"/>
        <v>-3.020198000012897</v>
      </c>
      <c r="M188">
        <f t="shared" si="64"/>
        <v>-6.7582622999991147</v>
      </c>
      <c r="O188">
        <v>640</v>
      </c>
      <c r="P188">
        <v>1000000</v>
      </c>
      <c r="Q188">
        <v>465.22346599999997</v>
      </c>
      <c r="R188">
        <v>-559764.71221699996</v>
      </c>
      <c r="S188">
        <v>2517047.8237820002</v>
      </c>
      <c r="T188">
        <v>95.625333999999995</v>
      </c>
      <c r="U188">
        <v>1659.165849</v>
      </c>
      <c r="V188">
        <f t="shared" si="43"/>
        <v>0.1659165849</v>
      </c>
      <c r="Y188">
        <v>1000000</v>
      </c>
      <c r="Z188">
        <v>37.494399999999999</v>
      </c>
      <c r="AA188">
        <v>99.661500000000004</v>
      </c>
      <c r="AB188">
        <v>58.767099999999999</v>
      </c>
      <c r="AD188">
        <f t="shared" si="68"/>
        <v>106213.85643680498</v>
      </c>
      <c r="AE188">
        <f t="shared" si="69"/>
        <v>0.1541074839902985</v>
      </c>
      <c r="AF188">
        <f t="shared" si="70"/>
        <v>99.940600541006177</v>
      </c>
      <c r="AG188">
        <f t="shared" si="71"/>
        <v>6.0255791614231289E-3</v>
      </c>
      <c r="AO188">
        <v>138.83279580169196</v>
      </c>
      <c r="AP188">
        <v>7.2045687430791858E-2</v>
      </c>
    </row>
    <row r="189" spans="1:45" x14ac:dyDescent="0.2">
      <c r="A189">
        <v>9</v>
      </c>
      <c r="B189">
        <v>720</v>
      </c>
      <c r="C189">
        <v>1100000</v>
      </c>
      <c r="D189">
        <v>465.16921500000001</v>
      </c>
      <c r="E189">
        <v>-559772.087757</v>
      </c>
      <c r="F189">
        <v>2517047.8237820002</v>
      </c>
      <c r="G189">
        <v>326.44834400000002</v>
      </c>
      <c r="I189">
        <f t="shared" si="65"/>
        <v>803.72989385318942</v>
      </c>
      <c r="J189">
        <f t="shared" si="72"/>
        <v>0.14260249554367202</v>
      </c>
      <c r="K189">
        <f t="shared" si="66"/>
        <v>0.99911392841187097</v>
      </c>
      <c r="L189">
        <f t="shared" si="67"/>
        <v>-10.395738000050187</v>
      </c>
      <c r="M189">
        <f t="shared" si="64"/>
        <v>-6.9307262500002249</v>
      </c>
      <c r="O189">
        <v>720</v>
      </c>
      <c r="P189">
        <v>1100000</v>
      </c>
      <c r="Q189">
        <v>465.16921500000001</v>
      </c>
      <c r="R189">
        <v>-559772.087757</v>
      </c>
      <c r="S189">
        <v>2517047.8237820002</v>
      </c>
      <c r="T189">
        <v>326.44834400000002</v>
      </c>
      <c r="U189">
        <v>2190.0108460000001</v>
      </c>
      <c r="V189">
        <f t="shared" si="43"/>
        <v>0.21900108460000003</v>
      </c>
      <c r="Y189">
        <v>1100000</v>
      </c>
      <c r="Z189">
        <v>37.616700000000002</v>
      </c>
      <c r="AA189">
        <v>99.216700000000003</v>
      </c>
      <c r="AB189">
        <v>58.2</v>
      </c>
      <c r="AD189">
        <f t="shared" si="68"/>
        <v>103168.55592</v>
      </c>
      <c r="AE189">
        <f t="shared" si="69"/>
        <v>0.20941800680134012</v>
      </c>
      <c r="AF189">
        <f t="shared" si="70"/>
        <v>86.289033854199985</v>
      </c>
      <c r="AG189">
        <f t="shared" si="71"/>
        <v>6.9788705829934234E-3</v>
      </c>
      <c r="AO189">
        <v>145.25700619034146</v>
      </c>
      <c r="AP189">
        <v>6.4968338403550194E-2</v>
      </c>
    </row>
    <row r="190" spans="1:45" x14ac:dyDescent="0.2">
      <c r="A190">
        <v>10</v>
      </c>
      <c r="B190">
        <v>800</v>
      </c>
      <c r="C190">
        <v>1200000</v>
      </c>
      <c r="D190">
        <v>465.28979199999998</v>
      </c>
      <c r="E190">
        <v>-559750.795469</v>
      </c>
      <c r="F190">
        <v>2517047.8237820002</v>
      </c>
      <c r="G190">
        <v>291.93987900000002</v>
      </c>
      <c r="I190">
        <f t="shared" si="65"/>
        <v>825.02218185318634</v>
      </c>
      <c r="J190">
        <f t="shared" si="72"/>
        <v>0.15844721727074668</v>
      </c>
      <c r="K190">
        <f t="shared" si="66"/>
        <v>0.99911392841187097</v>
      </c>
      <c r="L190">
        <f t="shared" si="67"/>
        <v>10.896549999946728</v>
      </c>
      <c r="M190">
        <f t="shared" si="64"/>
        <v>-6.5723783999997973</v>
      </c>
      <c r="O190">
        <v>800</v>
      </c>
      <c r="P190">
        <v>1200000</v>
      </c>
      <c r="Q190">
        <v>465.28979199999998</v>
      </c>
      <c r="R190">
        <v>-559750.795469</v>
      </c>
      <c r="S190">
        <v>2517047.8237820002</v>
      </c>
      <c r="T190">
        <v>291.93987900000002</v>
      </c>
      <c r="U190">
        <v>2923.7310670000002</v>
      </c>
      <c r="V190">
        <f t="shared" si="43"/>
        <v>0.29237310670000005</v>
      </c>
      <c r="Y190">
        <v>1200000</v>
      </c>
      <c r="Z190">
        <v>37.450200000000002</v>
      </c>
      <c r="AA190">
        <v>99.606099999999998</v>
      </c>
      <c r="AB190">
        <v>58.755899999999997</v>
      </c>
      <c r="AD190">
        <f t="shared" si="68"/>
        <v>106153.14039891567</v>
      </c>
      <c r="AE190">
        <f t="shared" si="69"/>
        <v>0.27171879721564207</v>
      </c>
      <c r="AF190">
        <f t="shared" si="70"/>
        <v>79.90677643528376</v>
      </c>
      <c r="AG190">
        <f t="shared" si="71"/>
        <v>7.536281988395812E-3</v>
      </c>
      <c r="AO190">
        <v>154.10774601402613</v>
      </c>
      <c r="AP190">
        <v>6.0188063528384482E-2</v>
      </c>
    </row>
    <row r="191" spans="1:45" x14ac:dyDescent="0.2">
      <c r="A191">
        <v>11</v>
      </c>
      <c r="B191">
        <v>880</v>
      </c>
      <c r="C191">
        <v>1300000</v>
      </c>
      <c r="D191">
        <v>465.19004200000001</v>
      </c>
      <c r="E191">
        <v>-559740.42919399997</v>
      </c>
      <c r="F191">
        <v>2517047.8237820002</v>
      </c>
      <c r="G191">
        <v>453.46301099999999</v>
      </c>
      <c r="I191">
        <f t="shared" si="65"/>
        <v>835.38845685322303</v>
      </c>
      <c r="J191">
        <f t="shared" si="72"/>
        <v>0.17429193899782136</v>
      </c>
      <c r="K191">
        <f t="shared" si="66"/>
        <v>0.99911392841187097</v>
      </c>
      <c r="L191">
        <f t="shared" si="67"/>
        <v>21.262824999983422</v>
      </c>
      <c r="M191">
        <f t="shared" si="64"/>
        <v>-6.7089535624993006</v>
      </c>
      <c r="O191">
        <v>880</v>
      </c>
      <c r="P191">
        <v>1300000</v>
      </c>
      <c r="Q191">
        <v>465.19004200000001</v>
      </c>
      <c r="R191">
        <v>-559740.42919399997</v>
      </c>
      <c r="S191">
        <v>2517047.8237820002</v>
      </c>
      <c r="T191">
        <v>453.46301099999999</v>
      </c>
      <c r="U191">
        <v>3659.2524039999998</v>
      </c>
      <c r="V191">
        <f t="shared" si="43"/>
        <v>0.36592524040000002</v>
      </c>
      <c r="Y191">
        <v>1300000</v>
      </c>
      <c r="Z191">
        <v>37.502899999999997</v>
      </c>
      <c r="AA191">
        <v>99.6601</v>
      </c>
      <c r="AB191">
        <v>58.757199999999997</v>
      </c>
      <c r="AD191">
        <f t="shared" si="68"/>
        <v>106160.18660887066</v>
      </c>
      <c r="AE191">
        <f t="shared" si="69"/>
        <v>0.34005236627830476</v>
      </c>
      <c r="AF191">
        <f t="shared" si="70"/>
        <v>72.647345881661252</v>
      </c>
      <c r="AG191">
        <f t="shared" si="71"/>
        <v>8.2893599579116403E-3</v>
      </c>
      <c r="AO191">
        <v>155.04130969086745</v>
      </c>
      <c r="AP191">
        <v>7.8760825956051231E-2</v>
      </c>
    </row>
    <row r="192" spans="1:45" x14ac:dyDescent="0.2">
      <c r="A192">
        <v>12</v>
      </c>
      <c r="B192">
        <v>960</v>
      </c>
      <c r="C192">
        <v>1400000</v>
      </c>
      <c r="D192">
        <v>465.15075300000001</v>
      </c>
      <c r="E192">
        <v>-559736.76210399996</v>
      </c>
      <c r="F192">
        <v>2517047.8237820002</v>
      </c>
      <c r="G192">
        <v>701.79332199999999</v>
      </c>
      <c r="I192">
        <f t="shared" si="65"/>
        <v>839.05554685322568</v>
      </c>
      <c r="J192">
        <f t="shared" si="72"/>
        <v>0.19013666072489602</v>
      </c>
      <c r="K192">
        <f t="shared" si="66"/>
        <v>0.99911392841187097</v>
      </c>
      <c r="L192">
        <f t="shared" si="67"/>
        <v>24.929914999986067</v>
      </c>
      <c r="M192">
        <f t="shared" si="64"/>
        <v>-6.7926933749997263</v>
      </c>
      <c r="O192">
        <v>960</v>
      </c>
      <c r="P192">
        <v>1400000</v>
      </c>
      <c r="Q192">
        <v>465.15075300000001</v>
      </c>
      <c r="R192">
        <v>-559736.76210399996</v>
      </c>
      <c r="S192">
        <v>2517047.8237820002</v>
      </c>
      <c r="T192">
        <v>701.79332199999999</v>
      </c>
      <c r="U192">
        <v>4467.7906519999997</v>
      </c>
      <c r="V192">
        <f t="shared" si="43"/>
        <v>0.44677906519999999</v>
      </c>
      <c r="Y192">
        <v>1400000</v>
      </c>
      <c r="Z192">
        <v>37.4636</v>
      </c>
      <c r="AA192">
        <v>99.492800000000003</v>
      </c>
      <c r="AB192">
        <v>58.629199999999997</v>
      </c>
      <c r="AD192">
        <f t="shared" si="68"/>
        <v>105467.90089318807</v>
      </c>
      <c r="AE192">
        <f t="shared" si="69"/>
        <v>0.41791467385583309</v>
      </c>
      <c r="AF192">
        <f t="shared" si="70"/>
        <v>66.159135331122755</v>
      </c>
      <c r="AG192">
        <f t="shared" si="71"/>
        <v>9.1022955028965055E-3</v>
      </c>
      <c r="AO192">
        <v>163.589493870978</v>
      </c>
      <c r="AP192">
        <v>5.2449343088449445E-2</v>
      </c>
    </row>
    <row r="193" spans="1:45" x14ac:dyDescent="0.2">
      <c r="A193">
        <v>13</v>
      </c>
      <c r="B193">
        <v>1040</v>
      </c>
      <c r="C193">
        <v>1500000</v>
      </c>
      <c r="D193">
        <v>465.29240399999998</v>
      </c>
      <c r="E193">
        <v>-559719.46828300005</v>
      </c>
      <c r="F193">
        <v>2517047.8237820002</v>
      </c>
      <c r="G193">
        <v>858.324927</v>
      </c>
      <c r="I193">
        <f t="shared" si="65"/>
        <v>856.34936785313766</v>
      </c>
      <c r="J193">
        <f t="shared" si="72"/>
        <v>0.20598138245197067</v>
      </c>
      <c r="K193">
        <f t="shared" si="66"/>
        <v>0.99911392841187097</v>
      </c>
      <c r="L193">
        <f t="shared" si="67"/>
        <v>42.223735999898054</v>
      </c>
      <c r="M193">
        <f t="shared" si="64"/>
        <v>-6.6223592375008593</v>
      </c>
      <c r="O193">
        <v>1040</v>
      </c>
      <c r="P193">
        <v>1500000</v>
      </c>
      <c r="Q193">
        <v>465.29240399999998</v>
      </c>
      <c r="R193">
        <v>-559719.46828300005</v>
      </c>
      <c r="S193">
        <v>2517047.8237820002</v>
      </c>
      <c r="T193">
        <v>858.324927</v>
      </c>
      <c r="U193">
        <v>5379.2880379999997</v>
      </c>
      <c r="V193">
        <f t="shared" si="43"/>
        <v>0.53792880379999997</v>
      </c>
      <c r="Y193">
        <v>1500000</v>
      </c>
      <c r="Z193">
        <v>37.327199999999998</v>
      </c>
      <c r="AA193">
        <v>99.468699999999998</v>
      </c>
      <c r="AB193">
        <v>58.741500000000002</v>
      </c>
      <c r="AD193">
        <f t="shared" si="68"/>
        <v>106075.11092685882</v>
      </c>
      <c r="AE193">
        <f t="shared" si="69"/>
        <v>0.50029528812171042</v>
      </c>
      <c r="AF193">
        <f t="shared" si="70"/>
        <v>61.421569038609981</v>
      </c>
      <c r="AG193">
        <f t="shared" si="71"/>
        <v>9.804373437960423E-3</v>
      </c>
      <c r="AO193">
        <v>171.39371757501411</v>
      </c>
      <c r="AP193">
        <v>5.1380122855064471E-2</v>
      </c>
    </row>
    <row r="194" spans="1:45" x14ac:dyDescent="0.2">
      <c r="A194">
        <v>14</v>
      </c>
      <c r="B194">
        <v>1120</v>
      </c>
      <c r="C194">
        <v>1600000</v>
      </c>
      <c r="D194">
        <v>465.43817100000001</v>
      </c>
      <c r="E194">
        <v>-559693.81760199997</v>
      </c>
      <c r="F194">
        <v>2517047.8237820002</v>
      </c>
      <c r="G194">
        <v>1024.0249180000001</v>
      </c>
      <c r="I194">
        <f t="shared" si="65"/>
        <v>882.00004885322414</v>
      </c>
      <c r="J194">
        <f t="shared" si="72"/>
        <v>0.22182610417904536</v>
      </c>
      <c r="K194">
        <f t="shared" si="66"/>
        <v>0.99911392841187097</v>
      </c>
      <c r="L194">
        <f t="shared" si="67"/>
        <v>67.874416999984533</v>
      </c>
      <c r="M194">
        <f t="shared" si="64"/>
        <v>-6.5178984874986785</v>
      </c>
      <c r="O194">
        <v>1120</v>
      </c>
      <c r="P194">
        <v>1600000</v>
      </c>
      <c r="Q194">
        <v>465.43817100000001</v>
      </c>
      <c r="R194">
        <v>-559693.81760199997</v>
      </c>
      <c r="S194">
        <v>2517047.8237820002</v>
      </c>
      <c r="T194">
        <v>1024.0249180000001</v>
      </c>
      <c r="U194">
        <v>6468.0167410000004</v>
      </c>
      <c r="V194">
        <f t="shared" si="43"/>
        <v>0.64680167410000011</v>
      </c>
      <c r="Y194">
        <v>1600000</v>
      </c>
      <c r="Z194">
        <v>37.317700000000002</v>
      </c>
      <c r="AA194">
        <v>99.297499999999999</v>
      </c>
      <c r="AB194">
        <v>58.579799999999999</v>
      </c>
      <c r="AD194">
        <f t="shared" si="68"/>
        <v>105201.52890207588</v>
      </c>
      <c r="AE194">
        <f t="shared" si="69"/>
        <v>0.60654662637043544</v>
      </c>
      <c r="AF194">
        <f t="shared" si="70"/>
        <v>56.564607772169722</v>
      </c>
      <c r="AG194">
        <f t="shared" si="71"/>
        <v>1.0646233107909705E-2</v>
      </c>
      <c r="AO194">
        <v>173.01363248934592</v>
      </c>
      <c r="AP194">
        <v>5.7667173317939038E-2</v>
      </c>
    </row>
    <row r="195" spans="1:45" x14ac:dyDescent="0.2">
      <c r="A195">
        <v>15</v>
      </c>
      <c r="B195">
        <v>1200</v>
      </c>
      <c r="C195">
        <v>1700000</v>
      </c>
      <c r="D195">
        <v>465.19944500000003</v>
      </c>
      <c r="E195">
        <v>-559679.52465100004</v>
      </c>
      <c r="F195">
        <v>2517047.8237820002</v>
      </c>
      <c r="G195">
        <v>1223.125104</v>
      </c>
      <c r="I195">
        <f t="shared" si="65"/>
        <v>896.29299985314719</v>
      </c>
      <c r="J195">
        <f t="shared" si="72"/>
        <v>0.23767082590612001</v>
      </c>
      <c r="K195">
        <f t="shared" si="66"/>
        <v>0.99911392841187097</v>
      </c>
      <c r="L195">
        <f t="shared" si="67"/>
        <v>82.167367999907583</v>
      </c>
      <c r="M195">
        <f t="shared" si="64"/>
        <v>-6.6598701125007214</v>
      </c>
      <c r="O195">
        <v>1200</v>
      </c>
      <c r="P195">
        <v>1700000</v>
      </c>
      <c r="Q195">
        <v>465.19944500000003</v>
      </c>
      <c r="R195">
        <v>-559679.52465100004</v>
      </c>
      <c r="S195">
        <v>2517047.8237820002</v>
      </c>
      <c r="T195">
        <v>1223.125104</v>
      </c>
      <c r="U195">
        <v>7751.300115</v>
      </c>
      <c r="V195">
        <f t="shared" si="43"/>
        <v>0.77513001150000005</v>
      </c>
      <c r="Y195">
        <v>1700000</v>
      </c>
      <c r="Z195">
        <v>37.3489</v>
      </c>
      <c r="AA195">
        <v>99.617099999999994</v>
      </c>
      <c r="AB195">
        <v>58.868200000000002</v>
      </c>
      <c r="AD195">
        <f t="shared" si="68"/>
        <v>106762.97516044081</v>
      </c>
      <c r="AE195">
        <f t="shared" si="69"/>
        <v>0.71625718606302424</v>
      </c>
      <c r="AF195">
        <f t="shared" si="70"/>
        <v>53.577219701347879</v>
      </c>
      <c r="AG195">
        <f t="shared" si="71"/>
        <v>1.1239851626433876E-2</v>
      </c>
      <c r="AO195">
        <v>181.48513532050276</v>
      </c>
      <c r="AP195">
        <v>4.3725666717836897E-2</v>
      </c>
    </row>
    <row r="196" spans="1:45" x14ac:dyDescent="0.2">
      <c r="A196">
        <v>16</v>
      </c>
      <c r="B196">
        <v>1280</v>
      </c>
      <c r="C196">
        <v>1800000</v>
      </c>
      <c r="D196">
        <v>465.64075200000002</v>
      </c>
      <c r="E196">
        <v>-559649.80521999998</v>
      </c>
      <c r="F196">
        <v>2517047.8237820002</v>
      </c>
      <c r="G196">
        <v>1433.722831</v>
      </c>
      <c r="I196">
        <f t="shared" si="65"/>
        <v>926.01243085321039</v>
      </c>
      <c r="J196">
        <f t="shared" si="72"/>
        <v>0.25351554763319467</v>
      </c>
      <c r="K196">
        <f t="shared" si="66"/>
        <v>0.99911392841187097</v>
      </c>
      <c r="L196">
        <f t="shared" si="67"/>
        <v>111.88679899997078</v>
      </c>
      <c r="M196">
        <f t="shared" si="64"/>
        <v>-6.467039112498969</v>
      </c>
      <c r="O196">
        <v>1280</v>
      </c>
      <c r="P196">
        <v>1800000</v>
      </c>
      <c r="Q196">
        <v>465.64075200000002</v>
      </c>
      <c r="R196">
        <v>-559649.80521999998</v>
      </c>
      <c r="S196">
        <v>2517047.8237820002</v>
      </c>
      <c r="T196">
        <v>1433.722831</v>
      </c>
      <c r="U196">
        <v>9162.2644660000005</v>
      </c>
      <c r="V196">
        <f t="shared" si="43"/>
        <v>0.91622644660000008</v>
      </c>
      <c r="Y196">
        <v>1800000</v>
      </c>
      <c r="Z196">
        <v>37.506999999999998</v>
      </c>
      <c r="AA196">
        <v>99.750699999999995</v>
      </c>
      <c r="AB196">
        <v>58.843699999999998</v>
      </c>
      <c r="AD196">
        <f t="shared" si="68"/>
        <v>106629.731519576</v>
      </c>
      <c r="AE196">
        <f t="shared" si="69"/>
        <v>0.84769498799460041</v>
      </c>
      <c r="AF196">
        <f t="shared" si="70"/>
        <v>50.16595650085052</v>
      </c>
      <c r="AG196">
        <f t="shared" si="71"/>
        <v>1.2004156643356141E-2</v>
      </c>
      <c r="AO196">
        <v>193.29831858752962</v>
      </c>
      <c r="AP196">
        <v>4.4939794507664291E-2</v>
      </c>
      <c r="AR196">
        <f>AVERAGE(AO196:AO205)</f>
        <v>229.68391163453143</v>
      </c>
      <c r="AS196">
        <f>AVERAGE(AP196:AP205)</f>
        <v>3.0446185513514707E-2</v>
      </c>
    </row>
    <row r="197" spans="1:45" x14ac:dyDescent="0.2">
      <c r="A197">
        <v>17</v>
      </c>
      <c r="B197">
        <v>1360</v>
      </c>
      <c r="C197">
        <v>1900000</v>
      </c>
      <c r="D197">
        <v>465.25914599999999</v>
      </c>
      <c r="E197">
        <v>-559621.721441</v>
      </c>
      <c r="F197">
        <v>2517047.8237820002</v>
      </c>
      <c r="G197">
        <v>1756.1644220000001</v>
      </c>
      <c r="I197">
        <f t="shared" si="65"/>
        <v>954.09620985318907</v>
      </c>
      <c r="J197">
        <f t="shared" si="72"/>
        <v>0.26936026936026936</v>
      </c>
      <c r="K197">
        <f t="shared" si="66"/>
        <v>0.99911392841187097</v>
      </c>
      <c r="L197">
        <f t="shared" si="67"/>
        <v>139.97057799994946</v>
      </c>
      <c r="M197">
        <f t="shared" si="64"/>
        <v>-6.487484762500026</v>
      </c>
      <c r="O197">
        <v>1360</v>
      </c>
      <c r="P197">
        <v>1900000</v>
      </c>
      <c r="Q197">
        <v>465.25914599999999</v>
      </c>
      <c r="R197">
        <v>-559621.721441</v>
      </c>
      <c r="S197">
        <v>2517047.8237820002</v>
      </c>
      <c r="T197">
        <v>1756.1644220000001</v>
      </c>
      <c r="U197">
        <v>10586.994997</v>
      </c>
      <c r="V197">
        <f t="shared" si="43"/>
        <v>1.0586994997000001</v>
      </c>
      <c r="Y197">
        <v>1900000</v>
      </c>
      <c r="Z197">
        <v>37.284799999999997</v>
      </c>
      <c r="AA197">
        <v>99.877200000000002</v>
      </c>
      <c r="AB197">
        <v>59.192399999999999</v>
      </c>
      <c r="AD197">
        <f t="shared" si="68"/>
        <v>108536.60805706902</v>
      </c>
      <c r="AE197">
        <f t="shared" si="69"/>
        <v>0.96230240345927542</v>
      </c>
      <c r="AF197">
        <f t="shared" si="70"/>
        <v>48.059371597034534</v>
      </c>
      <c r="AG197">
        <f t="shared" si="71"/>
        <v>1.2530334458995679E-2</v>
      </c>
      <c r="AO197">
        <v>196.03968908268197</v>
      </c>
      <c r="AP197">
        <v>3.6266422262419946E-2</v>
      </c>
    </row>
    <row r="198" spans="1:45" x14ac:dyDescent="0.2">
      <c r="A198">
        <v>18</v>
      </c>
      <c r="B198">
        <v>1440</v>
      </c>
      <c r="C198">
        <v>2000000</v>
      </c>
      <c r="D198">
        <v>465.33682399999998</v>
      </c>
      <c r="E198">
        <v>-559598.05093599996</v>
      </c>
      <c r="F198">
        <v>2517047.8237820002</v>
      </c>
      <c r="G198">
        <v>2083.6809910000002</v>
      </c>
      <c r="I198">
        <f t="shared" ref="I198:I210" si="73">E198-(128000-$B$178)/128000*$E$179</f>
        <v>977.76671485323459</v>
      </c>
      <c r="J198">
        <f t="shared" ref="J198:J210" si="74">B198/$B$178</f>
        <v>0.28520499108734404</v>
      </c>
      <c r="K198">
        <f t="shared" ref="K198:K210" si="75">F198/$F$179</f>
        <v>0.99911392841187097</v>
      </c>
      <c r="L198">
        <f t="shared" ref="L198:L210" si="76">E198-$E$180</f>
        <v>163.64108299999498</v>
      </c>
      <c r="M198">
        <f t="shared" si="64"/>
        <v>-6.5426506874991901</v>
      </c>
      <c r="O198">
        <v>1440</v>
      </c>
      <c r="P198">
        <v>2000000</v>
      </c>
      <c r="Q198">
        <v>465.33682399999998</v>
      </c>
      <c r="R198">
        <v>-559598.05093599996</v>
      </c>
      <c r="S198">
        <v>2517047.8237820002</v>
      </c>
      <c r="T198">
        <v>2083.6809910000002</v>
      </c>
      <c r="U198">
        <v>12395.524739</v>
      </c>
      <c r="V198">
        <f t="shared" si="43"/>
        <v>1.2395524739000001</v>
      </c>
      <c r="Y198">
        <v>2000000</v>
      </c>
      <c r="Z198">
        <v>37.232500000000002</v>
      </c>
      <c r="AA198">
        <v>99.566599999999994</v>
      </c>
      <c r="AB198">
        <v>58.934100000000001</v>
      </c>
      <c r="AD198">
        <f t="shared" si="68"/>
        <v>107121.92408838359</v>
      </c>
      <c r="AE198">
        <f t="shared" si="69"/>
        <v>1.1415676665190897</v>
      </c>
      <c r="AF198">
        <f t="shared" si="70"/>
        <v>44.797793531961524</v>
      </c>
      <c r="AG198">
        <f t="shared" si="71"/>
        <v>1.3442626355477823E-2</v>
      </c>
      <c r="AO198">
        <v>204.90030294485203</v>
      </c>
      <c r="AP198">
        <v>3.4371389201363969E-2</v>
      </c>
    </row>
    <row r="199" spans="1:45" x14ac:dyDescent="0.2">
      <c r="A199">
        <v>19</v>
      </c>
      <c r="B199">
        <v>1520</v>
      </c>
      <c r="C199">
        <v>2100000</v>
      </c>
      <c r="D199">
        <v>465.29395</v>
      </c>
      <c r="E199">
        <v>-559569.37301800004</v>
      </c>
      <c r="F199">
        <v>2517047.8237820002</v>
      </c>
      <c r="G199">
        <v>2612.8030549999999</v>
      </c>
      <c r="I199">
        <f t="shared" si="73"/>
        <v>1006.4446328531485</v>
      </c>
      <c r="J199">
        <f t="shared" si="74"/>
        <v>0.30104971281441872</v>
      </c>
      <c r="K199">
        <f t="shared" si="75"/>
        <v>0.99911392841187097</v>
      </c>
      <c r="L199">
        <f t="shared" si="76"/>
        <v>192.31900099990889</v>
      </c>
      <c r="M199">
        <f t="shared" si="64"/>
        <v>-6.4800580250008348</v>
      </c>
      <c r="O199">
        <v>1520</v>
      </c>
      <c r="P199">
        <v>2100000</v>
      </c>
      <c r="Q199">
        <v>465.29395</v>
      </c>
      <c r="R199">
        <v>-559569.37301800004</v>
      </c>
      <c r="S199">
        <v>2517047.8237820002</v>
      </c>
      <c r="T199">
        <v>2612.8030549999999</v>
      </c>
      <c r="U199">
        <v>14601.644979999999</v>
      </c>
      <c r="V199">
        <f t="shared" si="43"/>
        <v>1.4601644979999999</v>
      </c>
      <c r="Y199">
        <v>2100000</v>
      </c>
      <c r="Z199">
        <v>37.250599999999999</v>
      </c>
      <c r="AA199">
        <v>99.552700000000002</v>
      </c>
      <c r="AB199">
        <v>58.902099999999997</v>
      </c>
      <c r="AD199">
        <f t="shared" si="68"/>
        <v>106947.5238365141</v>
      </c>
      <c r="AE199">
        <f t="shared" si="69"/>
        <v>1.3469335134420137</v>
      </c>
      <c r="AF199">
        <f t="shared" si="70"/>
        <v>42.370920298913674</v>
      </c>
      <c r="AG199">
        <f t="shared" si="71"/>
        <v>1.421257777153921E-2</v>
      </c>
      <c r="AO199">
        <v>207.81109792100685</v>
      </c>
      <c r="AP199">
        <v>2.9920293486057428E-2</v>
      </c>
    </row>
    <row r="200" spans="1:45" x14ac:dyDescent="0.2">
      <c r="A200">
        <v>20</v>
      </c>
      <c r="B200">
        <v>1600</v>
      </c>
      <c r="C200">
        <v>2200000</v>
      </c>
      <c r="D200">
        <v>465.39470899999998</v>
      </c>
      <c r="E200">
        <v>-559530.46954399999</v>
      </c>
      <c r="F200">
        <v>2517047.8237820002</v>
      </c>
      <c r="G200">
        <v>3050.880631</v>
      </c>
      <c r="I200">
        <f t="shared" si="73"/>
        <v>1045.3481068531983</v>
      </c>
      <c r="J200">
        <f t="shared" si="74"/>
        <v>0.31689443454149335</v>
      </c>
      <c r="K200">
        <f t="shared" si="75"/>
        <v>0.99911392841187097</v>
      </c>
      <c r="L200">
        <f t="shared" si="76"/>
        <v>231.22247499995865</v>
      </c>
      <c r="M200">
        <f t="shared" si="64"/>
        <v>-6.352238574999137</v>
      </c>
      <c r="O200">
        <v>1600</v>
      </c>
      <c r="P200">
        <v>2200000</v>
      </c>
      <c r="Q200">
        <v>465.39470899999998</v>
      </c>
      <c r="R200">
        <v>-559530.46954399999</v>
      </c>
      <c r="S200">
        <v>2517047.8237820002</v>
      </c>
      <c r="T200">
        <v>3050.880631</v>
      </c>
      <c r="U200">
        <v>17002.641702000001</v>
      </c>
      <c r="V200">
        <f t="shared" si="43"/>
        <v>1.7002641702000001</v>
      </c>
      <c r="Y200">
        <v>2200000</v>
      </c>
      <c r="Z200">
        <v>36.9009</v>
      </c>
      <c r="AA200">
        <v>99.637900000000002</v>
      </c>
      <c r="AB200">
        <v>59.337000000000003</v>
      </c>
      <c r="AD200">
        <f t="shared" si="68"/>
        <v>109333.97888254408</v>
      </c>
      <c r="AE200">
        <f t="shared" si="69"/>
        <v>1.5341801434092792</v>
      </c>
      <c r="AF200">
        <f t="shared" si="70"/>
        <v>41.150576301917525</v>
      </c>
      <c r="AG200">
        <f t="shared" si="71"/>
        <v>1.463405993592218E-2</v>
      </c>
      <c r="AO200">
        <v>219.58203337891098</v>
      </c>
      <c r="AP200">
        <v>3.3011308781052996E-2</v>
      </c>
    </row>
    <row r="201" spans="1:45" x14ac:dyDescent="0.2">
      <c r="A201">
        <v>21</v>
      </c>
      <c r="B201">
        <v>1680</v>
      </c>
      <c r="C201">
        <v>2300000</v>
      </c>
      <c r="D201">
        <v>465.30734999999999</v>
      </c>
      <c r="E201">
        <v>-559480.17426200002</v>
      </c>
      <c r="F201">
        <v>2517047.8237820002</v>
      </c>
      <c r="G201">
        <v>3601.1673289999999</v>
      </c>
      <c r="I201">
        <f t="shared" si="73"/>
        <v>1095.6433888531756</v>
      </c>
      <c r="J201">
        <f t="shared" si="74"/>
        <v>0.33273915626856804</v>
      </c>
      <c r="K201">
        <f t="shared" si="75"/>
        <v>0.99911392841187097</v>
      </c>
      <c r="L201">
        <f t="shared" si="76"/>
        <v>281.51775699993595</v>
      </c>
      <c r="M201">
        <f t="shared" si="64"/>
        <v>-6.2098409750000432</v>
      </c>
      <c r="O201">
        <v>1680</v>
      </c>
      <c r="P201">
        <v>2300000</v>
      </c>
      <c r="Q201">
        <v>465.30734999999999</v>
      </c>
      <c r="R201">
        <v>-559480.17426200002</v>
      </c>
      <c r="S201">
        <v>2517047.8237820002</v>
      </c>
      <c r="T201">
        <v>3601.1673289999999</v>
      </c>
      <c r="U201">
        <v>19529.813624999999</v>
      </c>
      <c r="V201">
        <f t="shared" si="43"/>
        <v>1.9529813624999999</v>
      </c>
      <c r="Y201">
        <v>2300000</v>
      </c>
      <c r="Z201">
        <v>36.988700000000001</v>
      </c>
      <c r="AA201">
        <v>99.835400000000007</v>
      </c>
      <c r="AB201">
        <v>59.4467</v>
      </c>
      <c r="AD201">
        <f t="shared" si="68"/>
        <v>109941.49822557985</v>
      </c>
      <c r="AE201">
        <f t="shared" si="69"/>
        <v>1.7524738872741981</v>
      </c>
      <c r="AF201">
        <f t="shared" si="70"/>
        <v>39.408791804431061</v>
      </c>
      <c r="AG201">
        <f t="shared" si="71"/>
        <v>1.5280854155297639E-2</v>
      </c>
      <c r="AO201">
        <v>223.57099321285077</v>
      </c>
      <c r="AP201">
        <v>3.3744369659639034E-2</v>
      </c>
    </row>
    <row r="202" spans="1:45" x14ac:dyDescent="0.2">
      <c r="A202">
        <v>22</v>
      </c>
      <c r="B202">
        <v>1760</v>
      </c>
      <c r="C202">
        <v>2400000</v>
      </c>
      <c r="D202">
        <v>465.45385599999997</v>
      </c>
      <c r="E202">
        <v>-559435.95474900003</v>
      </c>
      <c r="F202">
        <v>2517047.8237820002</v>
      </c>
      <c r="G202">
        <v>4243.8700760000002</v>
      </c>
      <c r="I202">
        <f t="shared" si="73"/>
        <v>1139.8629018531647</v>
      </c>
      <c r="J202">
        <f t="shared" si="74"/>
        <v>0.34858387799564272</v>
      </c>
      <c r="K202">
        <f t="shared" si="75"/>
        <v>0.99911392841187097</v>
      </c>
      <c r="L202">
        <f t="shared" si="76"/>
        <v>325.73726999992505</v>
      </c>
      <c r="M202">
        <f t="shared" si="64"/>
        <v>-6.2857880874998955</v>
      </c>
      <c r="O202">
        <v>1760</v>
      </c>
      <c r="P202">
        <v>2400000</v>
      </c>
      <c r="Q202">
        <v>465.45385599999997</v>
      </c>
      <c r="R202">
        <v>-559435.95474900003</v>
      </c>
      <c r="S202">
        <v>2517047.8237820002</v>
      </c>
      <c r="T202">
        <v>4243.8700760000002</v>
      </c>
      <c r="U202">
        <v>22664.111423999999</v>
      </c>
      <c r="V202">
        <f t="shared" si="43"/>
        <v>2.2664111424</v>
      </c>
      <c r="Y202">
        <v>2400000</v>
      </c>
      <c r="Z202">
        <v>36.738900000000001</v>
      </c>
      <c r="AA202">
        <v>100.176</v>
      </c>
      <c r="AB202">
        <v>60.037100000000002</v>
      </c>
      <c r="AD202">
        <f t="shared" si="68"/>
        <v>113249.81888454592</v>
      </c>
      <c r="AE202">
        <f t="shared" si="69"/>
        <v>1.974314286718367</v>
      </c>
      <c r="AF202">
        <f t="shared" si="70"/>
        <v>38.749455075155431</v>
      </c>
      <c r="AG202">
        <f t="shared" si="71"/>
        <v>1.5540863705877147E-2</v>
      </c>
      <c r="AO202">
        <v>244.5353910744233</v>
      </c>
      <c r="AP202">
        <v>2.5258262357891807E-2</v>
      </c>
    </row>
    <row r="203" spans="1:45" x14ac:dyDescent="0.2">
      <c r="A203">
        <v>23</v>
      </c>
      <c r="B203">
        <v>1840</v>
      </c>
      <c r="C203">
        <v>2500000</v>
      </c>
      <c r="D203">
        <v>465.409087</v>
      </c>
      <c r="E203">
        <v>-559369.952009</v>
      </c>
      <c r="F203">
        <v>2517047.8237820002</v>
      </c>
      <c r="G203">
        <v>4844.4577399999998</v>
      </c>
      <c r="I203">
        <f t="shared" si="73"/>
        <v>1205.86564185319</v>
      </c>
      <c r="J203">
        <f t="shared" si="74"/>
        <v>0.36442859972271735</v>
      </c>
      <c r="K203">
        <f t="shared" si="75"/>
        <v>0.99911392841187097</v>
      </c>
      <c r="L203">
        <f t="shared" si="76"/>
        <v>391.74000999995042</v>
      </c>
      <c r="M203">
        <f t="shared" si="64"/>
        <v>-6.0134977499994422</v>
      </c>
      <c r="O203">
        <v>1840</v>
      </c>
      <c r="P203">
        <v>2500000</v>
      </c>
      <c r="Q203">
        <v>465.409087</v>
      </c>
      <c r="R203">
        <v>-559369.952009</v>
      </c>
      <c r="S203">
        <v>2517047.8237820002</v>
      </c>
      <c r="T203">
        <v>4844.4577399999998</v>
      </c>
      <c r="U203">
        <v>26093.226609000001</v>
      </c>
      <c r="V203">
        <f t="shared" si="43"/>
        <v>2.6093226609000002</v>
      </c>
      <c r="Y203">
        <v>2500000</v>
      </c>
      <c r="Z203">
        <v>36.882800000000003</v>
      </c>
      <c r="AA203">
        <v>99.975800000000007</v>
      </c>
      <c r="AB203">
        <v>59.692999999999998</v>
      </c>
      <c r="AD203">
        <f t="shared" si="68"/>
        <v>111313.69911344147</v>
      </c>
      <c r="AE203">
        <f t="shared" si="69"/>
        <v>2.312566757235154</v>
      </c>
      <c r="AF203">
        <f t="shared" si="70"/>
        <v>36.431037829410023</v>
      </c>
      <c r="AG203">
        <f t="shared" si="71"/>
        <v>1.6529861235900788E-2</v>
      </c>
      <c r="AO203">
        <v>261.49513954734226</v>
      </c>
      <c r="AP203">
        <v>2.1139906972110649E-2</v>
      </c>
    </row>
    <row r="204" spans="1:45" x14ac:dyDescent="0.2">
      <c r="A204">
        <v>24</v>
      </c>
      <c r="B204">
        <v>1920</v>
      </c>
      <c r="C204">
        <v>2600000</v>
      </c>
      <c r="D204">
        <v>465.34806099999997</v>
      </c>
      <c r="E204">
        <v>-559323.54542700003</v>
      </c>
      <c r="F204">
        <v>2517047.8237820002</v>
      </c>
      <c r="G204">
        <v>5504.6756450000003</v>
      </c>
      <c r="I204">
        <f t="shared" si="73"/>
        <v>1252.2722238531569</v>
      </c>
      <c r="J204">
        <f t="shared" si="74"/>
        <v>0.38027332144979203</v>
      </c>
      <c r="K204">
        <f t="shared" si="75"/>
        <v>0.99911392841187097</v>
      </c>
      <c r="L204">
        <f t="shared" si="76"/>
        <v>438.14659199991729</v>
      </c>
      <c r="M204">
        <f t="shared" si="64"/>
        <v>-6.2584497250001734</v>
      </c>
      <c r="O204">
        <v>1920</v>
      </c>
      <c r="P204">
        <v>2600000</v>
      </c>
      <c r="Q204">
        <v>465.34806099999997</v>
      </c>
      <c r="R204">
        <v>-559323.54542700003</v>
      </c>
      <c r="S204">
        <v>2517047.8237820002</v>
      </c>
      <c r="T204">
        <v>5504.6756450000003</v>
      </c>
      <c r="U204">
        <v>29728.958974000001</v>
      </c>
      <c r="V204">
        <f t="shared" si="43"/>
        <v>2.9728958974000004</v>
      </c>
      <c r="Y204">
        <v>2600000</v>
      </c>
      <c r="Z204">
        <v>36.5291</v>
      </c>
      <c r="AA204">
        <v>100.372</v>
      </c>
      <c r="AB204">
        <v>60.442900000000002</v>
      </c>
      <c r="AD204">
        <f t="shared" si="68"/>
        <v>115561.79457753187</v>
      </c>
      <c r="AE204">
        <f t="shared" si="69"/>
        <v>2.5379352156693202</v>
      </c>
      <c r="AF204">
        <f t="shared" si="70"/>
        <v>36.245475361765457</v>
      </c>
      <c r="AG204">
        <f t="shared" si="71"/>
        <v>1.6614487573675119E-2</v>
      </c>
      <c r="AO204">
        <v>262.14114225064947</v>
      </c>
      <c r="AP204">
        <v>2.4619590148148209E-2</v>
      </c>
    </row>
    <row r="205" spans="1:45" x14ac:dyDescent="0.2">
      <c r="A205">
        <v>25</v>
      </c>
      <c r="B205">
        <v>2000</v>
      </c>
      <c r="C205">
        <v>2700000</v>
      </c>
      <c r="D205">
        <v>465.34110600000002</v>
      </c>
      <c r="E205">
        <v>-559248.18314700003</v>
      </c>
      <c r="F205">
        <v>2517047.8237820002</v>
      </c>
      <c r="G205">
        <v>6362.09112</v>
      </c>
      <c r="I205">
        <f t="shared" si="73"/>
        <v>1327.6345038531581</v>
      </c>
      <c r="J205">
        <f t="shared" si="74"/>
        <v>0.39611804317686672</v>
      </c>
      <c r="K205">
        <f t="shared" si="75"/>
        <v>0.99911392841187097</v>
      </c>
      <c r="L205">
        <f t="shared" si="76"/>
        <v>513.50887199991848</v>
      </c>
      <c r="M205">
        <f t="shared" si="64"/>
        <v>-5.8965034999997439</v>
      </c>
      <c r="O205">
        <v>2000</v>
      </c>
      <c r="P205">
        <v>2700000</v>
      </c>
      <c r="Q205">
        <v>465.34110600000002</v>
      </c>
      <c r="R205">
        <v>-559248.18314700003</v>
      </c>
      <c r="S205">
        <v>2517047.8237820002</v>
      </c>
      <c r="T205">
        <v>6362.09112</v>
      </c>
      <c r="U205">
        <v>33142.220213000001</v>
      </c>
      <c r="V205">
        <f t="shared" ref="V205:V210" si="77">U205*10^-4</f>
        <v>3.3142220213000004</v>
      </c>
      <c r="Y205">
        <v>2700000</v>
      </c>
      <c r="Z205">
        <v>36.622900000000001</v>
      </c>
      <c r="AA205">
        <v>100.631</v>
      </c>
      <c r="AB205">
        <v>60.6081</v>
      </c>
      <c r="AD205">
        <f t="shared" si="68"/>
        <v>116511.93268466473</v>
      </c>
      <c r="AE205">
        <f t="shared" si="69"/>
        <v>2.8062496230803613</v>
      </c>
      <c r="AF205">
        <f t="shared" si="70"/>
        <v>35.081742931352544</v>
      </c>
      <c r="AG205">
        <f t="shared" si="71"/>
        <v>1.7165623759867812E-2</v>
      </c>
      <c r="AO205">
        <v>283.46500834506736</v>
      </c>
      <c r="AP205">
        <v>2.1190517758798766E-2</v>
      </c>
    </row>
    <row r="206" spans="1:45" x14ac:dyDescent="0.2">
      <c r="A206">
        <v>26</v>
      </c>
      <c r="B206">
        <v>2080</v>
      </c>
      <c r="C206">
        <v>2800000</v>
      </c>
      <c r="D206">
        <v>465.320583</v>
      </c>
      <c r="E206">
        <v>-559170.57260299998</v>
      </c>
      <c r="F206">
        <v>2517047.8237820002</v>
      </c>
      <c r="G206">
        <v>7206.6731849999996</v>
      </c>
      <c r="I206">
        <f t="shared" si="73"/>
        <v>1405.2450478532119</v>
      </c>
      <c r="J206">
        <f t="shared" si="74"/>
        <v>0.41196276490394135</v>
      </c>
      <c r="K206">
        <f t="shared" si="75"/>
        <v>0.99911392841187097</v>
      </c>
      <c r="L206">
        <f t="shared" si="76"/>
        <v>591.11941599997226</v>
      </c>
      <c r="M206">
        <f t="shared" si="64"/>
        <v>-5.8684001999990869</v>
      </c>
      <c r="O206">
        <v>2080</v>
      </c>
      <c r="P206">
        <v>2800000</v>
      </c>
      <c r="Q206">
        <v>465.320583</v>
      </c>
      <c r="R206">
        <v>-559170.57260299998</v>
      </c>
      <c r="S206">
        <v>2517047.8237820002</v>
      </c>
      <c r="T206">
        <v>7206.6731849999996</v>
      </c>
      <c r="U206">
        <v>36656.10961</v>
      </c>
      <c r="V206">
        <f t="shared" si="77"/>
        <v>3.6656109610000001</v>
      </c>
      <c r="Y206">
        <v>2800000</v>
      </c>
      <c r="Z206">
        <v>36.752200000000002</v>
      </c>
      <c r="AA206">
        <v>100.16</v>
      </c>
      <c r="AB206">
        <v>60.007800000000003</v>
      </c>
      <c r="AD206">
        <f t="shared" si="68"/>
        <v>113084.09133137634</v>
      </c>
      <c r="AE206">
        <f t="shared" si="69"/>
        <v>3.197863819962266</v>
      </c>
      <c r="AF206">
        <f t="shared" si="70"/>
        <v>32.740019134497516</v>
      </c>
      <c r="AG206">
        <f t="shared" si="71"/>
        <v>1.8393391815873242E-2</v>
      </c>
      <c r="AO206">
        <v>296.39748705489012</v>
      </c>
      <c r="AP206">
        <v>2.1702626610359273E-2</v>
      </c>
      <c r="AR206">
        <f>AVERAGE(AO206:AO215)</f>
        <v>487.74133366601819</v>
      </c>
      <c r="AS206">
        <f>AVERAGE(AP206:AP215)</f>
        <v>1.0736003934241694E-2</v>
      </c>
    </row>
    <row r="207" spans="1:45" x14ac:dyDescent="0.2">
      <c r="A207">
        <v>27</v>
      </c>
      <c r="B207">
        <v>2160</v>
      </c>
      <c r="C207">
        <v>2900000</v>
      </c>
      <c r="D207">
        <v>465.46882199999999</v>
      </c>
      <c r="E207">
        <v>-559100.57149</v>
      </c>
      <c r="F207">
        <v>2517047.8237820002</v>
      </c>
      <c r="G207">
        <v>8247.6739770000004</v>
      </c>
      <c r="I207">
        <f t="shared" si="73"/>
        <v>1475.2461608531885</v>
      </c>
      <c r="J207">
        <f t="shared" si="74"/>
        <v>0.42780748663101603</v>
      </c>
      <c r="K207">
        <f t="shared" si="75"/>
        <v>0.99911392841187097</v>
      </c>
      <c r="L207">
        <f t="shared" si="76"/>
        <v>661.12052899994887</v>
      </c>
      <c r="M207">
        <f t="shared" si="64"/>
        <v>-5.9635180875000513</v>
      </c>
      <c r="O207">
        <v>2160</v>
      </c>
      <c r="P207">
        <v>2900000</v>
      </c>
      <c r="Q207">
        <v>465.46882199999999</v>
      </c>
      <c r="R207">
        <v>-559100.57149</v>
      </c>
      <c r="S207">
        <v>2517047.8237820002</v>
      </c>
      <c r="T207">
        <v>8247.6739770000004</v>
      </c>
      <c r="U207">
        <v>40096.350778</v>
      </c>
      <c r="V207">
        <f t="shared" si="77"/>
        <v>4.0096350778000005</v>
      </c>
      <c r="Y207">
        <v>2900000</v>
      </c>
      <c r="Z207">
        <v>36.699399999999997</v>
      </c>
      <c r="AA207">
        <v>100.608</v>
      </c>
      <c r="AB207">
        <v>60.508600000000001</v>
      </c>
      <c r="AD207">
        <f t="shared" si="68"/>
        <v>115939.04313759015</v>
      </c>
      <c r="AE207">
        <f t="shared" si="69"/>
        <v>3.4118524765735967</v>
      </c>
      <c r="AF207">
        <f t="shared" si="70"/>
        <v>32.323375822896658</v>
      </c>
      <c r="AG207">
        <f t="shared" si="71"/>
        <v>1.8630479789596241E-2</v>
      </c>
      <c r="AO207">
        <v>326.40188021704523</v>
      </c>
      <c r="AP207">
        <v>1.6193985878483152E-2</v>
      </c>
    </row>
    <row r="208" spans="1:45" x14ac:dyDescent="0.2">
      <c r="A208">
        <v>28</v>
      </c>
      <c r="B208">
        <v>2240</v>
      </c>
      <c r="C208">
        <v>3000000</v>
      </c>
      <c r="D208">
        <v>465.30357500000002</v>
      </c>
      <c r="E208">
        <v>-559019.39591900003</v>
      </c>
      <c r="F208">
        <v>2517047.8237820002</v>
      </c>
      <c r="G208">
        <v>9123.2000250000001</v>
      </c>
      <c r="I208">
        <f t="shared" si="73"/>
        <v>1556.4217318531591</v>
      </c>
      <c r="J208">
        <f t="shared" si="74"/>
        <v>0.44365220835809072</v>
      </c>
      <c r="K208">
        <f t="shared" si="75"/>
        <v>0.99911392841187097</v>
      </c>
      <c r="L208">
        <f t="shared" si="76"/>
        <v>742.29609999991953</v>
      </c>
      <c r="M208">
        <f t="shared" si="64"/>
        <v>-5.8238373625001261</v>
      </c>
      <c r="O208">
        <v>2240</v>
      </c>
      <c r="P208">
        <v>3000000</v>
      </c>
      <c r="Q208">
        <v>465.30357500000002</v>
      </c>
      <c r="R208">
        <v>-559019.39591900003</v>
      </c>
      <c r="S208">
        <v>2517047.8237820002</v>
      </c>
      <c r="T208">
        <v>9123.2000250000001</v>
      </c>
      <c r="U208">
        <v>43743.697139999997</v>
      </c>
      <c r="V208">
        <f t="shared" si="77"/>
        <v>4.3743697140000002</v>
      </c>
      <c r="Y208">
        <v>3000000</v>
      </c>
      <c r="Z208">
        <v>36.297499999999999</v>
      </c>
      <c r="AA208">
        <v>100.72499999999999</v>
      </c>
      <c r="AB208">
        <v>61.027500000000003</v>
      </c>
      <c r="AD208">
        <f t="shared" si="68"/>
        <v>118947.44994527956</v>
      </c>
      <c r="AE208">
        <f>V208*$AD$177/AD208</f>
        <v>3.6280683305327557</v>
      </c>
      <c r="AF208">
        <f t="shared" si="70"/>
        <v>31.977747480824707</v>
      </c>
      <c r="AG208">
        <f t="shared" si="71"/>
        <v>1.8831845500096783E-2</v>
      </c>
      <c r="AO208">
        <v>355.39058545563324</v>
      </c>
      <c r="AP208">
        <v>1.2910181808831373E-2</v>
      </c>
    </row>
    <row r="209" spans="1:45" x14ac:dyDescent="0.2">
      <c r="A209">
        <v>29</v>
      </c>
      <c r="B209">
        <v>2320</v>
      </c>
      <c r="C209">
        <v>3100000</v>
      </c>
      <c r="D209">
        <v>465.38750099999999</v>
      </c>
      <c r="E209">
        <v>-558938.34426699998</v>
      </c>
      <c r="F209">
        <v>2517047.8237820002</v>
      </c>
      <c r="G209">
        <v>9976.1078899999993</v>
      </c>
      <c r="I209">
        <f t="shared" si="73"/>
        <v>1637.473383853212</v>
      </c>
      <c r="J209">
        <f t="shared" si="74"/>
        <v>0.4594969300851654</v>
      </c>
      <c r="K209">
        <f t="shared" si="75"/>
        <v>0.99911392841187097</v>
      </c>
      <c r="L209">
        <f t="shared" si="76"/>
        <v>823.34775199997239</v>
      </c>
      <c r="M209">
        <f t="shared" si="64"/>
        <v>-5.8253863499990981</v>
      </c>
      <c r="O209">
        <v>2320</v>
      </c>
      <c r="P209">
        <v>3100000</v>
      </c>
      <c r="Q209">
        <v>465.38750099999999</v>
      </c>
      <c r="R209">
        <v>-558938.34426699998</v>
      </c>
      <c r="S209">
        <v>2517047.8237820002</v>
      </c>
      <c r="T209">
        <v>9976.1078899999993</v>
      </c>
      <c r="U209">
        <v>48348.365303999999</v>
      </c>
      <c r="V209">
        <f t="shared" si="77"/>
        <v>4.8348365304000005</v>
      </c>
      <c r="Y209">
        <v>3100000</v>
      </c>
      <c r="Z209">
        <v>36.304900000000004</v>
      </c>
      <c r="AA209">
        <v>100.57299999999999</v>
      </c>
      <c r="AB209">
        <v>60.868099999999998</v>
      </c>
      <c r="AD209">
        <f t="shared" ref="AD209:AD210" si="78">(1/6)*3.14*(AB209)^3</f>
        <v>118017.83245852659</v>
      </c>
      <c r="AE209">
        <f t="shared" ref="AE209:AE210" si="79">V209*$AD$177/AD209</f>
        <v>4.0415622138648395</v>
      </c>
      <c r="AF209">
        <f t="shared" ref="AF209:AF210" si="80">AD209/O209*0.6022</f>
        <v>30.633766683846861</v>
      </c>
      <c r="AG209">
        <f t="shared" ref="AG209:AG210" si="81">O209/AD209</f>
        <v>1.9658046175481881E-2</v>
      </c>
      <c r="AO209">
        <v>389.10892791586559</v>
      </c>
      <c r="AP209">
        <v>1.4557014223437146E-2</v>
      </c>
    </row>
    <row r="210" spans="1:45" x14ac:dyDescent="0.2">
      <c r="A210">
        <v>30</v>
      </c>
      <c r="B210">
        <v>2400</v>
      </c>
      <c r="C210">
        <v>3200000</v>
      </c>
      <c r="D210">
        <v>465.37175200000001</v>
      </c>
      <c r="E210">
        <v>-558847.26190299995</v>
      </c>
      <c r="F210">
        <v>2517047.8237820002</v>
      </c>
      <c r="G210">
        <v>10960.199078</v>
      </c>
      <c r="I210">
        <f t="shared" si="73"/>
        <v>1728.5557478532428</v>
      </c>
      <c r="J210">
        <f t="shared" si="74"/>
        <v>0.47534165181224003</v>
      </c>
      <c r="K210">
        <f t="shared" si="75"/>
        <v>0.99911392841187097</v>
      </c>
      <c r="L210">
        <f t="shared" si="76"/>
        <v>914.43011600000318</v>
      </c>
      <c r="M210">
        <f t="shared" si="64"/>
        <v>-5.7000024499993742</v>
      </c>
      <c r="O210">
        <v>2400</v>
      </c>
      <c r="P210">
        <v>3200000</v>
      </c>
      <c r="Q210">
        <v>465.37175200000001</v>
      </c>
      <c r="R210">
        <v>-558847.26190299995</v>
      </c>
      <c r="S210">
        <v>2517047.8237820002</v>
      </c>
      <c r="T210">
        <v>10960.199078</v>
      </c>
      <c r="U210">
        <v>52594.504113000003</v>
      </c>
      <c r="V210">
        <f t="shared" si="77"/>
        <v>5.2594504113000005</v>
      </c>
      <c r="Y210">
        <v>3200000</v>
      </c>
      <c r="Z210">
        <v>36.468299999999999</v>
      </c>
      <c r="AA210">
        <v>101.248</v>
      </c>
      <c r="AB210">
        <v>61.3797</v>
      </c>
      <c r="AD210">
        <f t="shared" si="78"/>
        <v>121018.75535178058</v>
      </c>
      <c r="AE210">
        <f t="shared" si="79"/>
        <v>4.2874867451025676</v>
      </c>
      <c r="AF210">
        <f t="shared" si="80"/>
        <v>30.365622697017606</v>
      </c>
      <c r="AG210">
        <f t="shared" si="81"/>
        <v>1.9831636782444304E-2</v>
      </c>
      <c r="AO210">
        <v>424.55338850469639</v>
      </c>
      <c r="AP210">
        <v>1.0092976486207926E-2</v>
      </c>
    </row>
    <row r="211" spans="1:45" x14ac:dyDescent="0.2">
      <c r="AO211">
        <v>483.41712204843174</v>
      </c>
      <c r="AP211">
        <v>8.852933825047744E-3</v>
      </c>
    </row>
    <row r="212" spans="1:45" x14ac:dyDescent="0.2">
      <c r="AO212">
        <v>493.03183091833534</v>
      </c>
      <c r="AP212">
        <v>6.7290737754335077E-3</v>
      </c>
      <c r="AR212">
        <f>AVERAGE(AO212:AO221)</f>
        <v>830.36763270638812</v>
      </c>
      <c r="AS212">
        <f>AVERAGE(AP212:AP221)</f>
        <v>4.6955122228816018E-3</v>
      </c>
    </row>
    <row r="213" spans="1:45" x14ac:dyDescent="0.2">
      <c r="B213" t="s">
        <v>32</v>
      </c>
      <c r="AE213" t="s">
        <v>42</v>
      </c>
      <c r="AO213">
        <v>589.17561826136807</v>
      </c>
      <c r="AP213">
        <v>7.1402805029611854E-3</v>
      </c>
    </row>
    <row r="214" spans="1:45" x14ac:dyDescent="0.2">
      <c r="D214" t="s">
        <v>29</v>
      </c>
      <c r="F214" t="s">
        <v>55</v>
      </c>
      <c r="Y214" t="s">
        <v>37</v>
      </c>
      <c r="Z214" t="s">
        <v>38</v>
      </c>
      <c r="AA214" t="s">
        <v>39</v>
      </c>
      <c r="AB214" t="s">
        <v>40</v>
      </c>
      <c r="AD214">
        <f>(4/3)*3.14*((3.413*10.4)^3)</f>
        <v>187230.78898727876</v>
      </c>
      <c r="AE214" t="s">
        <v>41</v>
      </c>
      <c r="AO214">
        <v>730.58497784868996</v>
      </c>
      <c r="AP214">
        <v>5.5511932778106766E-3</v>
      </c>
    </row>
    <row r="215" spans="1:45" x14ac:dyDescent="0.2">
      <c r="B215">
        <v>9657</v>
      </c>
      <c r="C215" t="s">
        <v>12</v>
      </c>
      <c r="D215" t="s">
        <v>13</v>
      </c>
      <c r="E215" t="s">
        <v>14</v>
      </c>
      <c r="F215" t="s">
        <v>15</v>
      </c>
      <c r="G215" t="s">
        <v>16</v>
      </c>
      <c r="I215" t="s">
        <v>6</v>
      </c>
      <c r="J215" t="s">
        <v>7</v>
      </c>
      <c r="K215" t="s">
        <v>8</v>
      </c>
      <c r="L215" t="s">
        <v>9</v>
      </c>
      <c r="Y215">
        <v>0</v>
      </c>
      <c r="Z215">
        <v>30.87</v>
      </c>
      <c r="AA215">
        <v>106.33</v>
      </c>
      <c r="AB215">
        <v>75.459999999999994</v>
      </c>
      <c r="AD215">
        <f>(1/6)*3.14*(AB215)^3</f>
        <v>224868.59183917326</v>
      </c>
      <c r="AO215">
        <v>789.35151843522681</v>
      </c>
      <c r="AP215">
        <v>3.6297729538449473E-3</v>
      </c>
    </row>
    <row r="216" spans="1:45" x14ac:dyDescent="0.2">
      <c r="B216" t="s">
        <v>10</v>
      </c>
      <c r="C216">
        <v>100000</v>
      </c>
      <c r="D216">
        <v>464.83331399999997</v>
      </c>
      <c r="E216">
        <v>-583595.94195500005</v>
      </c>
      <c r="F216">
        <v>2519280.0862890002</v>
      </c>
      <c r="G216">
        <v>-2.1489999999999999E-2</v>
      </c>
      <c r="Y216">
        <v>100000</v>
      </c>
      <c r="Z216">
        <v>31.313700000000001</v>
      </c>
      <c r="AA216">
        <v>105.84</v>
      </c>
      <c r="AB216">
        <v>74.526300000000006</v>
      </c>
      <c r="AD216">
        <f t="shared" ref="AD216:AD247" si="82">(1/6)*3.14*(AB216)^3</f>
        <v>216624.25336912443</v>
      </c>
      <c r="AO216">
        <v>962.01359692038397</v>
      </c>
      <c r="AP216">
        <v>3.3725011025584855E-3</v>
      </c>
    </row>
    <row r="217" spans="1:45" x14ac:dyDescent="0.2">
      <c r="B217">
        <v>0</v>
      </c>
      <c r="C217">
        <v>200000</v>
      </c>
      <c r="D217">
        <v>464.84735000000001</v>
      </c>
      <c r="E217">
        <v>-538388.21128399996</v>
      </c>
      <c r="F217">
        <v>2516974.689824</v>
      </c>
      <c r="G217">
        <v>1.7614999999999999E-2</v>
      </c>
      <c r="I217">
        <f t="shared" ref="I217:I247" si="83">E217-(128000-$B$215)/128000*$E$216</f>
        <v>1178.1524564732099</v>
      </c>
      <c r="J217">
        <f t="shared" ref="J217:J247" si="84">B217/$B$215</f>
        <v>0</v>
      </c>
      <c r="K217">
        <f t="shared" ref="K217:K247" si="85">F217/$F$216</f>
        <v>0.99908489870675865</v>
      </c>
      <c r="L217">
        <f t="shared" ref="L217:L247" si="86">E217-$E$217</f>
        <v>0</v>
      </c>
      <c r="O217" t="s">
        <v>11</v>
      </c>
      <c r="P217" t="s">
        <v>12</v>
      </c>
      <c r="Q217" t="s">
        <v>13</v>
      </c>
      <c r="R217" t="s">
        <v>14</v>
      </c>
      <c r="S217" t="s">
        <v>15</v>
      </c>
      <c r="T217" t="s">
        <v>16</v>
      </c>
      <c r="U217" t="s">
        <v>17</v>
      </c>
      <c r="V217" t="s">
        <v>19</v>
      </c>
      <c r="Y217">
        <v>200000</v>
      </c>
      <c r="Z217">
        <v>30.994700000000002</v>
      </c>
      <c r="AA217">
        <v>105.86199999999999</v>
      </c>
      <c r="AB217">
        <v>74.8673</v>
      </c>
      <c r="AD217">
        <f t="shared" si="82"/>
        <v>219611.41539599691</v>
      </c>
      <c r="AE217" t="s">
        <v>45</v>
      </c>
      <c r="AF217" t="s">
        <v>46</v>
      </c>
      <c r="AG217" t="s">
        <v>48</v>
      </c>
      <c r="AO217">
        <v>1418.0482538543245</v>
      </c>
      <c r="AP217">
        <v>1.7502517246808114E-3</v>
      </c>
    </row>
    <row r="218" spans="1:45" x14ac:dyDescent="0.2">
      <c r="B218">
        <v>100</v>
      </c>
      <c r="C218">
        <v>300000</v>
      </c>
      <c r="D218">
        <v>465.18691200000001</v>
      </c>
      <c r="E218">
        <v>-538390.82501599996</v>
      </c>
      <c r="F218">
        <v>2516763.7706889999</v>
      </c>
      <c r="G218">
        <v>-132.48191700000001</v>
      </c>
      <c r="I218">
        <f t="shared" si="83"/>
        <v>1175.5387244732119</v>
      </c>
      <c r="J218">
        <f t="shared" si="84"/>
        <v>1.0355182768975872E-2</v>
      </c>
      <c r="K218">
        <f t="shared" si="85"/>
        <v>0.99900117671961319</v>
      </c>
      <c r="L218">
        <f t="shared" si="86"/>
        <v>-2.6137319999979809</v>
      </c>
      <c r="M218">
        <f t="shared" ref="M218:M247" si="87">((L218-L217)-(B218-B217)*$H$14)/(B218-B217)</f>
        <v>-6.8646693199997388</v>
      </c>
      <c r="O218">
        <v>100</v>
      </c>
      <c r="P218">
        <v>300000</v>
      </c>
      <c r="Q218">
        <v>465.18691200000001</v>
      </c>
      <c r="R218">
        <v>-538390.82501599996</v>
      </c>
      <c r="S218">
        <v>2516763.7706889999</v>
      </c>
      <c r="T218">
        <v>-132.48191700000001</v>
      </c>
      <c r="U218">
        <v>0</v>
      </c>
      <c r="V218">
        <f>U218*10^-4</f>
        <v>0</v>
      </c>
      <c r="Y218">
        <v>300000</v>
      </c>
      <c r="Z218">
        <v>31.135400000000001</v>
      </c>
      <c r="AA218">
        <v>105.577</v>
      </c>
      <c r="AB218">
        <v>74.441599999999994</v>
      </c>
      <c r="AD218">
        <f t="shared" si="82"/>
        <v>215886.50457324789</v>
      </c>
      <c r="AE218">
        <f t="shared" ref="AE218:AE247" si="88">V218*$AD$214/AD218</f>
        <v>0</v>
      </c>
      <c r="AF218">
        <f>AD218/O218*0.6022</f>
        <v>1300.0685305400987</v>
      </c>
      <c r="AG218">
        <f>O218/AD218</f>
        <v>4.6320635093737928E-4</v>
      </c>
    </row>
    <row r="219" spans="1:45" x14ac:dyDescent="0.2">
      <c r="B219">
        <v>200</v>
      </c>
      <c r="C219">
        <v>400000</v>
      </c>
      <c r="D219">
        <v>465.178516</v>
      </c>
      <c r="E219">
        <v>-538392.77986000001</v>
      </c>
      <c r="F219">
        <v>2516763.7706889999</v>
      </c>
      <c r="G219">
        <v>-190.66516300000001</v>
      </c>
      <c r="I219">
        <f t="shared" si="83"/>
        <v>1173.5838804731611</v>
      </c>
      <c r="J219">
        <f t="shared" si="84"/>
        <v>2.0710365537951744E-2</v>
      </c>
      <c r="K219">
        <f t="shared" si="85"/>
        <v>0.99900117671961319</v>
      </c>
      <c r="L219">
        <f t="shared" si="86"/>
        <v>-4.568576000048779</v>
      </c>
      <c r="M219">
        <f t="shared" si="87"/>
        <v>-6.8580804400002675</v>
      </c>
      <c r="O219">
        <v>200</v>
      </c>
      <c r="P219">
        <v>400000</v>
      </c>
      <c r="Q219">
        <v>465.178516</v>
      </c>
      <c r="R219">
        <v>-538392.77986000001</v>
      </c>
      <c r="S219">
        <v>2516763.7706889999</v>
      </c>
      <c r="T219">
        <v>-190.66516300000001</v>
      </c>
      <c r="U219">
        <v>47.635544000000003</v>
      </c>
      <c r="V219">
        <f t="shared" ref="V219:V247" si="89">U219*10^-4</f>
        <v>4.7635544000000007E-3</v>
      </c>
      <c r="Y219">
        <v>400000</v>
      </c>
      <c r="Z219">
        <v>31.322199999999999</v>
      </c>
      <c r="AA219">
        <v>105.79600000000001</v>
      </c>
      <c r="AB219">
        <v>74.473799999999997</v>
      </c>
      <c r="AD219">
        <f t="shared" si="82"/>
        <v>216166.77337987587</v>
      </c>
      <c r="AE219">
        <f t="shared" si="88"/>
        <v>4.1259072092846155E-3</v>
      </c>
      <c r="AF219">
        <f t="shared" ref="AF219:AF247" si="90">AD219/O219*0.6022</f>
        <v>650.87815464680614</v>
      </c>
      <c r="AG219">
        <f t="shared" ref="AG219:AG247" si="91">O219/AD219</f>
        <v>9.2521157101482223E-4</v>
      </c>
    </row>
    <row r="220" spans="1:45" x14ac:dyDescent="0.2">
      <c r="B220">
        <v>300</v>
      </c>
      <c r="C220">
        <v>500000</v>
      </c>
      <c r="D220">
        <v>465.16261900000001</v>
      </c>
      <c r="E220">
        <v>-538401.91129199998</v>
      </c>
      <c r="F220">
        <v>2516763.7706889999</v>
      </c>
      <c r="G220">
        <v>-141.74889400000001</v>
      </c>
      <c r="I220">
        <f t="shared" si="83"/>
        <v>1164.4524484731955</v>
      </c>
      <c r="J220">
        <f t="shared" si="84"/>
        <v>3.1065548306927617E-2</v>
      </c>
      <c r="K220">
        <f t="shared" si="85"/>
        <v>0.99900117671961319</v>
      </c>
      <c r="L220">
        <f t="shared" si="86"/>
        <v>-13.70000800001435</v>
      </c>
      <c r="M220">
        <f t="shared" si="87"/>
        <v>-6.9298463199994149</v>
      </c>
      <c r="O220">
        <v>300</v>
      </c>
      <c r="P220">
        <v>500000</v>
      </c>
      <c r="Q220">
        <v>465.16261900000001</v>
      </c>
      <c r="R220">
        <v>-538401.91129199998</v>
      </c>
      <c r="S220">
        <v>2516763.7706889999</v>
      </c>
      <c r="T220">
        <v>-141.74889400000001</v>
      </c>
      <c r="U220">
        <v>105.238934</v>
      </c>
      <c r="V220">
        <f t="shared" si="89"/>
        <v>1.0523893400000001E-2</v>
      </c>
      <c r="Y220">
        <v>500000</v>
      </c>
      <c r="Z220">
        <v>31.2713</v>
      </c>
      <c r="AA220">
        <v>105.70399999999999</v>
      </c>
      <c r="AB220">
        <v>74.432699999999997</v>
      </c>
      <c r="AD220">
        <f t="shared" si="82"/>
        <v>215809.08172696506</v>
      </c>
      <c r="AE220">
        <f t="shared" si="88"/>
        <v>9.1302777841059564E-3</v>
      </c>
      <c r="AF220">
        <f t="shared" si="90"/>
        <v>433.20076338659453</v>
      </c>
      <c r="AG220">
        <f t="shared" si="91"/>
        <v>1.3901175872642407E-3</v>
      </c>
    </row>
    <row r="221" spans="1:45" x14ac:dyDescent="0.2">
      <c r="B221">
        <v>400</v>
      </c>
      <c r="C221">
        <v>600000</v>
      </c>
      <c r="D221">
        <v>465.28299299999998</v>
      </c>
      <c r="E221">
        <v>-538400.15019800002</v>
      </c>
      <c r="F221">
        <v>2516763.7706889999</v>
      </c>
      <c r="G221">
        <v>-266.90377100000001</v>
      </c>
      <c r="I221">
        <f t="shared" si="83"/>
        <v>1166.2135424731532</v>
      </c>
      <c r="J221">
        <f t="shared" si="84"/>
        <v>4.1420731075903487E-2</v>
      </c>
      <c r="K221">
        <f t="shared" si="85"/>
        <v>0.99900117671961319</v>
      </c>
      <c r="L221">
        <f t="shared" si="86"/>
        <v>-11.938914000056684</v>
      </c>
      <c r="M221">
        <f t="shared" si="87"/>
        <v>-6.8209210600001828</v>
      </c>
      <c r="O221">
        <v>400</v>
      </c>
      <c r="P221">
        <v>600000</v>
      </c>
      <c r="Q221">
        <v>465.28299299999998</v>
      </c>
      <c r="R221">
        <v>-538400.15019800002</v>
      </c>
      <c r="S221">
        <v>2516763.7706889999</v>
      </c>
      <c r="T221">
        <v>-266.90377100000001</v>
      </c>
      <c r="U221">
        <v>174.93393699999999</v>
      </c>
      <c r="V221">
        <f t="shared" si="89"/>
        <v>1.7493393699999998E-2</v>
      </c>
      <c r="Y221">
        <v>600000</v>
      </c>
      <c r="Z221">
        <v>31.487200000000001</v>
      </c>
      <c r="AA221">
        <v>105.556</v>
      </c>
      <c r="AB221">
        <v>74.068799999999996</v>
      </c>
      <c r="AD221">
        <f t="shared" si="82"/>
        <v>212659.2723841549</v>
      </c>
      <c r="AE221">
        <f t="shared" si="88"/>
        <v>1.5401641639210893E-2</v>
      </c>
      <c r="AF221">
        <f t="shared" si="90"/>
        <v>320.15853457434514</v>
      </c>
      <c r="AG221">
        <f t="shared" si="91"/>
        <v>1.8809431421237372E-3</v>
      </c>
    </row>
    <row r="222" spans="1:45" x14ac:dyDescent="0.2">
      <c r="B222">
        <v>500</v>
      </c>
      <c r="C222">
        <v>700000</v>
      </c>
      <c r="D222">
        <v>465.12728800000002</v>
      </c>
      <c r="E222">
        <v>-538406.515441</v>
      </c>
      <c r="F222">
        <v>2516763.7706889999</v>
      </c>
      <c r="G222">
        <v>-235.81090900000001</v>
      </c>
      <c r="I222">
        <f t="shared" si="83"/>
        <v>1159.8482994731748</v>
      </c>
      <c r="J222">
        <f t="shared" si="84"/>
        <v>5.1775913844879361E-2</v>
      </c>
      <c r="K222">
        <f t="shared" si="85"/>
        <v>0.99900117671961319</v>
      </c>
      <c r="L222">
        <f t="shared" si="86"/>
        <v>-18.304157000035048</v>
      </c>
      <c r="M222">
        <f t="shared" si="87"/>
        <v>-6.9021844299995427</v>
      </c>
      <c r="O222">
        <v>500</v>
      </c>
      <c r="P222">
        <v>700000</v>
      </c>
      <c r="Q222">
        <v>465.12728800000002</v>
      </c>
      <c r="R222">
        <v>-538406.515441</v>
      </c>
      <c r="S222">
        <v>2516763.7706889999</v>
      </c>
      <c r="T222">
        <v>-235.81090900000001</v>
      </c>
      <c r="U222">
        <v>245.92750899999999</v>
      </c>
      <c r="V222">
        <f t="shared" si="89"/>
        <v>2.4592750899999998E-2</v>
      </c>
      <c r="Y222">
        <v>700000</v>
      </c>
      <c r="Z222">
        <v>31.4833</v>
      </c>
      <c r="AA222">
        <v>105.348</v>
      </c>
      <c r="AB222">
        <v>73.864699999999999</v>
      </c>
      <c r="AD222">
        <f t="shared" si="82"/>
        <v>210906.13477600354</v>
      </c>
      <c r="AE222">
        <f t="shared" si="88"/>
        <v>2.1832082595724011E-2</v>
      </c>
      <c r="AF222">
        <f t="shared" si="90"/>
        <v>254.01534872421865</v>
      </c>
      <c r="AG222">
        <f t="shared" si="91"/>
        <v>2.370722883575831E-3</v>
      </c>
    </row>
    <row r="223" spans="1:45" x14ac:dyDescent="0.2">
      <c r="B223">
        <v>600</v>
      </c>
      <c r="C223">
        <v>800000</v>
      </c>
      <c r="D223">
        <v>465.31431199999997</v>
      </c>
      <c r="E223">
        <v>-538411.08656199998</v>
      </c>
      <c r="F223">
        <v>2516763.7706889999</v>
      </c>
      <c r="G223">
        <v>-291.68413399999997</v>
      </c>
      <c r="I223">
        <f t="shared" si="83"/>
        <v>1155.2771784731885</v>
      </c>
      <c r="J223">
        <f t="shared" si="84"/>
        <v>6.2131096613855234E-2</v>
      </c>
      <c r="K223">
        <f t="shared" si="85"/>
        <v>0.99900117671961319</v>
      </c>
      <c r="L223">
        <f t="shared" si="86"/>
        <v>-22.875278000021353</v>
      </c>
      <c r="M223">
        <f t="shared" si="87"/>
        <v>-6.8842432099996218</v>
      </c>
      <c r="O223">
        <v>600</v>
      </c>
      <c r="P223">
        <v>800000</v>
      </c>
      <c r="Q223">
        <v>465.31431199999997</v>
      </c>
      <c r="R223">
        <v>-538411.08656199998</v>
      </c>
      <c r="S223">
        <v>2516763.7706889999</v>
      </c>
      <c r="T223">
        <v>-291.68413399999997</v>
      </c>
      <c r="U223">
        <v>361.040616</v>
      </c>
      <c r="V223">
        <f t="shared" si="89"/>
        <v>3.6104061600000001E-2</v>
      </c>
      <c r="Y223">
        <v>800000</v>
      </c>
      <c r="Z223">
        <v>31.7258</v>
      </c>
      <c r="AA223">
        <v>106.44499999999999</v>
      </c>
      <c r="AB223">
        <v>74.719200000000001</v>
      </c>
      <c r="AD223">
        <f t="shared" si="82"/>
        <v>218310.70784039464</v>
      </c>
      <c r="AE223">
        <f t="shared" si="88"/>
        <v>3.0964087863044026E-2</v>
      </c>
      <c r="AF223">
        <f t="shared" si="90"/>
        <v>219.11118043580939</v>
      </c>
      <c r="AG223">
        <f t="shared" si="91"/>
        <v>2.7483764123867696E-3</v>
      </c>
    </row>
    <row r="224" spans="1:45" x14ac:dyDescent="0.2">
      <c r="B224">
        <v>700</v>
      </c>
      <c r="C224">
        <v>900000</v>
      </c>
      <c r="D224">
        <v>465.251486</v>
      </c>
      <c r="E224">
        <v>-538400.42330699996</v>
      </c>
      <c r="F224">
        <v>2516763.7706889999</v>
      </c>
      <c r="G224">
        <v>-278.00512500000002</v>
      </c>
      <c r="I224">
        <f t="shared" si="83"/>
        <v>1165.9404334732099</v>
      </c>
      <c r="J224">
        <f t="shared" si="84"/>
        <v>7.2486279382831101E-2</v>
      </c>
      <c r="K224">
        <f t="shared" si="85"/>
        <v>0.99900117671961319</v>
      </c>
      <c r="L224">
        <f t="shared" si="86"/>
        <v>-12.212023000000045</v>
      </c>
      <c r="M224">
        <f t="shared" si="87"/>
        <v>-6.7318994499995464</v>
      </c>
      <c r="O224">
        <v>700</v>
      </c>
      <c r="P224">
        <v>900000</v>
      </c>
      <c r="Q224">
        <v>465.251486</v>
      </c>
      <c r="R224">
        <v>-538400.42330699996</v>
      </c>
      <c r="S224">
        <v>2516763.7706889999</v>
      </c>
      <c r="T224">
        <v>-278.00512500000002</v>
      </c>
      <c r="U224">
        <v>479.26604500000002</v>
      </c>
      <c r="V224">
        <f t="shared" si="89"/>
        <v>4.7926604500000004E-2</v>
      </c>
      <c r="Y224">
        <v>900000</v>
      </c>
      <c r="Z224">
        <v>31.176400000000001</v>
      </c>
      <c r="AA224">
        <v>105.994</v>
      </c>
      <c r="AB224">
        <v>74.817599999999999</v>
      </c>
      <c r="AD224">
        <f t="shared" si="82"/>
        <v>219174.34433844176</v>
      </c>
      <c r="AE224">
        <f t="shared" si="88"/>
        <v>4.0941543596726526E-2</v>
      </c>
      <c r="AF224">
        <f t="shared" si="90"/>
        <v>188.55255737229945</v>
      </c>
      <c r="AG224">
        <f t="shared" si="91"/>
        <v>3.1938044670004038E-3</v>
      </c>
    </row>
    <row r="225" spans="2:33" x14ac:dyDescent="0.2">
      <c r="B225">
        <v>800</v>
      </c>
      <c r="C225">
        <v>1000000</v>
      </c>
      <c r="D225">
        <v>465.37795699999998</v>
      </c>
      <c r="E225">
        <v>-538407.99332600005</v>
      </c>
      <c r="F225">
        <v>2516763.7706889999</v>
      </c>
      <c r="G225">
        <v>-160.83481599999999</v>
      </c>
      <c r="I225">
        <f t="shared" si="83"/>
        <v>1158.3704144731164</v>
      </c>
      <c r="J225">
        <f t="shared" si="84"/>
        <v>8.2841462151806974E-2</v>
      </c>
      <c r="K225">
        <f t="shared" si="85"/>
        <v>0.99900117671961319</v>
      </c>
      <c r="L225">
        <f t="shared" si="86"/>
        <v>-19.782042000093497</v>
      </c>
      <c r="M225">
        <f t="shared" si="87"/>
        <v>-6.9142321900006936</v>
      </c>
      <c r="O225">
        <v>800</v>
      </c>
      <c r="P225">
        <v>1000000</v>
      </c>
      <c r="Q225">
        <v>465.37795699999998</v>
      </c>
      <c r="R225">
        <v>-538407.99332600005</v>
      </c>
      <c r="S225">
        <v>2516763.7706889999</v>
      </c>
      <c r="T225">
        <v>-160.83481599999999</v>
      </c>
      <c r="U225">
        <v>633.56233299999997</v>
      </c>
      <c r="V225">
        <f t="shared" si="89"/>
        <v>6.3356233299999995E-2</v>
      </c>
      <c r="Y225">
        <v>1000000</v>
      </c>
      <c r="Z225">
        <v>31.279800000000002</v>
      </c>
      <c r="AA225">
        <v>105.908</v>
      </c>
      <c r="AB225">
        <v>74.628200000000007</v>
      </c>
      <c r="AD225">
        <f t="shared" si="82"/>
        <v>217514.04155234213</v>
      </c>
      <c r="AE225">
        <f t="shared" si="88"/>
        <v>5.4535502459350876E-2</v>
      </c>
      <c r="AF225">
        <f t="shared" si="90"/>
        <v>163.73369477852552</v>
      </c>
      <c r="AG225">
        <f t="shared" si="91"/>
        <v>3.6779234769884483E-3</v>
      </c>
    </row>
    <row r="226" spans="2:33" x14ac:dyDescent="0.2">
      <c r="B226">
        <v>900</v>
      </c>
      <c r="C226">
        <v>1100000</v>
      </c>
      <c r="D226">
        <v>465.20131500000002</v>
      </c>
      <c r="E226">
        <v>-538408.46012599999</v>
      </c>
      <c r="F226">
        <v>2516763.7706889999</v>
      </c>
      <c r="G226">
        <v>-83.760921999999994</v>
      </c>
      <c r="I226">
        <f t="shared" si="83"/>
        <v>1157.9036144731799</v>
      </c>
      <c r="J226">
        <f t="shared" si="84"/>
        <v>9.3196644920782848E-2</v>
      </c>
      <c r="K226">
        <f t="shared" si="85"/>
        <v>0.99900117671961319</v>
      </c>
      <c r="L226">
        <f t="shared" si="86"/>
        <v>-20.248842000029981</v>
      </c>
      <c r="M226">
        <f t="shared" si="87"/>
        <v>-6.8431999999991238</v>
      </c>
      <c r="O226">
        <v>900</v>
      </c>
      <c r="P226">
        <v>1100000</v>
      </c>
      <c r="Q226">
        <v>465.20131500000002</v>
      </c>
      <c r="R226">
        <v>-538408.46012599999</v>
      </c>
      <c r="S226">
        <v>2516763.7706889999</v>
      </c>
      <c r="T226">
        <v>-83.760921999999994</v>
      </c>
      <c r="U226">
        <v>796.43212000000005</v>
      </c>
      <c r="V226">
        <f t="shared" si="89"/>
        <v>7.9643212000000005E-2</v>
      </c>
      <c r="Y226">
        <v>1100000</v>
      </c>
      <c r="Z226">
        <v>31.016200000000001</v>
      </c>
      <c r="AA226">
        <v>105.932</v>
      </c>
      <c r="AB226">
        <v>74.915800000000004</v>
      </c>
      <c r="AD226">
        <f t="shared" si="82"/>
        <v>220038.49324270742</v>
      </c>
      <c r="AE226">
        <f t="shared" si="88"/>
        <v>6.7768421790605562E-2</v>
      </c>
      <c r="AF226">
        <f t="shared" si="90"/>
        <v>147.23020070084266</v>
      </c>
      <c r="AG226">
        <f t="shared" si="91"/>
        <v>4.0901934326885237E-3</v>
      </c>
    </row>
    <row r="227" spans="2:33" x14ac:dyDescent="0.2">
      <c r="B227">
        <v>1000</v>
      </c>
      <c r="C227">
        <v>1200000</v>
      </c>
      <c r="D227">
        <v>465.32126099999999</v>
      </c>
      <c r="E227">
        <v>-538401.33256500005</v>
      </c>
      <c r="F227">
        <v>2516763.7706889999</v>
      </c>
      <c r="G227">
        <v>-25.329080999999999</v>
      </c>
      <c r="I227">
        <f t="shared" si="83"/>
        <v>1165.0311754731229</v>
      </c>
      <c r="J227">
        <f t="shared" si="84"/>
        <v>0.10355182768975872</v>
      </c>
      <c r="K227">
        <f t="shared" si="85"/>
        <v>0.99900117671961319</v>
      </c>
      <c r="L227">
        <f t="shared" si="86"/>
        <v>-13.121281000087038</v>
      </c>
      <c r="M227">
        <f t="shared" si="87"/>
        <v>-6.7672563900003295</v>
      </c>
      <c r="O227">
        <v>1000</v>
      </c>
      <c r="P227">
        <v>1200000</v>
      </c>
      <c r="Q227">
        <v>465.32126099999999</v>
      </c>
      <c r="R227">
        <v>-538401.33256500005</v>
      </c>
      <c r="S227">
        <v>2516763.7706889999</v>
      </c>
      <c r="T227">
        <v>-25.329080999999999</v>
      </c>
      <c r="U227">
        <v>1028.172364</v>
      </c>
      <c r="V227">
        <f t="shared" si="89"/>
        <v>0.10281723640000001</v>
      </c>
      <c r="Y227">
        <v>1200000</v>
      </c>
      <c r="Z227">
        <v>30.953299999999999</v>
      </c>
      <c r="AA227">
        <v>105.414</v>
      </c>
      <c r="AB227">
        <v>74.460700000000003</v>
      </c>
      <c r="AD227">
        <f t="shared" si="82"/>
        <v>216052.72172759069</v>
      </c>
      <c r="AE227">
        <f t="shared" si="88"/>
        <v>8.910117928037746E-2</v>
      </c>
      <c r="AF227">
        <f t="shared" si="90"/>
        <v>130.10694902435512</v>
      </c>
      <c r="AG227">
        <f t="shared" si="91"/>
        <v>4.6284998957839855E-3</v>
      </c>
    </row>
    <row r="228" spans="2:33" x14ac:dyDescent="0.2">
      <c r="B228">
        <v>1100</v>
      </c>
      <c r="C228">
        <v>1300000</v>
      </c>
      <c r="D228">
        <v>465.43640900000003</v>
      </c>
      <c r="E228">
        <v>-538394.25673499994</v>
      </c>
      <c r="F228">
        <v>2516763.7706889999</v>
      </c>
      <c r="G228">
        <v>120.87394500000001</v>
      </c>
      <c r="I228">
        <f t="shared" si="83"/>
        <v>1172.1070054732263</v>
      </c>
      <c r="J228">
        <f t="shared" si="84"/>
        <v>0.11390701045873459</v>
      </c>
      <c r="K228">
        <f t="shared" si="85"/>
        <v>0.99900117671961319</v>
      </c>
      <c r="L228">
        <f t="shared" si="86"/>
        <v>-6.0454509999835864</v>
      </c>
      <c r="M228">
        <f t="shared" si="87"/>
        <v>-6.7677736999987248</v>
      </c>
      <c r="O228">
        <v>1100</v>
      </c>
      <c r="P228">
        <v>1300000</v>
      </c>
      <c r="Q228">
        <v>465.43640900000003</v>
      </c>
      <c r="R228">
        <v>-538394.25673499994</v>
      </c>
      <c r="S228">
        <v>2516763.7706889999</v>
      </c>
      <c r="T228">
        <v>120.87394500000001</v>
      </c>
      <c r="U228">
        <v>1212.8722969999999</v>
      </c>
      <c r="V228">
        <f t="shared" si="89"/>
        <v>0.1212872297</v>
      </c>
      <c r="Y228">
        <v>1300000</v>
      </c>
      <c r="Z228">
        <v>31.5427</v>
      </c>
      <c r="AA228">
        <v>105.99</v>
      </c>
      <c r="AB228">
        <v>74.447299999999998</v>
      </c>
      <c r="AD228">
        <f t="shared" si="82"/>
        <v>215936.09971771142</v>
      </c>
      <c r="AE228">
        <f t="shared" si="88"/>
        <v>0.10516399870377814</v>
      </c>
      <c r="AF228">
        <f t="shared" si="90"/>
        <v>118.2151993181871</v>
      </c>
      <c r="AG228">
        <f t="shared" si="91"/>
        <v>5.0940996037161278E-3</v>
      </c>
    </row>
    <row r="229" spans="2:33" x14ac:dyDescent="0.2">
      <c r="B229">
        <v>1200</v>
      </c>
      <c r="C229">
        <v>1400000</v>
      </c>
      <c r="D229">
        <v>465.27304900000001</v>
      </c>
      <c r="E229">
        <v>-538394.34649899998</v>
      </c>
      <c r="F229">
        <v>2516763.7706889999</v>
      </c>
      <c r="G229">
        <v>290.27689600000002</v>
      </c>
      <c r="I229">
        <f t="shared" si="83"/>
        <v>1172.0172414731933</v>
      </c>
      <c r="J229">
        <f t="shared" si="84"/>
        <v>0.12426219322771047</v>
      </c>
      <c r="K229">
        <f t="shared" si="85"/>
        <v>0.99900117671961319</v>
      </c>
      <c r="L229">
        <f t="shared" si="86"/>
        <v>-6.1352150000166148</v>
      </c>
      <c r="M229">
        <f t="shared" si="87"/>
        <v>-6.8394296400000893</v>
      </c>
      <c r="O229">
        <v>1200</v>
      </c>
      <c r="P229">
        <v>1400000</v>
      </c>
      <c r="Q229">
        <v>465.27304900000001</v>
      </c>
      <c r="R229">
        <v>-538394.34649899998</v>
      </c>
      <c r="S229">
        <v>2516763.7706889999</v>
      </c>
      <c r="T229">
        <v>290.27689600000002</v>
      </c>
      <c r="U229">
        <v>1522.0498379999999</v>
      </c>
      <c r="V229">
        <f t="shared" si="89"/>
        <v>0.1522049838</v>
      </c>
      <c r="Y229">
        <v>1400000</v>
      </c>
      <c r="Z229">
        <v>30.995000000000001</v>
      </c>
      <c r="AA229">
        <v>105.581</v>
      </c>
      <c r="AB229">
        <v>74.585999999999999</v>
      </c>
      <c r="AD229">
        <f t="shared" si="82"/>
        <v>217145.25724434259</v>
      </c>
      <c r="AE229">
        <f t="shared" si="88"/>
        <v>0.13123684839500424</v>
      </c>
      <c r="AF229">
        <f t="shared" si="90"/>
        <v>108.97072826045257</v>
      </c>
      <c r="AG229">
        <f t="shared" si="91"/>
        <v>5.5262547072336037E-3</v>
      </c>
    </row>
    <row r="230" spans="2:33" x14ac:dyDescent="0.2">
      <c r="B230">
        <v>1300</v>
      </c>
      <c r="C230">
        <v>1500000</v>
      </c>
      <c r="D230">
        <v>465.41092700000002</v>
      </c>
      <c r="E230">
        <v>-538395.41770800005</v>
      </c>
      <c r="F230">
        <v>2516763.7706889999</v>
      </c>
      <c r="G230">
        <v>194.31796600000001</v>
      </c>
      <c r="I230">
        <f t="shared" si="83"/>
        <v>1170.946032473119</v>
      </c>
      <c r="J230">
        <f t="shared" si="84"/>
        <v>0.13461737599668633</v>
      </c>
      <c r="K230">
        <f t="shared" si="85"/>
        <v>0.99900117671961319</v>
      </c>
      <c r="L230">
        <f t="shared" si="86"/>
        <v>-7.2064240000909194</v>
      </c>
      <c r="M230">
        <f t="shared" si="87"/>
        <v>-6.8492440900005018</v>
      </c>
      <c r="O230">
        <v>1300</v>
      </c>
      <c r="P230">
        <v>1500000</v>
      </c>
      <c r="Q230">
        <v>465.41092700000002</v>
      </c>
      <c r="R230">
        <v>-538395.41770800005</v>
      </c>
      <c r="S230">
        <v>2516763.7706889999</v>
      </c>
      <c r="T230">
        <v>194.31796600000001</v>
      </c>
      <c r="U230">
        <v>1842.2660530000001</v>
      </c>
      <c r="V230">
        <f t="shared" si="89"/>
        <v>0.18422660530000001</v>
      </c>
      <c r="Y230">
        <v>1500000</v>
      </c>
      <c r="Z230">
        <v>31.053799999999999</v>
      </c>
      <c r="AA230">
        <v>105.664</v>
      </c>
      <c r="AB230">
        <v>74.610200000000006</v>
      </c>
      <c r="AD230">
        <f t="shared" si="82"/>
        <v>217356.68916483497</v>
      </c>
      <c r="AE230">
        <f t="shared" si="88"/>
        <v>0.15869257484230867</v>
      </c>
      <c r="AF230">
        <f t="shared" si="90"/>
        <v>100.68630631927971</v>
      </c>
      <c r="AG230">
        <f t="shared" si="91"/>
        <v>5.9809523460956377E-3</v>
      </c>
    </row>
    <row r="231" spans="2:33" x14ac:dyDescent="0.2">
      <c r="B231">
        <v>1400</v>
      </c>
      <c r="C231">
        <v>1600000</v>
      </c>
      <c r="D231">
        <v>465.301152</v>
      </c>
      <c r="E231">
        <v>-538391.47341600002</v>
      </c>
      <c r="F231">
        <v>2516763.7706889999</v>
      </c>
      <c r="G231">
        <v>288.54783600000002</v>
      </c>
      <c r="I231">
        <f t="shared" si="83"/>
        <v>1174.8903244731482</v>
      </c>
      <c r="J231">
        <f t="shared" si="84"/>
        <v>0.1449725587656622</v>
      </c>
      <c r="K231">
        <f t="shared" si="85"/>
        <v>0.99900117671961319</v>
      </c>
      <c r="L231">
        <f t="shared" si="86"/>
        <v>-3.2621320000616834</v>
      </c>
      <c r="M231">
        <f t="shared" si="87"/>
        <v>-6.799089079999467</v>
      </c>
      <c r="O231">
        <v>1400</v>
      </c>
      <c r="P231">
        <v>1600000</v>
      </c>
      <c r="Q231">
        <v>465.301152</v>
      </c>
      <c r="R231">
        <v>-538391.47341600002</v>
      </c>
      <c r="S231">
        <v>2516763.7706889999</v>
      </c>
      <c r="T231">
        <v>288.54783600000002</v>
      </c>
      <c r="U231">
        <v>2234.1396460000001</v>
      </c>
      <c r="V231">
        <f t="shared" si="89"/>
        <v>0.22341396460000001</v>
      </c>
      <c r="Y231">
        <v>1600000</v>
      </c>
      <c r="Z231">
        <v>30.922999999999998</v>
      </c>
      <c r="AA231">
        <v>105.69499999999999</v>
      </c>
      <c r="AB231">
        <v>74.772000000000006</v>
      </c>
      <c r="AD231">
        <f t="shared" si="82"/>
        <v>218773.83991326916</v>
      </c>
      <c r="AE231">
        <f t="shared" si="88"/>
        <v>0.19120189543419394</v>
      </c>
      <c r="AF231">
        <f t="shared" si="90"/>
        <v>94.104004568407632</v>
      </c>
      <c r="AG231">
        <f t="shared" si="91"/>
        <v>6.3993025882574306E-3</v>
      </c>
    </row>
    <row r="232" spans="2:33" x14ac:dyDescent="0.2">
      <c r="B232">
        <v>1500</v>
      </c>
      <c r="C232">
        <v>1700000</v>
      </c>
      <c r="D232">
        <v>465.20794100000001</v>
      </c>
      <c r="E232">
        <v>-538385.77014299994</v>
      </c>
      <c r="F232">
        <v>2516763.7706889999</v>
      </c>
      <c r="G232">
        <v>246.92004600000001</v>
      </c>
      <c r="I232">
        <f t="shared" si="83"/>
        <v>1180.5935974732274</v>
      </c>
      <c r="J232">
        <f t="shared" si="84"/>
        <v>0.15532774153463808</v>
      </c>
      <c r="K232">
        <f t="shared" si="85"/>
        <v>0.99900117671961319</v>
      </c>
      <c r="L232">
        <f t="shared" si="86"/>
        <v>2.4411410000175238</v>
      </c>
      <c r="M232">
        <f t="shared" si="87"/>
        <v>-6.7814992699989673</v>
      </c>
      <c r="O232">
        <v>1500</v>
      </c>
      <c r="P232">
        <v>1700000</v>
      </c>
      <c r="Q232">
        <v>465.20794100000001</v>
      </c>
      <c r="R232">
        <v>-538385.77014299994</v>
      </c>
      <c r="S232">
        <v>2516763.7706889999</v>
      </c>
      <c r="T232">
        <v>246.92004600000001</v>
      </c>
      <c r="U232">
        <v>2637.6733760000002</v>
      </c>
      <c r="V232">
        <f t="shared" si="89"/>
        <v>0.26376733760000004</v>
      </c>
      <c r="Y232">
        <v>1700000</v>
      </c>
      <c r="Z232">
        <v>31.100100000000001</v>
      </c>
      <c r="AA232">
        <v>105.718</v>
      </c>
      <c r="AB232">
        <v>74.617900000000006</v>
      </c>
      <c r="AD232">
        <f t="shared" si="82"/>
        <v>217423.99172820823</v>
      </c>
      <c r="AE232">
        <f t="shared" si="88"/>
        <v>0.22713853395561018</v>
      </c>
      <c r="AF232">
        <f t="shared" si="90"/>
        <v>87.288485212484673</v>
      </c>
      <c r="AG232">
        <f t="shared" si="91"/>
        <v>6.898962658523358E-3</v>
      </c>
    </row>
    <row r="233" spans="2:33" x14ac:dyDescent="0.2">
      <c r="B233">
        <v>1600</v>
      </c>
      <c r="C233">
        <v>1800000</v>
      </c>
      <c r="D233">
        <v>465.23496599999999</v>
      </c>
      <c r="E233">
        <v>-538361.74428800005</v>
      </c>
      <c r="F233">
        <v>2516763.7706889999</v>
      </c>
      <c r="G233">
        <v>553.23352999999997</v>
      </c>
      <c r="I233">
        <f t="shared" si="83"/>
        <v>1204.6194524731254</v>
      </c>
      <c r="J233">
        <f t="shared" si="84"/>
        <v>0.16568292430361395</v>
      </c>
      <c r="K233">
        <f t="shared" si="85"/>
        <v>0.99900117671961319</v>
      </c>
      <c r="L233">
        <f t="shared" si="86"/>
        <v>26.466995999915525</v>
      </c>
      <c r="M233">
        <f t="shared" si="87"/>
        <v>-6.5982734500007787</v>
      </c>
      <c r="O233">
        <v>1600</v>
      </c>
      <c r="P233">
        <v>1800000</v>
      </c>
      <c r="Q233">
        <v>465.23496599999999</v>
      </c>
      <c r="R233">
        <v>-538361.74428800005</v>
      </c>
      <c r="S233">
        <v>2516763.7706889999</v>
      </c>
      <c r="T233">
        <v>553.23352999999997</v>
      </c>
      <c r="U233">
        <v>3123.8254280000001</v>
      </c>
      <c r="V233">
        <f t="shared" si="89"/>
        <v>0.31238254280000005</v>
      </c>
      <c r="Y233">
        <v>1800000</v>
      </c>
      <c r="Z233">
        <v>31.122499999999999</v>
      </c>
      <c r="AA233">
        <v>105.539</v>
      </c>
      <c r="AB233">
        <v>74.416499999999999</v>
      </c>
      <c r="AD233">
        <f t="shared" si="82"/>
        <v>215668.20226412889</v>
      </c>
      <c r="AE233">
        <f t="shared" si="88"/>
        <v>0.27119264379394498</v>
      </c>
      <c r="AF233">
        <f t="shared" si="90"/>
        <v>81.172119627161507</v>
      </c>
      <c r="AG233">
        <f t="shared" si="91"/>
        <v>7.4188034360321677E-3</v>
      </c>
    </row>
    <row r="234" spans="2:33" x14ac:dyDescent="0.2">
      <c r="B234">
        <v>1700</v>
      </c>
      <c r="C234">
        <v>1900000</v>
      </c>
      <c r="D234">
        <v>465.516749</v>
      </c>
      <c r="E234">
        <v>-538353.81546399998</v>
      </c>
      <c r="F234">
        <v>2516763.7706889999</v>
      </c>
      <c r="G234">
        <v>593.46676600000001</v>
      </c>
      <c r="I234">
        <f t="shared" si="83"/>
        <v>1212.548276473186</v>
      </c>
      <c r="J234">
        <f t="shared" si="84"/>
        <v>0.17603810707258982</v>
      </c>
      <c r="K234">
        <f t="shared" si="85"/>
        <v>0.99900117671961319</v>
      </c>
      <c r="L234">
        <f t="shared" si="86"/>
        <v>34.395819999976084</v>
      </c>
      <c r="M234">
        <f t="shared" si="87"/>
        <v>-6.7592437599991539</v>
      </c>
      <c r="O234">
        <v>1700</v>
      </c>
      <c r="P234">
        <v>1900000</v>
      </c>
      <c r="Q234">
        <v>465.516749</v>
      </c>
      <c r="R234">
        <v>-538353.81546399998</v>
      </c>
      <c r="S234">
        <v>2516763.7706889999</v>
      </c>
      <c r="T234">
        <v>593.46676600000001</v>
      </c>
      <c r="U234">
        <v>3610.5605970000001</v>
      </c>
      <c r="V234">
        <f t="shared" si="89"/>
        <v>0.36105605970000004</v>
      </c>
      <c r="Y234">
        <v>1900000</v>
      </c>
      <c r="Z234">
        <v>31.161300000000001</v>
      </c>
      <c r="AA234">
        <v>105.881</v>
      </c>
      <c r="AB234">
        <v>74.719700000000003</v>
      </c>
      <c r="AD234">
        <f t="shared" si="82"/>
        <v>218315.09049241821</v>
      </c>
      <c r="AE234">
        <f t="shared" si="88"/>
        <v>0.30964790740664222</v>
      </c>
      <c r="AF234">
        <f t="shared" si="90"/>
        <v>77.334910290902499</v>
      </c>
      <c r="AG234">
        <f t="shared" si="91"/>
        <v>7.786910177237788E-3</v>
      </c>
    </row>
    <row r="235" spans="2:33" x14ac:dyDescent="0.2">
      <c r="B235">
        <v>1800</v>
      </c>
      <c r="C235">
        <v>2000000</v>
      </c>
      <c r="D235">
        <v>465.38690200000002</v>
      </c>
      <c r="E235">
        <v>-538337.23616800003</v>
      </c>
      <c r="F235">
        <v>2516763.7706889999</v>
      </c>
      <c r="G235">
        <v>714.53724299999999</v>
      </c>
      <c r="I235">
        <f t="shared" si="83"/>
        <v>1229.1275724731386</v>
      </c>
      <c r="J235">
        <f t="shared" si="84"/>
        <v>0.1863932898415657</v>
      </c>
      <c r="K235">
        <f t="shared" si="85"/>
        <v>0.99900117671961319</v>
      </c>
      <c r="L235">
        <f t="shared" si="86"/>
        <v>50.975115999928676</v>
      </c>
      <c r="M235">
        <f t="shared" si="87"/>
        <v>-6.6727390400002333</v>
      </c>
      <c r="O235">
        <v>1800</v>
      </c>
      <c r="P235">
        <v>2000000</v>
      </c>
      <c r="Q235">
        <v>465.38690200000002</v>
      </c>
      <c r="R235">
        <v>-538337.23616800003</v>
      </c>
      <c r="S235">
        <v>2516763.7706889999</v>
      </c>
      <c r="T235">
        <v>714.53724299999999</v>
      </c>
      <c r="U235">
        <v>4088.7376960000001</v>
      </c>
      <c r="V235">
        <f t="shared" si="89"/>
        <v>0.40887376960000005</v>
      </c>
      <c r="Y235">
        <v>2000000</v>
      </c>
      <c r="Z235">
        <v>31.241800000000001</v>
      </c>
      <c r="AA235">
        <v>105.583</v>
      </c>
      <c r="AB235">
        <v>74.341200000000001</v>
      </c>
      <c r="AD235">
        <f t="shared" si="82"/>
        <v>215014.17841649917</v>
      </c>
      <c r="AE235">
        <f t="shared" si="88"/>
        <v>0.35604051343125975</v>
      </c>
      <c r="AF235">
        <f t="shared" si="90"/>
        <v>71.934187912453226</v>
      </c>
      <c r="AG235">
        <f t="shared" si="91"/>
        <v>8.3715409525843467E-3</v>
      </c>
    </row>
    <row r="236" spans="2:33" x14ac:dyDescent="0.2">
      <c r="B236">
        <v>1900</v>
      </c>
      <c r="C236">
        <v>2100000</v>
      </c>
      <c r="D236">
        <v>465.44946299999998</v>
      </c>
      <c r="E236">
        <v>-538318.74893899995</v>
      </c>
      <c r="F236">
        <v>2516763.7706889999</v>
      </c>
      <c r="G236">
        <v>913.50444100000004</v>
      </c>
      <c r="I236">
        <f t="shared" si="83"/>
        <v>1247.6148014732171</v>
      </c>
      <c r="J236">
        <f t="shared" si="84"/>
        <v>0.19674847261054157</v>
      </c>
      <c r="K236">
        <f t="shared" si="85"/>
        <v>0.99900117671961319</v>
      </c>
      <c r="L236">
        <f t="shared" si="86"/>
        <v>69.46234500000719</v>
      </c>
      <c r="M236">
        <f t="shared" si="87"/>
        <v>-6.6536597099989736</v>
      </c>
      <c r="O236">
        <v>1900</v>
      </c>
      <c r="P236">
        <v>2100000</v>
      </c>
      <c r="Q236">
        <v>465.44946299999998</v>
      </c>
      <c r="R236">
        <v>-538318.74893899995</v>
      </c>
      <c r="S236">
        <v>2516763.7706889999</v>
      </c>
      <c r="T236">
        <v>913.50444100000004</v>
      </c>
      <c r="U236">
        <v>4745.2048949999999</v>
      </c>
      <c r="V236">
        <f t="shared" si="89"/>
        <v>0.47452048950000003</v>
      </c>
      <c r="Y236">
        <v>2100000</v>
      </c>
      <c r="Z236">
        <v>30.9801</v>
      </c>
      <c r="AA236">
        <v>105.79300000000001</v>
      </c>
      <c r="AB236">
        <v>74.812899999999999</v>
      </c>
      <c r="AD236">
        <f t="shared" si="82"/>
        <v>219133.04170210153</v>
      </c>
      <c r="AE236">
        <f t="shared" si="88"/>
        <v>0.40543792460332878</v>
      </c>
      <c r="AF236">
        <f t="shared" si="90"/>
        <v>69.453640901581849</v>
      </c>
      <c r="AG236">
        <f t="shared" si="91"/>
        <v>8.6705317702975085E-3</v>
      </c>
    </row>
    <row r="237" spans="2:33" x14ac:dyDescent="0.2">
      <c r="B237">
        <v>2000</v>
      </c>
      <c r="C237">
        <v>2200000</v>
      </c>
      <c r="D237">
        <v>465.23972800000001</v>
      </c>
      <c r="E237">
        <v>-538299.46124400001</v>
      </c>
      <c r="F237">
        <v>2516763.7706889999</v>
      </c>
      <c r="G237">
        <v>1053.9281619999999</v>
      </c>
      <c r="I237">
        <f t="shared" si="83"/>
        <v>1266.9024964731652</v>
      </c>
      <c r="J237">
        <f t="shared" si="84"/>
        <v>0.20710365537951744</v>
      </c>
      <c r="K237">
        <f t="shared" si="85"/>
        <v>0.99900117671961319</v>
      </c>
      <c r="L237">
        <f t="shared" si="86"/>
        <v>88.750039999955334</v>
      </c>
      <c r="M237">
        <f t="shared" si="87"/>
        <v>-6.6456550500002773</v>
      </c>
      <c r="O237">
        <v>2000</v>
      </c>
      <c r="P237">
        <v>2200000</v>
      </c>
      <c r="Q237">
        <v>465.23972800000001</v>
      </c>
      <c r="R237">
        <v>-538299.46124400001</v>
      </c>
      <c r="S237">
        <v>2516763.7706889999</v>
      </c>
      <c r="T237">
        <v>1053.9281619999999</v>
      </c>
      <c r="U237">
        <v>5237.4139789999999</v>
      </c>
      <c r="V237">
        <f t="shared" si="89"/>
        <v>0.52374139790000007</v>
      </c>
      <c r="Y237">
        <v>2200000</v>
      </c>
      <c r="Z237">
        <v>30.955100000000002</v>
      </c>
      <c r="AA237">
        <v>104.104</v>
      </c>
      <c r="AB237">
        <v>73.148899999999998</v>
      </c>
      <c r="AD237">
        <f t="shared" si="82"/>
        <v>204833.88242038817</v>
      </c>
      <c r="AE237">
        <f t="shared" si="88"/>
        <v>0.4787319070233903</v>
      </c>
      <c r="AF237">
        <f t="shared" si="90"/>
        <v>61.675481996778871</v>
      </c>
      <c r="AG237">
        <f t="shared" si="91"/>
        <v>9.7640096275445586E-3</v>
      </c>
    </row>
    <row r="238" spans="2:33" x14ac:dyDescent="0.2">
      <c r="B238">
        <v>2100</v>
      </c>
      <c r="C238">
        <v>2300000</v>
      </c>
      <c r="D238">
        <v>465.31345800000003</v>
      </c>
      <c r="E238">
        <v>-538290.12824300001</v>
      </c>
      <c r="F238">
        <v>2516763.7706889999</v>
      </c>
      <c r="G238">
        <v>1399.0236789999999</v>
      </c>
      <c r="I238">
        <f t="shared" si="83"/>
        <v>1276.235497473157</v>
      </c>
      <c r="J238">
        <f t="shared" si="84"/>
        <v>0.21745883814849332</v>
      </c>
      <c r="K238">
        <f t="shared" si="85"/>
        <v>0.99900117671961319</v>
      </c>
      <c r="L238">
        <f t="shared" si="86"/>
        <v>98.083040999947116</v>
      </c>
      <c r="M238">
        <f t="shared" si="87"/>
        <v>-6.745201989999841</v>
      </c>
      <c r="O238">
        <v>2100</v>
      </c>
      <c r="P238">
        <v>2300000</v>
      </c>
      <c r="Q238">
        <v>465.31345800000003</v>
      </c>
      <c r="R238">
        <v>-538290.12824300001</v>
      </c>
      <c r="S238">
        <v>2516763.7706889999</v>
      </c>
      <c r="T238">
        <v>1399.0236789999999</v>
      </c>
      <c r="U238">
        <v>5929.1424360000001</v>
      </c>
      <c r="V238">
        <f t="shared" si="89"/>
        <v>0.5929142436</v>
      </c>
      <c r="Y238">
        <v>2300000</v>
      </c>
      <c r="Z238">
        <v>30.829599999999999</v>
      </c>
      <c r="AA238">
        <v>104.762</v>
      </c>
      <c r="AB238">
        <v>73.932400000000001</v>
      </c>
      <c r="AD238">
        <f t="shared" si="82"/>
        <v>211486.57858771755</v>
      </c>
      <c r="AE238">
        <f t="shared" si="88"/>
        <v>0.52491180467501686</v>
      </c>
      <c r="AF238">
        <f t="shared" si="90"/>
        <v>60.646294107392144</v>
      </c>
      <c r="AG238">
        <f t="shared" si="91"/>
        <v>9.9297081357292392E-3</v>
      </c>
    </row>
    <row r="239" spans="2:33" x14ac:dyDescent="0.2">
      <c r="B239">
        <v>2200</v>
      </c>
      <c r="C239">
        <v>2400000</v>
      </c>
      <c r="D239">
        <v>465.31854099999998</v>
      </c>
      <c r="E239">
        <v>-538261.93973600003</v>
      </c>
      <c r="F239">
        <v>2516763.7706889999</v>
      </c>
      <c r="G239">
        <v>1651.3984129999999</v>
      </c>
      <c r="I239">
        <f t="shared" si="83"/>
        <v>1304.4240044731414</v>
      </c>
      <c r="J239">
        <f t="shared" si="84"/>
        <v>0.22781402091746919</v>
      </c>
      <c r="K239">
        <f t="shared" si="85"/>
        <v>0.99900117671961319</v>
      </c>
      <c r="L239">
        <f t="shared" si="86"/>
        <v>126.2715479999315</v>
      </c>
      <c r="M239">
        <f t="shared" si="87"/>
        <v>-6.5566469299999151</v>
      </c>
      <c r="O239">
        <v>2200</v>
      </c>
      <c r="P239">
        <v>2400000</v>
      </c>
      <c r="Q239">
        <v>465.31854099999998</v>
      </c>
      <c r="R239">
        <v>-538261.93973600003</v>
      </c>
      <c r="S239">
        <v>2516763.7706889999</v>
      </c>
      <c r="T239">
        <v>1651.3984129999999</v>
      </c>
      <c r="U239">
        <v>6587.3201319999998</v>
      </c>
      <c r="V239">
        <f t="shared" si="89"/>
        <v>0.65873201319999997</v>
      </c>
      <c r="Y239">
        <v>2400000</v>
      </c>
      <c r="Z239">
        <v>31.104399999999998</v>
      </c>
      <c r="AA239">
        <v>105.08</v>
      </c>
      <c r="AB239">
        <v>73.9756</v>
      </c>
      <c r="AD239">
        <f t="shared" si="82"/>
        <v>211857.52121998911</v>
      </c>
      <c r="AE239">
        <f t="shared" si="88"/>
        <v>0.58215971683415346</v>
      </c>
      <c r="AF239">
        <f t="shared" si="90"/>
        <v>57.991181490307923</v>
      </c>
      <c r="AG239">
        <f t="shared" si="91"/>
        <v>1.0384337489324057E-2</v>
      </c>
    </row>
    <row r="240" spans="2:33" x14ac:dyDescent="0.2">
      <c r="B240">
        <v>2300</v>
      </c>
      <c r="C240">
        <v>2500000</v>
      </c>
      <c r="D240">
        <v>465.46675699999997</v>
      </c>
      <c r="E240">
        <v>-538246.05674000003</v>
      </c>
      <c r="F240">
        <v>2516763.7706889999</v>
      </c>
      <c r="G240">
        <v>1830.406704</v>
      </c>
      <c r="I240">
        <f t="shared" si="83"/>
        <v>1320.3070004731417</v>
      </c>
      <c r="J240">
        <f t="shared" si="84"/>
        <v>0.23816920368644506</v>
      </c>
      <c r="K240">
        <f t="shared" si="85"/>
        <v>0.99900117671961319</v>
      </c>
      <c r="L240">
        <f t="shared" si="86"/>
        <v>142.15454399993178</v>
      </c>
      <c r="M240">
        <f t="shared" si="87"/>
        <v>-6.6797020399997562</v>
      </c>
      <c r="O240">
        <v>2300</v>
      </c>
      <c r="P240">
        <v>2500000</v>
      </c>
      <c r="Q240">
        <v>465.46675699999997</v>
      </c>
      <c r="R240">
        <v>-538246.05674000003</v>
      </c>
      <c r="S240">
        <v>2516763.7706889999</v>
      </c>
      <c r="T240">
        <v>1830.406704</v>
      </c>
      <c r="U240">
        <v>7344.0160230000001</v>
      </c>
      <c r="V240">
        <f t="shared" si="89"/>
        <v>0.73440160230000007</v>
      </c>
      <c r="Y240">
        <v>2500000</v>
      </c>
      <c r="Z240">
        <v>31.080400000000001</v>
      </c>
      <c r="AA240">
        <v>104.795</v>
      </c>
      <c r="AB240">
        <v>73.714600000000004</v>
      </c>
      <c r="AD240">
        <f t="shared" si="82"/>
        <v>209623.00260100584</v>
      </c>
      <c r="AE240">
        <f t="shared" si="88"/>
        <v>0.65595182649812389</v>
      </c>
      <c r="AF240">
        <f t="shared" si="90"/>
        <v>54.884770507098132</v>
      </c>
      <c r="AG240">
        <f t="shared" si="91"/>
        <v>1.0972078309448678E-2</v>
      </c>
    </row>
    <row r="241" spans="2:33" x14ac:dyDescent="0.2">
      <c r="B241">
        <v>2400</v>
      </c>
      <c r="C241">
        <v>2600000</v>
      </c>
      <c r="D241">
        <v>465.46073899999999</v>
      </c>
      <c r="E241">
        <v>-538220.98409899999</v>
      </c>
      <c r="F241">
        <v>2516763.7706889999</v>
      </c>
      <c r="G241">
        <v>2094.7003610000002</v>
      </c>
      <c r="I241">
        <f t="shared" si="83"/>
        <v>1345.3796414731769</v>
      </c>
      <c r="J241">
        <f t="shared" si="84"/>
        <v>0.24852438645542094</v>
      </c>
      <c r="K241">
        <f t="shared" si="85"/>
        <v>0.99900117671961319</v>
      </c>
      <c r="L241">
        <f t="shared" si="86"/>
        <v>167.22718499996699</v>
      </c>
      <c r="M241">
        <f t="shared" si="87"/>
        <v>-6.587805589999407</v>
      </c>
      <c r="O241">
        <v>2400</v>
      </c>
      <c r="P241">
        <v>2600000</v>
      </c>
      <c r="Q241">
        <v>465.46073899999999</v>
      </c>
      <c r="R241">
        <v>-538220.98409899999</v>
      </c>
      <c r="S241">
        <v>2516763.7706889999</v>
      </c>
      <c r="T241">
        <v>2094.7003610000002</v>
      </c>
      <c r="U241">
        <v>8231.5393239999994</v>
      </c>
      <c r="V241">
        <f t="shared" si="89"/>
        <v>0.82315393240000001</v>
      </c>
      <c r="Y241">
        <v>2600000</v>
      </c>
      <c r="Z241">
        <v>30.875599999999999</v>
      </c>
      <c r="AA241">
        <v>104.724</v>
      </c>
      <c r="AB241">
        <v>73.848399999999998</v>
      </c>
      <c r="AD241">
        <f t="shared" si="82"/>
        <v>210766.5412451124</v>
      </c>
      <c r="AE241">
        <f t="shared" si="88"/>
        <v>0.73123447066485991</v>
      </c>
      <c r="AF241">
        <f t="shared" si="90"/>
        <v>52.884837974086118</v>
      </c>
      <c r="AG241">
        <f t="shared" si="91"/>
        <v>1.1387006617947502E-2</v>
      </c>
    </row>
    <row r="242" spans="2:33" x14ac:dyDescent="0.2">
      <c r="B242">
        <v>2500</v>
      </c>
      <c r="C242">
        <v>2700000</v>
      </c>
      <c r="D242">
        <v>465.35376600000001</v>
      </c>
      <c r="E242">
        <v>-538183.18796999997</v>
      </c>
      <c r="F242">
        <v>2516763.7706889999</v>
      </c>
      <c r="G242">
        <v>2292.8070619999999</v>
      </c>
      <c r="I242">
        <f t="shared" si="83"/>
        <v>1383.1757704732008</v>
      </c>
      <c r="J242">
        <f t="shared" si="84"/>
        <v>0.25887956922439681</v>
      </c>
      <c r="K242">
        <f t="shared" si="85"/>
        <v>0.99900117671961319</v>
      </c>
      <c r="L242">
        <f t="shared" si="86"/>
        <v>205.02331399999093</v>
      </c>
      <c r="M242">
        <f t="shared" si="87"/>
        <v>-6.4605707099995193</v>
      </c>
      <c r="O242">
        <v>2500</v>
      </c>
      <c r="P242">
        <v>2700000</v>
      </c>
      <c r="Q242">
        <v>465.35376600000001</v>
      </c>
      <c r="R242">
        <v>-538183.18796999997</v>
      </c>
      <c r="S242">
        <v>2516763.7706889999</v>
      </c>
      <c r="T242">
        <v>2292.8070619999999</v>
      </c>
      <c r="U242">
        <v>9121.122335</v>
      </c>
      <c r="V242">
        <f t="shared" si="89"/>
        <v>0.91211223350000004</v>
      </c>
      <c r="Y242">
        <v>2700000</v>
      </c>
      <c r="Z242">
        <v>30.9498</v>
      </c>
      <c r="AA242">
        <v>104.604</v>
      </c>
      <c r="AB242">
        <v>73.654200000000003</v>
      </c>
      <c r="AD242">
        <f t="shared" si="82"/>
        <v>209108.14430107578</v>
      </c>
      <c r="AE242">
        <f t="shared" si="88"/>
        <v>0.8166850396666997</v>
      </c>
      <c r="AF242">
        <f t="shared" si="90"/>
        <v>50.36996979924313</v>
      </c>
      <c r="AG242">
        <f t="shared" si="91"/>
        <v>1.1955536253052285E-2</v>
      </c>
    </row>
    <row r="243" spans="2:33" x14ac:dyDescent="0.2">
      <c r="B243">
        <v>2600</v>
      </c>
      <c r="C243">
        <v>2800000</v>
      </c>
      <c r="D243">
        <v>465.72013900000002</v>
      </c>
      <c r="E243">
        <v>-538159.82783199998</v>
      </c>
      <c r="F243">
        <v>2516763.7706889999</v>
      </c>
      <c r="G243">
        <v>2576.1652079999999</v>
      </c>
      <c r="I243">
        <f t="shared" si="83"/>
        <v>1406.5359084731899</v>
      </c>
      <c r="J243">
        <f t="shared" si="84"/>
        <v>0.26923475199337266</v>
      </c>
      <c r="K243">
        <f t="shared" si="85"/>
        <v>0.99900117671961319</v>
      </c>
      <c r="L243">
        <f t="shared" si="86"/>
        <v>228.38345199998002</v>
      </c>
      <c r="M243">
        <f t="shared" si="87"/>
        <v>-6.6049306199998679</v>
      </c>
      <c r="O243">
        <v>2600</v>
      </c>
      <c r="P243">
        <v>2800000</v>
      </c>
      <c r="Q243">
        <v>465.72013900000002</v>
      </c>
      <c r="R243">
        <v>-538159.82783199998</v>
      </c>
      <c r="S243">
        <v>2516763.7706889999</v>
      </c>
      <c r="T243">
        <v>2576.1652079999999</v>
      </c>
      <c r="U243">
        <v>10287.84597</v>
      </c>
      <c r="V243">
        <f t="shared" si="89"/>
        <v>1.028784597</v>
      </c>
      <c r="Y243">
        <v>2800000</v>
      </c>
      <c r="Z243">
        <v>30.904299999999999</v>
      </c>
      <c r="AA243">
        <v>104.304</v>
      </c>
      <c r="AB243">
        <v>73.399699999999996</v>
      </c>
      <c r="AD243">
        <f t="shared" si="82"/>
        <v>206948.00889627804</v>
      </c>
      <c r="AE243">
        <f t="shared" si="88"/>
        <v>0.93076590986101482</v>
      </c>
      <c r="AF243">
        <f t="shared" si="90"/>
        <v>47.932342675899477</v>
      </c>
      <c r="AG243">
        <f t="shared" si="91"/>
        <v>1.2563541992342218E-2</v>
      </c>
    </row>
    <row r="244" spans="2:33" x14ac:dyDescent="0.2">
      <c r="B244">
        <v>2700</v>
      </c>
      <c r="C244">
        <v>2900000</v>
      </c>
      <c r="D244">
        <v>465.49411800000001</v>
      </c>
      <c r="E244">
        <v>-538133.68677999999</v>
      </c>
      <c r="F244">
        <v>2516763.7706889999</v>
      </c>
      <c r="G244">
        <v>2942.307628</v>
      </c>
      <c r="I244">
        <f t="shared" si="83"/>
        <v>1432.6769604731817</v>
      </c>
      <c r="J244">
        <f t="shared" si="84"/>
        <v>0.27958993476234856</v>
      </c>
      <c r="K244">
        <f t="shared" si="85"/>
        <v>0.99900117671961319</v>
      </c>
      <c r="L244">
        <f t="shared" si="86"/>
        <v>254.52450399997178</v>
      </c>
      <c r="M244">
        <f t="shared" si="87"/>
        <v>-6.5771214799998416</v>
      </c>
      <c r="O244">
        <v>2700</v>
      </c>
      <c r="P244">
        <v>2900000</v>
      </c>
      <c r="Q244">
        <v>465.49411800000001</v>
      </c>
      <c r="R244">
        <v>-538133.68677999999</v>
      </c>
      <c r="S244">
        <v>2516763.7706889999</v>
      </c>
      <c r="T244">
        <v>2942.307628</v>
      </c>
      <c r="U244">
        <v>11299.201121</v>
      </c>
      <c r="V244">
        <f t="shared" si="89"/>
        <v>1.1299201121</v>
      </c>
      <c r="Y244">
        <v>2900000</v>
      </c>
      <c r="Z244">
        <v>30.812000000000001</v>
      </c>
      <c r="AA244">
        <v>104.52500000000001</v>
      </c>
      <c r="AB244">
        <v>73.712999999999994</v>
      </c>
      <c r="AD244">
        <f t="shared" si="82"/>
        <v>209609.35308553738</v>
      </c>
      <c r="AE244">
        <f t="shared" si="88"/>
        <v>1.0092862315869358</v>
      </c>
      <c r="AF244">
        <f t="shared" si="90"/>
        <v>46.750649047448377</v>
      </c>
      <c r="AG244">
        <f t="shared" si="91"/>
        <v>1.2881104589346182E-2</v>
      </c>
    </row>
    <row r="245" spans="2:33" x14ac:dyDescent="0.2">
      <c r="B245">
        <v>2800</v>
      </c>
      <c r="C245">
        <v>3000000</v>
      </c>
      <c r="D245">
        <v>465.27611000000002</v>
      </c>
      <c r="E245">
        <v>-538090.61141100002</v>
      </c>
      <c r="F245">
        <v>2516763.7706889999</v>
      </c>
      <c r="G245">
        <v>3412.8767979999998</v>
      </c>
      <c r="I245">
        <f t="shared" si="83"/>
        <v>1475.7523294731509</v>
      </c>
      <c r="J245">
        <f t="shared" si="84"/>
        <v>0.2899451175313244</v>
      </c>
      <c r="K245">
        <f t="shared" si="85"/>
        <v>0.99900117671961319</v>
      </c>
      <c r="L245">
        <f t="shared" si="86"/>
        <v>297.599872999941</v>
      </c>
      <c r="M245">
        <f t="shared" si="87"/>
        <v>-6.4077783100000669</v>
      </c>
      <c r="O245">
        <v>2800</v>
      </c>
      <c r="P245">
        <v>3000000</v>
      </c>
      <c r="Q245">
        <v>465.27611000000002</v>
      </c>
      <c r="R245">
        <v>-538090.61141100002</v>
      </c>
      <c r="S245">
        <v>2516763.7706889999</v>
      </c>
      <c r="T245">
        <v>3412.8767979999998</v>
      </c>
      <c r="U245">
        <v>12508.714937000001</v>
      </c>
      <c r="V245">
        <f t="shared" si="89"/>
        <v>1.2508714937000001</v>
      </c>
      <c r="Y245">
        <v>3000000</v>
      </c>
      <c r="Z245">
        <v>31.051200000000001</v>
      </c>
      <c r="AA245">
        <v>104.905</v>
      </c>
      <c r="AB245">
        <v>73.853800000000007</v>
      </c>
      <c r="AD245">
        <f t="shared" si="82"/>
        <v>210812.780129719</v>
      </c>
      <c r="AE245">
        <f t="shared" si="88"/>
        <v>1.1109461985323474</v>
      </c>
      <c r="AF245">
        <f t="shared" si="90"/>
        <v>45.33980578361313</v>
      </c>
      <c r="AG245">
        <f t="shared" si="91"/>
        <v>1.3281927207055861E-2</v>
      </c>
    </row>
    <row r="246" spans="2:33" x14ac:dyDescent="0.2">
      <c r="B246">
        <v>2900</v>
      </c>
      <c r="C246">
        <v>3100000</v>
      </c>
      <c r="D246">
        <v>465.415548</v>
      </c>
      <c r="E246">
        <v>-538043.65452500002</v>
      </c>
      <c r="F246">
        <v>2516763.7706889999</v>
      </c>
      <c r="G246">
        <v>3747.954467</v>
      </c>
      <c r="I246">
        <f t="shared" si="83"/>
        <v>1522.7092154731508</v>
      </c>
      <c r="J246">
        <f t="shared" si="84"/>
        <v>0.3003003003003003</v>
      </c>
      <c r="K246">
        <f t="shared" si="85"/>
        <v>0.99900117671961319</v>
      </c>
      <c r="L246">
        <f t="shared" si="86"/>
        <v>344.55675899994094</v>
      </c>
      <c r="M246">
        <f t="shared" si="87"/>
        <v>-6.3689631399997602</v>
      </c>
      <c r="O246">
        <v>2900</v>
      </c>
      <c r="P246">
        <v>3100000</v>
      </c>
      <c r="Q246">
        <v>465.415548</v>
      </c>
      <c r="R246">
        <v>-538043.65452500002</v>
      </c>
      <c r="S246">
        <v>2516763.7706889999</v>
      </c>
      <c r="T246">
        <v>3747.954467</v>
      </c>
      <c r="U246">
        <v>13826.350689000001</v>
      </c>
      <c r="V246">
        <f t="shared" si="89"/>
        <v>1.3826350689000002</v>
      </c>
      <c r="Y246">
        <v>3100000</v>
      </c>
      <c r="Z246">
        <v>30.787500000000001</v>
      </c>
      <c r="AA246">
        <v>104.65</v>
      </c>
      <c r="AB246">
        <v>73.862499999999997</v>
      </c>
      <c r="AD246">
        <f t="shared" si="82"/>
        <v>210887.29033432942</v>
      </c>
      <c r="AE246">
        <f t="shared" si="88"/>
        <v>1.2275365405910712</v>
      </c>
      <c r="AF246">
        <f t="shared" si="90"/>
        <v>43.791836634252817</v>
      </c>
      <c r="AG246">
        <f t="shared" si="91"/>
        <v>1.3751421412843303E-2</v>
      </c>
    </row>
    <row r="247" spans="2:33" x14ac:dyDescent="0.2">
      <c r="B247">
        <v>3000</v>
      </c>
      <c r="C247">
        <v>3200000</v>
      </c>
      <c r="D247">
        <v>465.59660100000002</v>
      </c>
      <c r="E247">
        <v>-537998.77444499999</v>
      </c>
      <c r="F247">
        <v>2516763.7706889999</v>
      </c>
      <c r="G247">
        <v>4258.6694049999996</v>
      </c>
      <c r="I247">
        <f t="shared" si="83"/>
        <v>1567.5892954731826</v>
      </c>
      <c r="J247">
        <f t="shared" si="84"/>
        <v>0.31065548306927615</v>
      </c>
      <c r="K247">
        <f t="shared" si="85"/>
        <v>0.99900117671961319</v>
      </c>
      <c r="L247">
        <f t="shared" si="86"/>
        <v>389.43683899997268</v>
      </c>
      <c r="M247">
        <f t="shared" si="87"/>
        <v>-6.3897311999994422</v>
      </c>
      <c r="O247">
        <v>3000</v>
      </c>
      <c r="P247">
        <v>3200000</v>
      </c>
      <c r="Q247">
        <v>465.59660100000002</v>
      </c>
      <c r="R247">
        <v>-537998.77444499999</v>
      </c>
      <c r="S247">
        <v>2516763.7706889999</v>
      </c>
      <c r="T247">
        <v>4258.6694049999996</v>
      </c>
      <c r="U247">
        <v>15454.910610000001</v>
      </c>
      <c r="V247">
        <f t="shared" si="89"/>
        <v>1.5454910610000001</v>
      </c>
      <c r="Y247">
        <v>3200000</v>
      </c>
      <c r="Z247">
        <v>30.647400000000001</v>
      </c>
      <c r="AA247">
        <v>104.88500000000001</v>
      </c>
      <c r="AB247">
        <v>74.2376</v>
      </c>
      <c r="AD247">
        <f t="shared" si="82"/>
        <v>214116.51571618978</v>
      </c>
      <c r="AE247">
        <f t="shared" si="88"/>
        <v>1.3514301302537832</v>
      </c>
      <c r="AF247">
        <f t="shared" si="90"/>
        <v>42.980321921429827</v>
      </c>
      <c r="AG247">
        <f t="shared" si="91"/>
        <v>1.4011063041846258E-2</v>
      </c>
    </row>
    <row r="249" spans="2:33" x14ac:dyDescent="0.2">
      <c r="B249" t="s">
        <v>32</v>
      </c>
      <c r="AE249" t="s">
        <v>42</v>
      </c>
    </row>
    <row r="250" spans="2:33" x14ac:dyDescent="0.2">
      <c r="D250" t="s">
        <v>29</v>
      </c>
      <c r="F250" t="s">
        <v>55</v>
      </c>
      <c r="Y250" t="s">
        <v>37</v>
      </c>
      <c r="Z250" t="s">
        <v>38</v>
      </c>
      <c r="AA250" t="s">
        <v>39</v>
      </c>
      <c r="AB250" t="s">
        <v>40</v>
      </c>
      <c r="AD250">
        <f>(4/3)*3.14*((3.413*10.4)^3)</f>
        <v>187230.78898727876</v>
      </c>
      <c r="AE250" t="s">
        <v>41</v>
      </c>
    </row>
    <row r="251" spans="2:33" x14ac:dyDescent="0.2">
      <c r="B251">
        <v>9660</v>
      </c>
      <c r="C251" t="s">
        <v>12</v>
      </c>
      <c r="D251" t="s">
        <v>13</v>
      </c>
      <c r="E251" t="s">
        <v>14</v>
      </c>
      <c r="F251" t="s">
        <v>15</v>
      </c>
      <c r="G251" t="s">
        <v>16</v>
      </c>
      <c r="I251" t="s">
        <v>6</v>
      </c>
      <c r="J251" t="s">
        <v>7</v>
      </c>
      <c r="K251" t="s">
        <v>8</v>
      </c>
      <c r="L251" t="s">
        <v>9</v>
      </c>
      <c r="Y251">
        <v>0</v>
      </c>
      <c r="Z251">
        <v>30.87</v>
      </c>
      <c r="AA251">
        <v>106.33</v>
      </c>
      <c r="AB251">
        <v>75.459999999999994</v>
      </c>
      <c r="AD251">
        <f>(1/6)*3.14*(AB251)^3</f>
        <v>224868.59183917326</v>
      </c>
    </row>
    <row r="252" spans="2:33" x14ac:dyDescent="0.2">
      <c r="B252" t="s">
        <v>10</v>
      </c>
      <c r="C252">
        <v>100000</v>
      </c>
      <c r="D252">
        <v>464.86802399999999</v>
      </c>
      <c r="E252">
        <v>-583747.43605999998</v>
      </c>
      <c r="F252">
        <v>2518299.5188569999</v>
      </c>
      <c r="G252">
        <v>-2.6447999999999999E-2</v>
      </c>
      <c r="Y252">
        <v>100000</v>
      </c>
      <c r="Z252">
        <v>30.794499999999999</v>
      </c>
      <c r="AA252">
        <v>105.908</v>
      </c>
      <c r="AB252">
        <v>75.113500000000002</v>
      </c>
      <c r="AD252">
        <f t="shared" ref="AD252:AD283" si="92">(1/6)*3.14*(AB252)^3</f>
        <v>221785.11452512169</v>
      </c>
    </row>
    <row r="253" spans="2:33" x14ac:dyDescent="0.2">
      <c r="B253">
        <v>0</v>
      </c>
      <c r="C253">
        <v>200000</v>
      </c>
      <c r="D253">
        <v>464.86200700000001</v>
      </c>
      <c r="E253">
        <v>-538519.31590199994</v>
      </c>
      <c r="F253">
        <v>2516410.736699</v>
      </c>
      <c r="G253">
        <v>-1.6147000000000002E-2</v>
      </c>
      <c r="I253">
        <f>E253-(128000-$B$251)/128000*$E$252</f>
        <v>1173.4308428469812</v>
      </c>
      <c r="J253">
        <f>B253/$B$251</f>
        <v>0</v>
      </c>
      <c r="K253">
        <f>F253/$F$252</f>
        <v>0.99924997715964414</v>
      </c>
      <c r="L253">
        <f>E253-$E$253</f>
        <v>0</v>
      </c>
      <c r="O253" t="s">
        <v>11</v>
      </c>
      <c r="P253" t="s">
        <v>12</v>
      </c>
      <c r="Q253" t="s">
        <v>13</v>
      </c>
      <c r="R253" t="s">
        <v>14</v>
      </c>
      <c r="S253" t="s">
        <v>15</v>
      </c>
      <c r="T253" t="s">
        <v>16</v>
      </c>
      <c r="U253" t="s">
        <v>17</v>
      </c>
      <c r="V253" t="s">
        <v>19</v>
      </c>
      <c r="Y253">
        <v>200000</v>
      </c>
      <c r="Z253">
        <v>31.703499999999998</v>
      </c>
      <c r="AA253">
        <v>105.598</v>
      </c>
      <c r="AB253">
        <v>73.894499999999994</v>
      </c>
      <c r="AD253">
        <f t="shared" si="92"/>
        <v>211161.50190459198</v>
      </c>
      <c r="AE253" t="s">
        <v>45</v>
      </c>
      <c r="AF253" t="s">
        <v>46</v>
      </c>
      <c r="AG253" t="s">
        <v>48</v>
      </c>
    </row>
    <row r="254" spans="2:33" x14ac:dyDescent="0.2">
      <c r="B254">
        <v>200</v>
      </c>
      <c r="C254">
        <v>300000</v>
      </c>
      <c r="D254">
        <v>465.507116</v>
      </c>
      <c r="E254">
        <v>-538518.18306099996</v>
      </c>
      <c r="F254">
        <v>2515805.5621549999</v>
      </c>
      <c r="G254">
        <v>-27.622449</v>
      </c>
      <c r="I254">
        <f t="shared" ref="I254:I263" si="93">E254-(128000-$B$251)/128000*$E$252</f>
        <v>1174.5636838469654</v>
      </c>
      <c r="J254">
        <f t="shared" ref="J254:J263" si="94">B254/$B$251</f>
        <v>2.0703933747412008E-2</v>
      </c>
      <c r="K254">
        <f t="shared" ref="K254:K263" si="95">F254/$F$252</f>
        <v>0.99900966637076916</v>
      </c>
      <c r="L254">
        <f t="shared" ref="L254:L263" si="96">E254-$E$253</f>
        <v>1.1328409999841824</v>
      </c>
      <c r="M254">
        <f t="shared" ref="M254:M284" si="97">((L254-L253)-(B254-B253)*$H$14)/(B254-B253)</f>
        <v>-6.8328677949998387</v>
      </c>
      <c r="O254">
        <v>200</v>
      </c>
      <c r="P254">
        <v>300000</v>
      </c>
      <c r="Q254">
        <v>465.507116</v>
      </c>
      <c r="R254">
        <v>-538518.18306099996</v>
      </c>
      <c r="S254">
        <v>2515805.5621549999</v>
      </c>
      <c r="T254">
        <v>-27.622449</v>
      </c>
      <c r="U254">
        <v>0</v>
      </c>
      <c r="V254">
        <f>U254*10^-4</f>
        <v>0</v>
      </c>
      <c r="Y254">
        <v>300000</v>
      </c>
      <c r="Z254">
        <v>31.365200000000002</v>
      </c>
      <c r="AA254">
        <v>105.477</v>
      </c>
      <c r="AB254">
        <v>74.111800000000002</v>
      </c>
      <c r="AD254">
        <f t="shared" si="92"/>
        <v>213029.85993568375</v>
      </c>
      <c r="AE254">
        <f t="shared" ref="AE254:AE255" si="98">V254*$AD$214/AD254</f>
        <v>0</v>
      </c>
      <c r="AF254">
        <f>AD254/O254*0.6022</f>
        <v>641.43290826634382</v>
      </c>
      <c r="AG254">
        <f>O254/AD254</f>
        <v>9.3883552315333809E-4</v>
      </c>
    </row>
    <row r="255" spans="2:33" x14ac:dyDescent="0.2">
      <c r="B255">
        <v>400</v>
      </c>
      <c r="C255">
        <v>400000</v>
      </c>
      <c r="D255">
        <v>465.55847</v>
      </c>
      <c r="E255">
        <v>-538524.59858300001</v>
      </c>
      <c r="F255">
        <v>2515805.5621549999</v>
      </c>
      <c r="G255">
        <v>-249.55709300000001</v>
      </c>
      <c r="I255">
        <f t="shared" si="93"/>
        <v>1168.1481618469115</v>
      </c>
      <c r="J255">
        <f t="shared" si="94"/>
        <v>4.1407867494824016E-2</v>
      </c>
      <c r="K255">
        <f t="shared" si="95"/>
        <v>0.99900966637076916</v>
      </c>
      <c r="L255">
        <f t="shared" si="96"/>
        <v>-5.2826810000697151</v>
      </c>
      <c r="M255">
        <f t="shared" si="97"/>
        <v>-6.8706096100000282</v>
      </c>
      <c r="O255">
        <v>400</v>
      </c>
      <c r="P255">
        <v>400000</v>
      </c>
      <c r="Q255">
        <v>465.55847</v>
      </c>
      <c r="R255">
        <v>-538524.59858300001</v>
      </c>
      <c r="S255">
        <v>2515805.5621549999</v>
      </c>
      <c r="T255">
        <v>-249.55709300000001</v>
      </c>
      <c r="U255">
        <v>126.40034</v>
      </c>
      <c r="V255">
        <f t="shared" ref="V255:V298" si="99">U255*10^-4</f>
        <v>1.2640034000000001E-2</v>
      </c>
      <c r="Y255">
        <v>400000</v>
      </c>
      <c r="Z255">
        <v>31.0716</v>
      </c>
      <c r="AA255">
        <v>105.268</v>
      </c>
      <c r="AB255">
        <v>74.196399999999997</v>
      </c>
      <c r="AD255">
        <f t="shared" si="92"/>
        <v>213760.22568579111</v>
      </c>
      <c r="AE255">
        <f t="shared" si="98"/>
        <v>1.1071299775500473E-2</v>
      </c>
      <c r="AF255">
        <f t="shared" ref="AF255" si="100">AD255/O255*0.6022</f>
        <v>321.81601976995847</v>
      </c>
      <c r="AG255">
        <f t="shared" ref="AG255" si="101">O255/AD255</f>
        <v>1.8712555093760293E-3</v>
      </c>
    </row>
    <row r="256" spans="2:33" x14ac:dyDescent="0.2">
      <c r="B256">
        <v>600</v>
      </c>
      <c r="C256">
        <v>500000</v>
      </c>
      <c r="D256">
        <v>465.575197</v>
      </c>
      <c r="E256">
        <v>-538528.04041200003</v>
      </c>
      <c r="F256">
        <v>2515805.5621549999</v>
      </c>
      <c r="G256">
        <v>-283.22256599999997</v>
      </c>
      <c r="I256">
        <f t="shared" si="93"/>
        <v>1164.7063328468939</v>
      </c>
      <c r="J256">
        <f t="shared" si="94"/>
        <v>6.2111801242236024E-2</v>
      </c>
      <c r="K256">
        <f t="shared" si="95"/>
        <v>0.99900966637076916</v>
      </c>
      <c r="L256">
        <f t="shared" si="96"/>
        <v>-8.7245100000873208</v>
      </c>
      <c r="M256">
        <f t="shared" si="97"/>
        <v>-6.8557411449998469</v>
      </c>
      <c r="O256">
        <v>600</v>
      </c>
      <c r="P256">
        <v>500000</v>
      </c>
      <c r="Q256">
        <v>465.575197</v>
      </c>
      <c r="R256">
        <v>-538528.04041200003</v>
      </c>
      <c r="S256">
        <v>2515805.5621549999</v>
      </c>
      <c r="T256">
        <v>-283.22256599999997</v>
      </c>
      <c r="U256">
        <v>282.28151200000002</v>
      </c>
      <c r="V256">
        <f t="shared" si="99"/>
        <v>2.8228151200000003E-2</v>
      </c>
      <c r="Y256">
        <v>500000</v>
      </c>
      <c r="Z256">
        <v>31.126799999999999</v>
      </c>
      <c r="AA256">
        <v>105.349</v>
      </c>
      <c r="AB256">
        <v>74.222200000000001</v>
      </c>
      <c r="AD256">
        <f t="shared" si="92"/>
        <v>213983.29304852211</v>
      </c>
      <c r="AE256">
        <f>V256*$AD$214/AD256</f>
        <v>2.4699026477874378E-2</v>
      </c>
      <c r="AF256">
        <f>AD256/O256*0.6022</f>
        <v>214.76789845636668</v>
      </c>
      <c r="AG256">
        <f>O256/AD256</f>
        <v>2.8039572223236423E-3</v>
      </c>
    </row>
    <row r="257" spans="2:33" x14ac:dyDescent="0.2">
      <c r="B257">
        <v>800</v>
      </c>
      <c r="C257">
        <v>600000</v>
      </c>
      <c r="D257">
        <v>465.618269</v>
      </c>
      <c r="E257">
        <v>-538528.17874899996</v>
      </c>
      <c r="F257">
        <v>2515805.5621549999</v>
      </c>
      <c r="G257">
        <v>-271.96621099999999</v>
      </c>
      <c r="I257">
        <f t="shared" si="93"/>
        <v>1164.56799584697</v>
      </c>
      <c r="J257">
        <f t="shared" si="94"/>
        <v>8.2815734989648032E-2</v>
      </c>
      <c r="K257">
        <f t="shared" si="95"/>
        <v>0.99900966637076916</v>
      </c>
      <c r="L257">
        <f t="shared" si="96"/>
        <v>-8.8628470000112429</v>
      </c>
      <c r="M257">
        <f t="shared" si="97"/>
        <v>-6.8392236849993786</v>
      </c>
      <c r="O257">
        <v>800</v>
      </c>
      <c r="P257">
        <v>600000</v>
      </c>
      <c r="Q257">
        <v>465.618269</v>
      </c>
      <c r="R257">
        <v>-538528.17874899996</v>
      </c>
      <c r="S257">
        <v>2515805.5621549999</v>
      </c>
      <c r="T257">
        <v>-271.96621099999999</v>
      </c>
      <c r="U257">
        <v>508.73528700000003</v>
      </c>
      <c r="V257">
        <f t="shared" si="99"/>
        <v>5.0873528700000004E-2</v>
      </c>
      <c r="Y257">
        <v>600000</v>
      </c>
      <c r="Z257">
        <v>31.244</v>
      </c>
      <c r="AA257">
        <v>105.53400000000001</v>
      </c>
      <c r="AB257">
        <v>74.290000000000006</v>
      </c>
      <c r="AD257">
        <f t="shared" si="92"/>
        <v>214570.23296824339</v>
      </c>
      <c r="AE257">
        <f t="shared" ref="AE257:AE284" si="102">V257*$AD$214/AD257</f>
        <v>4.4391483316689573E-2</v>
      </c>
      <c r="AF257">
        <f t="shared" ref="AF257:AF282" si="103">AD257/O257*0.6022</f>
        <v>161.51774286684523</v>
      </c>
      <c r="AG257">
        <f t="shared" ref="AG257:AG282" si="104">O257/AD257</f>
        <v>3.7283829584991912E-3</v>
      </c>
    </row>
    <row r="258" spans="2:33" x14ac:dyDescent="0.2">
      <c r="B258">
        <v>1000</v>
      </c>
      <c r="C258">
        <v>700000</v>
      </c>
      <c r="D258">
        <v>465.71177499999999</v>
      </c>
      <c r="E258">
        <v>-538530.43582699995</v>
      </c>
      <c r="F258">
        <v>2515805.5621549999</v>
      </c>
      <c r="G258">
        <v>-69.548687000000001</v>
      </c>
      <c r="I258">
        <f t="shared" si="93"/>
        <v>1162.3109178469749</v>
      </c>
      <c r="J258">
        <f t="shared" si="94"/>
        <v>0.10351966873706005</v>
      </c>
      <c r="K258">
        <f t="shared" si="95"/>
        <v>0.99900966637076916</v>
      </c>
      <c r="L258">
        <f t="shared" si="96"/>
        <v>-11.119925000006333</v>
      </c>
      <c r="M258">
        <f t="shared" si="97"/>
        <v>-6.8498173899997346</v>
      </c>
      <c r="O258">
        <v>1000</v>
      </c>
      <c r="P258">
        <v>700000</v>
      </c>
      <c r="Q258">
        <v>465.71177499999999</v>
      </c>
      <c r="R258">
        <v>-538530.43582699995</v>
      </c>
      <c r="S258">
        <v>2515805.5621549999</v>
      </c>
      <c r="T258">
        <v>-69.548687000000001</v>
      </c>
      <c r="U258">
        <v>888.09969000000001</v>
      </c>
      <c r="V258">
        <f t="shared" si="99"/>
        <v>8.8809969000000002E-2</v>
      </c>
      <c r="Y258">
        <v>700000</v>
      </c>
      <c r="Z258">
        <v>31.354500000000002</v>
      </c>
      <c r="AA258">
        <v>105.78</v>
      </c>
      <c r="AB258">
        <v>74.4255</v>
      </c>
      <c r="AD258">
        <f t="shared" si="92"/>
        <v>215746.4610606796</v>
      </c>
      <c r="AE258">
        <f t="shared" si="102"/>
        <v>7.7071765089713737E-2</v>
      </c>
      <c r="AF258">
        <f t="shared" si="103"/>
        <v>129.92251885074126</v>
      </c>
      <c r="AG258">
        <f t="shared" si="104"/>
        <v>4.6350702351439536E-3</v>
      </c>
    </row>
    <row r="259" spans="2:33" x14ac:dyDescent="0.2">
      <c r="B259">
        <v>1200</v>
      </c>
      <c r="C259">
        <v>800000</v>
      </c>
      <c r="D259">
        <v>465.68424299999998</v>
      </c>
      <c r="E259">
        <v>-538520.42705000006</v>
      </c>
      <c r="F259">
        <v>2515805.5621549999</v>
      </c>
      <c r="G259">
        <v>89.198020999999997</v>
      </c>
      <c r="I259">
        <f t="shared" si="93"/>
        <v>1172.3196948468685</v>
      </c>
      <c r="J259">
        <f t="shared" si="94"/>
        <v>0.12422360248447205</v>
      </c>
      <c r="K259">
        <f t="shared" si="95"/>
        <v>0.99900966637076916</v>
      </c>
      <c r="L259">
        <f t="shared" si="96"/>
        <v>-1.1111480001127347</v>
      </c>
      <c r="M259">
        <f t="shared" si="97"/>
        <v>-6.7884881150002911</v>
      </c>
      <c r="O259">
        <v>1200</v>
      </c>
      <c r="P259">
        <v>800000</v>
      </c>
      <c r="Q259">
        <v>465.68424299999998</v>
      </c>
      <c r="R259">
        <v>-538520.42705000006</v>
      </c>
      <c r="S259">
        <v>2515805.5621549999</v>
      </c>
      <c r="T259">
        <v>89.198020999999997</v>
      </c>
      <c r="U259">
        <v>1371.5427560000001</v>
      </c>
      <c r="V259">
        <f t="shared" si="99"/>
        <v>0.13715427560000001</v>
      </c>
      <c r="Y259">
        <v>800000</v>
      </c>
      <c r="Z259">
        <v>30.972300000000001</v>
      </c>
      <c r="AA259">
        <v>105.495</v>
      </c>
      <c r="AB259">
        <v>74.5227</v>
      </c>
      <c r="AD259">
        <f t="shared" si="92"/>
        <v>216592.86272009969</v>
      </c>
      <c r="AE259">
        <f t="shared" si="102"/>
        <v>0.11856117007305078</v>
      </c>
      <c r="AF259">
        <f t="shared" si="103"/>
        <v>108.69351827503669</v>
      </c>
      <c r="AG259">
        <f t="shared" si="104"/>
        <v>5.5403487674048858E-3</v>
      </c>
    </row>
    <row r="260" spans="2:33" x14ac:dyDescent="0.2">
      <c r="B260">
        <v>1400</v>
      </c>
      <c r="C260">
        <v>900000</v>
      </c>
      <c r="D260">
        <v>465.764094</v>
      </c>
      <c r="E260">
        <v>-538506.14695800003</v>
      </c>
      <c r="F260">
        <v>2515805.5621549999</v>
      </c>
      <c r="G260">
        <v>238.512744</v>
      </c>
      <c r="I260">
        <f t="shared" si="93"/>
        <v>1186.5997868468985</v>
      </c>
      <c r="J260">
        <f t="shared" si="94"/>
        <v>0.14492753623188406</v>
      </c>
      <c r="K260">
        <f t="shared" si="95"/>
        <v>0.99900966637076916</v>
      </c>
      <c r="L260">
        <f t="shared" si="96"/>
        <v>13.168943999917246</v>
      </c>
      <c r="M260">
        <f t="shared" si="97"/>
        <v>-6.7671315399996095</v>
      </c>
      <c r="O260">
        <v>1400</v>
      </c>
      <c r="P260">
        <v>900000</v>
      </c>
      <c r="Q260">
        <v>465.764094</v>
      </c>
      <c r="R260">
        <v>-538506.14695800003</v>
      </c>
      <c r="S260">
        <v>2515805.5621549999</v>
      </c>
      <c r="T260">
        <v>238.512744</v>
      </c>
      <c r="U260">
        <v>2031.2238769999999</v>
      </c>
      <c r="V260">
        <f t="shared" si="99"/>
        <v>0.20312238769999999</v>
      </c>
      <c r="Y260">
        <v>900000</v>
      </c>
      <c r="Z260">
        <v>30.895600000000002</v>
      </c>
      <c r="AA260">
        <v>105.747</v>
      </c>
      <c r="AB260">
        <v>74.851399999999998</v>
      </c>
      <c r="AD260">
        <f t="shared" si="92"/>
        <v>219471.52468353484</v>
      </c>
      <c r="AE260">
        <f t="shared" si="102"/>
        <v>0.17328336769377745</v>
      </c>
      <c r="AF260">
        <f t="shared" si="103"/>
        <v>94.404108688874757</v>
      </c>
      <c r="AG260">
        <f t="shared" si="104"/>
        <v>6.3789596487230796E-3</v>
      </c>
    </row>
    <row r="261" spans="2:33" x14ac:dyDescent="0.2">
      <c r="B261">
        <v>1600</v>
      </c>
      <c r="C261">
        <v>1000000</v>
      </c>
      <c r="D261">
        <v>465.706771</v>
      </c>
      <c r="E261">
        <v>-538488.90423900005</v>
      </c>
      <c r="F261">
        <v>2515805.5621549999</v>
      </c>
      <c r="G261">
        <v>476.598634</v>
      </c>
      <c r="I261">
        <f t="shared" si="93"/>
        <v>1203.8425058468711</v>
      </c>
      <c r="J261">
        <f t="shared" si="94"/>
        <v>0.16563146997929606</v>
      </c>
      <c r="K261">
        <f t="shared" si="95"/>
        <v>0.99900966637076916</v>
      </c>
      <c r="L261">
        <f t="shared" si="96"/>
        <v>30.411662999889813</v>
      </c>
      <c r="M261">
        <f t="shared" si="97"/>
        <v>-6.7523184049998966</v>
      </c>
      <c r="O261">
        <v>1600</v>
      </c>
      <c r="P261">
        <v>1000000</v>
      </c>
      <c r="Q261">
        <v>465.706771</v>
      </c>
      <c r="R261">
        <v>-538488.90423900005</v>
      </c>
      <c r="S261">
        <v>2515805.5621549999</v>
      </c>
      <c r="T261">
        <v>476.598634</v>
      </c>
      <c r="U261">
        <v>2850.4221940000002</v>
      </c>
      <c r="V261">
        <f t="shared" si="99"/>
        <v>0.28504221940000002</v>
      </c>
      <c r="Y261">
        <v>1000000</v>
      </c>
      <c r="Z261">
        <v>31.377500000000001</v>
      </c>
      <c r="AA261">
        <v>105.446</v>
      </c>
      <c r="AB261">
        <v>74.0685</v>
      </c>
      <c r="AD261">
        <f t="shared" si="92"/>
        <v>212656.68840048101</v>
      </c>
      <c r="AE261">
        <f t="shared" si="102"/>
        <v>0.25096167928864593</v>
      </c>
      <c r="AF261">
        <f t="shared" si="103"/>
        <v>80.038661096731033</v>
      </c>
      <c r="AG261">
        <f t="shared" si="104"/>
        <v>7.5238639895813452E-3</v>
      </c>
    </row>
    <row r="262" spans="2:33" x14ac:dyDescent="0.2">
      <c r="B262">
        <v>1800</v>
      </c>
      <c r="C262">
        <v>1100000</v>
      </c>
      <c r="D262">
        <v>465.84678700000001</v>
      </c>
      <c r="E262">
        <v>-538462.65859600005</v>
      </c>
      <c r="F262">
        <v>2515805.5621549999</v>
      </c>
      <c r="G262">
        <v>786.07088099999999</v>
      </c>
      <c r="I262">
        <f t="shared" si="93"/>
        <v>1230.0881488468731</v>
      </c>
      <c r="J262">
        <f t="shared" si="94"/>
        <v>0.18633540372670807</v>
      </c>
      <c r="K262">
        <f t="shared" si="95"/>
        <v>0.99900966637076916</v>
      </c>
      <c r="L262">
        <f t="shared" si="96"/>
        <v>56.657305999891832</v>
      </c>
      <c r="M262">
        <f t="shared" si="97"/>
        <v>-6.7073037849997492</v>
      </c>
      <c r="O262">
        <v>1800</v>
      </c>
      <c r="P262">
        <v>1100000</v>
      </c>
      <c r="Q262">
        <v>465.84678700000001</v>
      </c>
      <c r="R262">
        <v>-538462.65859600005</v>
      </c>
      <c r="S262">
        <v>2515805.5621549999</v>
      </c>
      <c r="T262">
        <v>786.07088099999999</v>
      </c>
      <c r="U262">
        <v>3871.8444829999999</v>
      </c>
      <c r="V262">
        <f t="shared" si="99"/>
        <v>0.38718444829999998</v>
      </c>
      <c r="Y262">
        <v>1100000</v>
      </c>
      <c r="Z262">
        <v>31.6633</v>
      </c>
      <c r="AA262">
        <v>105.774</v>
      </c>
      <c r="AB262">
        <v>74.110699999999994</v>
      </c>
      <c r="AD262">
        <f t="shared" si="92"/>
        <v>213020.37442725417</v>
      </c>
      <c r="AE262">
        <f t="shared" si="102"/>
        <v>0.34030946539139306</v>
      </c>
      <c r="AF262">
        <f t="shared" si="103"/>
        <v>71.267149711162475</v>
      </c>
      <c r="AG262">
        <f t="shared" si="104"/>
        <v>8.4498959540355838E-3</v>
      </c>
    </row>
    <row r="263" spans="2:33" x14ac:dyDescent="0.2">
      <c r="B263">
        <v>2000</v>
      </c>
      <c r="C263">
        <v>1200000</v>
      </c>
      <c r="D263">
        <v>465.830466</v>
      </c>
      <c r="E263">
        <v>-538422.503333</v>
      </c>
      <c r="F263">
        <v>2515805.5621549999</v>
      </c>
      <c r="G263">
        <v>1066.357996</v>
      </c>
      <c r="I263">
        <f t="shared" si="93"/>
        <v>1270.2434118469246</v>
      </c>
      <c r="J263">
        <f t="shared" si="94"/>
        <v>0.20703933747412009</v>
      </c>
      <c r="K263">
        <f t="shared" si="95"/>
        <v>0.99900966637076916</v>
      </c>
      <c r="L263">
        <f t="shared" si="96"/>
        <v>96.812568999943323</v>
      </c>
      <c r="M263">
        <f t="shared" si="97"/>
        <v>-6.6377556849995019</v>
      </c>
      <c r="O263">
        <v>2000</v>
      </c>
      <c r="P263">
        <v>1200000</v>
      </c>
      <c r="Q263">
        <v>465.830466</v>
      </c>
      <c r="R263">
        <v>-538422.503333</v>
      </c>
      <c r="S263">
        <v>2515805.5621549999</v>
      </c>
      <c r="T263">
        <v>1066.357996</v>
      </c>
      <c r="U263">
        <v>5020.8853520000002</v>
      </c>
      <c r="V263">
        <f t="shared" si="99"/>
        <v>0.50208853520000007</v>
      </c>
      <c r="Y263">
        <v>1200000</v>
      </c>
      <c r="Z263">
        <v>30.841999999999999</v>
      </c>
      <c r="AA263">
        <v>105.60899999999999</v>
      </c>
      <c r="AB263">
        <v>74.766999999999996</v>
      </c>
      <c r="AD263">
        <f t="shared" si="92"/>
        <v>218729.95465993026</v>
      </c>
      <c r="AE263">
        <f t="shared" si="102"/>
        <v>0.42978307535938237</v>
      </c>
      <c r="AF263">
        <f t="shared" si="103"/>
        <v>65.85958934810499</v>
      </c>
      <c r="AG263">
        <f t="shared" si="104"/>
        <v>9.1436950330351149E-3</v>
      </c>
    </row>
    <row r="264" spans="2:33" x14ac:dyDescent="0.2">
      <c r="B264">
        <v>2200</v>
      </c>
      <c r="C264">
        <v>1300000</v>
      </c>
      <c r="D264">
        <v>465.93837400000001</v>
      </c>
      <c r="E264">
        <v>-538385.27649299998</v>
      </c>
      <c r="F264">
        <v>2515805.5621549999</v>
      </c>
      <c r="G264">
        <v>1470.6618000000001</v>
      </c>
      <c r="I264">
        <f t="shared" ref="I264:I284" si="105">E264-(128000-$B$251)/128000*$E$252</f>
        <v>1307.4702518469421</v>
      </c>
      <c r="J264">
        <f t="shared" ref="J264:J283" si="106">B264/$B$251</f>
        <v>0.2277432712215321</v>
      </c>
      <c r="K264">
        <f t="shared" ref="K264:K284" si="107">F264/$F$252</f>
        <v>0.99900966637076916</v>
      </c>
      <c r="L264">
        <f t="shared" ref="L264:L284" si="108">E264-$E$253</f>
        <v>134.03940899996087</v>
      </c>
      <c r="M264">
        <f t="shared" si="97"/>
        <v>-6.6523977999996715</v>
      </c>
      <c r="O264">
        <v>2200</v>
      </c>
      <c r="P264">
        <v>1300000</v>
      </c>
      <c r="Q264">
        <v>465.93837400000001</v>
      </c>
      <c r="R264">
        <v>-538385.27649299998</v>
      </c>
      <c r="S264">
        <v>2515805.5621549999</v>
      </c>
      <c r="T264">
        <v>1470.6618000000001</v>
      </c>
      <c r="U264">
        <v>6344.0126790000004</v>
      </c>
      <c r="V264">
        <f t="shared" si="99"/>
        <v>0.63440126790000007</v>
      </c>
      <c r="Y264">
        <v>1300000</v>
      </c>
      <c r="Z264">
        <v>30.9908</v>
      </c>
      <c r="AA264">
        <v>106.11199999999999</v>
      </c>
      <c r="AB264">
        <v>75.121200000000002</v>
      </c>
      <c r="AD264">
        <f t="shared" si="92"/>
        <v>221853.32811328178</v>
      </c>
      <c r="AE264">
        <f t="shared" si="102"/>
        <v>0.53539629508193076</v>
      </c>
      <c r="AF264">
        <f t="shared" si="103"/>
        <v>60.727306449917393</v>
      </c>
      <c r="AG264">
        <f t="shared" si="104"/>
        <v>9.9164615591281358E-3</v>
      </c>
    </row>
    <row r="265" spans="2:33" x14ac:dyDescent="0.2">
      <c r="B265">
        <v>2400</v>
      </c>
      <c r="C265">
        <v>1400000</v>
      </c>
      <c r="D265">
        <v>465.833935</v>
      </c>
      <c r="E265">
        <v>-538327.90018999996</v>
      </c>
      <c r="F265">
        <v>2515805.5621549999</v>
      </c>
      <c r="G265">
        <v>1914.679357</v>
      </c>
      <c r="I265">
        <f t="shared" si="105"/>
        <v>1364.8465548469685</v>
      </c>
      <c r="J265">
        <f t="shared" si="106"/>
        <v>0.2484472049689441</v>
      </c>
      <c r="K265">
        <f t="shared" si="107"/>
        <v>0.99900966637076916</v>
      </c>
      <c r="L265">
        <f t="shared" si="108"/>
        <v>191.41571199998725</v>
      </c>
      <c r="M265">
        <f t="shared" si="97"/>
        <v>-6.5516504849996275</v>
      </c>
      <c r="O265">
        <v>2400</v>
      </c>
      <c r="P265">
        <v>1400000</v>
      </c>
      <c r="Q265">
        <v>465.833935</v>
      </c>
      <c r="R265">
        <v>-538327.90018999996</v>
      </c>
      <c r="S265">
        <v>2515805.5621549999</v>
      </c>
      <c r="T265">
        <v>1914.679357</v>
      </c>
      <c r="U265">
        <v>7945.3442489999998</v>
      </c>
      <c r="V265">
        <f t="shared" si="99"/>
        <v>0.79453442490000004</v>
      </c>
      <c r="Y265">
        <v>1400000</v>
      </c>
      <c r="Z265">
        <v>31.180199999999999</v>
      </c>
      <c r="AA265">
        <v>105.88200000000001</v>
      </c>
      <c r="AB265">
        <v>74.701800000000006</v>
      </c>
      <c r="AD265">
        <f t="shared" si="92"/>
        <v>218158.22808432707</v>
      </c>
      <c r="AE265">
        <f t="shared" si="102"/>
        <v>0.68189638574658051</v>
      </c>
      <c r="AF265">
        <f t="shared" si="103"/>
        <v>54.73953539682573</v>
      </c>
      <c r="AG265">
        <f t="shared" si="104"/>
        <v>1.1001189462688072E-2</v>
      </c>
    </row>
    <row r="266" spans="2:33" x14ac:dyDescent="0.2">
      <c r="B266">
        <v>2600</v>
      </c>
      <c r="C266">
        <v>1500000</v>
      </c>
      <c r="D266">
        <v>465.92862700000001</v>
      </c>
      <c r="E266">
        <v>-538272.01281800005</v>
      </c>
      <c r="F266">
        <v>2515805.5621549999</v>
      </c>
      <c r="G266">
        <v>2501.926414</v>
      </c>
      <c r="I266">
        <f t="shared" si="105"/>
        <v>1420.7339268468786</v>
      </c>
      <c r="J266">
        <f t="shared" si="106"/>
        <v>0.2691511387163561</v>
      </c>
      <c r="K266">
        <f t="shared" si="107"/>
        <v>0.99900966637076916</v>
      </c>
      <c r="L266">
        <f t="shared" si="108"/>
        <v>247.30308399989735</v>
      </c>
      <c r="M266">
        <f t="shared" si="97"/>
        <v>-6.5590951400002089</v>
      </c>
      <c r="O266">
        <v>2600</v>
      </c>
      <c r="P266">
        <v>1500000</v>
      </c>
      <c r="Q266">
        <v>465.92862700000001</v>
      </c>
      <c r="R266">
        <v>-538272.01281800005</v>
      </c>
      <c r="S266">
        <v>2515805.5621549999</v>
      </c>
      <c r="T266">
        <v>2501.926414</v>
      </c>
      <c r="U266">
        <v>9864.5550160000003</v>
      </c>
      <c r="V266">
        <f t="shared" si="99"/>
        <v>0.98645550160000006</v>
      </c>
      <c r="Y266">
        <v>1500000</v>
      </c>
      <c r="Z266">
        <v>30.712399999999999</v>
      </c>
      <c r="AA266">
        <v>105.73</v>
      </c>
      <c r="AB266">
        <v>75.017600000000002</v>
      </c>
      <c r="AD266">
        <f t="shared" si="92"/>
        <v>220936.71647709311</v>
      </c>
      <c r="AE266">
        <f t="shared" si="102"/>
        <v>0.83596264491673633</v>
      </c>
      <c r="AF266">
        <f t="shared" si="103"/>
        <v>51.172342562502102</v>
      </c>
      <c r="AG266">
        <f t="shared" si="104"/>
        <v>1.1768075680031074E-2</v>
      </c>
    </row>
    <row r="267" spans="2:33" x14ac:dyDescent="0.2">
      <c r="B267">
        <v>2800</v>
      </c>
      <c r="C267">
        <v>1600000</v>
      </c>
      <c r="D267">
        <v>466.13048199999997</v>
      </c>
      <c r="E267">
        <v>-538198.61644899996</v>
      </c>
      <c r="F267">
        <v>2515805.5621549999</v>
      </c>
      <c r="G267">
        <v>3089.4679980000001</v>
      </c>
      <c r="I267">
        <f t="shared" si="105"/>
        <v>1494.1302958469605</v>
      </c>
      <c r="J267">
        <f t="shared" si="106"/>
        <v>0.28985507246376813</v>
      </c>
      <c r="K267">
        <f t="shared" si="107"/>
        <v>0.99900966637076916</v>
      </c>
      <c r="L267">
        <f t="shared" si="108"/>
        <v>320.69945299997926</v>
      </c>
      <c r="M267">
        <f t="shared" si="97"/>
        <v>-6.4715501549993499</v>
      </c>
      <c r="O267">
        <v>2800</v>
      </c>
      <c r="P267">
        <v>1600000</v>
      </c>
      <c r="Q267">
        <v>466.13048199999997</v>
      </c>
      <c r="R267">
        <v>-538198.61644899996</v>
      </c>
      <c r="S267">
        <v>2515805.5621549999</v>
      </c>
      <c r="T267">
        <v>3089.4679980000001</v>
      </c>
      <c r="U267">
        <v>12280.313389999999</v>
      </c>
      <c r="V267">
        <f t="shared" si="99"/>
        <v>1.2280313389999999</v>
      </c>
      <c r="Y267">
        <v>1600000</v>
      </c>
      <c r="Z267">
        <v>30.910799999999998</v>
      </c>
      <c r="AA267">
        <v>105.798</v>
      </c>
      <c r="AB267">
        <v>74.887200000000007</v>
      </c>
      <c r="AD267">
        <f t="shared" si="92"/>
        <v>219786.58248104632</v>
      </c>
      <c r="AE267">
        <f t="shared" si="102"/>
        <v>1.0461297223268959</v>
      </c>
      <c r="AF267">
        <f t="shared" si="103"/>
        <v>47.269814275030747</v>
      </c>
      <c r="AG267">
        <f t="shared" si="104"/>
        <v>1.2739631183998517E-2</v>
      </c>
    </row>
    <row r="268" spans="2:33" x14ac:dyDescent="0.2">
      <c r="B268">
        <v>3000</v>
      </c>
      <c r="C268">
        <v>1700000</v>
      </c>
      <c r="D268">
        <v>466.180002</v>
      </c>
      <c r="E268">
        <v>-538115.30459399999</v>
      </c>
      <c r="F268">
        <v>2515805.5621549999</v>
      </c>
      <c r="G268">
        <v>3941.1181069999998</v>
      </c>
      <c r="I268">
        <f t="shared" si="105"/>
        <v>1577.4421508469386</v>
      </c>
      <c r="J268">
        <f t="shared" si="106"/>
        <v>0.3105590062111801</v>
      </c>
      <c r="K268">
        <f t="shared" si="107"/>
        <v>0.99900966637076916</v>
      </c>
      <c r="L268">
        <f t="shared" si="108"/>
        <v>404.01130799995735</v>
      </c>
      <c r="M268">
        <f t="shared" si="97"/>
        <v>-6.4219727249998684</v>
      </c>
      <c r="O268">
        <v>3000</v>
      </c>
      <c r="P268">
        <v>1700000</v>
      </c>
      <c r="Q268">
        <v>466.180002</v>
      </c>
      <c r="R268">
        <v>-538115.30459399999</v>
      </c>
      <c r="S268">
        <v>2515805.5621549999</v>
      </c>
      <c r="T268">
        <v>3941.1181069999998</v>
      </c>
      <c r="U268">
        <v>15107.187046999999</v>
      </c>
      <c r="V268">
        <f t="shared" si="99"/>
        <v>1.5107187046999999</v>
      </c>
      <c r="Y268">
        <v>1700000</v>
      </c>
      <c r="Z268">
        <v>30.986999999999998</v>
      </c>
      <c r="AA268">
        <v>105.893</v>
      </c>
      <c r="AB268">
        <v>74.906000000000006</v>
      </c>
      <c r="AD268">
        <f t="shared" si="92"/>
        <v>219952.15250432774</v>
      </c>
      <c r="AE268">
        <f t="shared" si="102"/>
        <v>1.2859753896395965</v>
      </c>
      <c r="AF268">
        <f t="shared" si="103"/>
        <v>44.151728746035381</v>
      </c>
      <c r="AG268">
        <f t="shared" si="104"/>
        <v>1.3639330035385639E-2</v>
      </c>
    </row>
    <row r="269" spans="2:33" x14ac:dyDescent="0.2">
      <c r="B269">
        <v>3200</v>
      </c>
      <c r="C269">
        <v>1800000</v>
      </c>
      <c r="D269">
        <v>466.37379800000002</v>
      </c>
      <c r="E269">
        <v>-538006.79277199996</v>
      </c>
      <c r="F269">
        <v>2515805.5621549999</v>
      </c>
      <c r="G269">
        <v>4923.1924669999999</v>
      </c>
      <c r="I269">
        <f t="shared" si="105"/>
        <v>1685.9539728469681</v>
      </c>
      <c r="J269">
        <f t="shared" si="106"/>
        <v>0.33126293995859213</v>
      </c>
      <c r="K269">
        <f t="shared" si="107"/>
        <v>0.99900966637076916</v>
      </c>
      <c r="L269">
        <f t="shared" si="108"/>
        <v>512.52312999998685</v>
      </c>
      <c r="M269">
        <f t="shared" si="97"/>
        <v>-6.2959728899996117</v>
      </c>
      <c r="O269">
        <v>3200</v>
      </c>
      <c r="P269">
        <v>1800000</v>
      </c>
      <c r="Q269">
        <v>466.37379800000002</v>
      </c>
      <c r="R269">
        <v>-538006.79277199996</v>
      </c>
      <c r="S269">
        <v>2515805.5621549999</v>
      </c>
      <c r="T269">
        <v>4923.1924669999999</v>
      </c>
      <c r="U269">
        <v>18651.453034999999</v>
      </c>
      <c r="V269">
        <f t="shared" si="99"/>
        <v>1.8651453034999999</v>
      </c>
      <c r="Y269">
        <v>1800000</v>
      </c>
      <c r="Z269">
        <v>30.7865</v>
      </c>
      <c r="AA269">
        <v>106.02</v>
      </c>
      <c r="AB269">
        <v>75.233500000000006</v>
      </c>
      <c r="AD269">
        <f t="shared" si="92"/>
        <v>222849.77353246562</v>
      </c>
      <c r="AE269">
        <f t="shared" si="102"/>
        <v>1.5670315532061683</v>
      </c>
      <c r="AF269">
        <f t="shared" si="103"/>
        <v>41.937541756640876</v>
      </c>
      <c r="AG269">
        <f t="shared" si="104"/>
        <v>1.4359449189809527E-2</v>
      </c>
    </row>
    <row r="270" spans="2:33" x14ac:dyDescent="0.2">
      <c r="B270">
        <v>3400</v>
      </c>
      <c r="C270">
        <v>1900000</v>
      </c>
      <c r="D270">
        <v>466.35571299999998</v>
      </c>
      <c r="E270">
        <v>-537881.63878699997</v>
      </c>
      <c r="F270">
        <v>2515805.5621549999</v>
      </c>
      <c r="G270">
        <v>6203.871306</v>
      </c>
      <c r="I270">
        <f t="shared" si="105"/>
        <v>1811.1079578469507</v>
      </c>
      <c r="J270">
        <f t="shared" si="106"/>
        <v>0.35196687370600416</v>
      </c>
      <c r="K270">
        <f t="shared" si="107"/>
        <v>0.99900966637076916</v>
      </c>
      <c r="L270">
        <f t="shared" si="108"/>
        <v>637.67711499996949</v>
      </c>
      <c r="M270">
        <f t="shared" si="97"/>
        <v>-6.212762074999846</v>
      </c>
      <c r="O270">
        <v>3400</v>
      </c>
      <c r="P270">
        <v>1900000</v>
      </c>
      <c r="Q270">
        <v>466.35571299999998</v>
      </c>
      <c r="R270">
        <v>-537881.63878699997</v>
      </c>
      <c r="S270">
        <v>2515805.5621549999</v>
      </c>
      <c r="T270">
        <v>6203.871306</v>
      </c>
      <c r="U270">
        <v>22834.309053000001</v>
      </c>
      <c r="V270">
        <f t="shared" si="99"/>
        <v>2.2834309053000004</v>
      </c>
      <c r="Y270">
        <v>1900000</v>
      </c>
      <c r="Z270">
        <v>30.816299999999998</v>
      </c>
      <c r="AA270">
        <v>106.151</v>
      </c>
      <c r="AB270">
        <v>75.334699999999998</v>
      </c>
      <c r="AD270">
        <f t="shared" si="92"/>
        <v>223750.27983369975</v>
      </c>
      <c r="AE270">
        <f t="shared" si="102"/>
        <v>1.9107398226049674</v>
      </c>
      <c r="AF270">
        <f t="shared" si="103"/>
        <v>39.630123092898231</v>
      </c>
      <c r="AG270">
        <f t="shared" si="104"/>
        <v>1.5195511721938481E-2</v>
      </c>
    </row>
    <row r="271" spans="2:33" x14ac:dyDescent="0.2">
      <c r="B271">
        <v>3600</v>
      </c>
      <c r="C271">
        <v>2000000</v>
      </c>
      <c r="D271">
        <v>466.27701500000001</v>
      </c>
      <c r="E271">
        <v>-537743.08543500002</v>
      </c>
      <c r="F271">
        <v>2515805.5621549999</v>
      </c>
      <c r="G271">
        <v>7832.8431870000004</v>
      </c>
      <c r="I271">
        <f t="shared" si="105"/>
        <v>1949.6613098469097</v>
      </c>
      <c r="J271">
        <f t="shared" si="106"/>
        <v>0.37267080745341613</v>
      </c>
      <c r="K271">
        <f t="shared" si="107"/>
        <v>0.99900966637076916</v>
      </c>
      <c r="L271">
        <f t="shared" si="108"/>
        <v>776.23046699992847</v>
      </c>
      <c r="M271">
        <f t="shared" si="97"/>
        <v>-6.1457652399999638</v>
      </c>
      <c r="O271">
        <v>3600</v>
      </c>
      <c r="P271">
        <v>2000000</v>
      </c>
      <c r="Q271">
        <v>466.27701500000001</v>
      </c>
      <c r="R271">
        <v>-537743.08543500002</v>
      </c>
      <c r="S271">
        <v>2515805.5621549999</v>
      </c>
      <c r="T271">
        <v>7832.8431870000004</v>
      </c>
      <c r="U271">
        <v>27290.746157000001</v>
      </c>
      <c r="V271">
        <f t="shared" si="99"/>
        <v>2.7290746157000001</v>
      </c>
      <c r="Y271">
        <v>2000000</v>
      </c>
      <c r="Z271">
        <v>30.867899999999999</v>
      </c>
      <c r="AA271">
        <v>106.289</v>
      </c>
      <c r="AB271">
        <v>75.421099999999996</v>
      </c>
      <c r="AD271">
        <f t="shared" si="92"/>
        <v>224521.00849663882</v>
      </c>
      <c r="AE271">
        <f t="shared" si="102"/>
        <v>2.2758083839192937</v>
      </c>
      <c r="AF271">
        <f t="shared" si="103"/>
        <v>37.557375365743304</v>
      </c>
      <c r="AG271">
        <f t="shared" si="104"/>
        <v>1.6034134284827486E-2</v>
      </c>
    </row>
    <row r="272" spans="2:33" x14ac:dyDescent="0.2">
      <c r="B272">
        <v>3800</v>
      </c>
      <c r="C272">
        <v>2100000</v>
      </c>
      <c r="D272">
        <v>466.20370800000001</v>
      </c>
      <c r="E272">
        <v>-537577.31865699997</v>
      </c>
      <c r="F272">
        <v>2515805.5621549999</v>
      </c>
      <c r="G272">
        <v>9496.6150820000003</v>
      </c>
      <c r="I272">
        <f t="shared" si="105"/>
        <v>2115.4280878469581</v>
      </c>
      <c r="J272">
        <f t="shared" si="106"/>
        <v>0.39337474120082816</v>
      </c>
      <c r="K272">
        <f t="shared" si="107"/>
        <v>0.99900966637076916</v>
      </c>
      <c r="L272">
        <f t="shared" si="108"/>
        <v>941.99724499997683</v>
      </c>
      <c r="M272">
        <f t="shared" si="97"/>
        <v>-6.0096981099995173</v>
      </c>
      <c r="O272">
        <v>3800</v>
      </c>
      <c r="P272">
        <v>2100000</v>
      </c>
      <c r="Q272">
        <v>466.20370800000001</v>
      </c>
      <c r="R272">
        <v>-537577.31865699997</v>
      </c>
      <c r="S272">
        <v>2515805.5621549999</v>
      </c>
      <c r="T272">
        <v>9496.6150820000003</v>
      </c>
      <c r="U272">
        <v>32400.281859999999</v>
      </c>
      <c r="V272">
        <f t="shared" si="99"/>
        <v>3.240028186</v>
      </c>
      <c r="Y272">
        <v>2100000</v>
      </c>
      <c r="Z272">
        <v>31.163799999999998</v>
      </c>
      <c r="AA272">
        <v>106.90600000000001</v>
      </c>
      <c r="AB272">
        <v>75.742199999999997</v>
      </c>
      <c r="AD272">
        <f t="shared" si="92"/>
        <v>227400.88157817573</v>
      </c>
      <c r="AE272">
        <f t="shared" si="102"/>
        <v>2.667681098664755</v>
      </c>
      <c r="AF272">
        <f t="shared" si="103"/>
        <v>36.037055496415107</v>
      </c>
      <c r="AG272">
        <f t="shared" si="104"/>
        <v>1.6710577257342946E-2</v>
      </c>
    </row>
    <row r="273" spans="2:33" x14ac:dyDescent="0.2">
      <c r="B273">
        <v>4000</v>
      </c>
      <c r="C273">
        <v>2200000</v>
      </c>
      <c r="D273">
        <v>466.24788699999999</v>
      </c>
      <c r="E273">
        <v>-537373.83792399999</v>
      </c>
      <c r="F273">
        <v>2515805.5621549999</v>
      </c>
      <c r="G273">
        <v>11350.394324999999</v>
      </c>
      <c r="I273">
        <f t="shared" si="105"/>
        <v>2318.9088208469329</v>
      </c>
      <c r="J273">
        <f t="shared" si="106"/>
        <v>0.41407867494824019</v>
      </c>
      <c r="K273">
        <f t="shared" si="107"/>
        <v>0.99900966637076916</v>
      </c>
      <c r="L273">
        <f t="shared" si="108"/>
        <v>1145.4779779999517</v>
      </c>
      <c r="M273">
        <f t="shared" si="97"/>
        <v>-5.8211283349998846</v>
      </c>
      <c r="O273">
        <v>4000</v>
      </c>
      <c r="P273">
        <v>2200000</v>
      </c>
      <c r="Q273">
        <v>466.24788699999999</v>
      </c>
      <c r="R273">
        <v>-537373.83792399999</v>
      </c>
      <c r="S273">
        <v>2515805.5621549999</v>
      </c>
      <c r="T273">
        <v>11350.394324999999</v>
      </c>
      <c r="U273">
        <v>37932.109577000003</v>
      </c>
      <c r="V273">
        <f t="shared" si="99"/>
        <v>3.7932109577000004</v>
      </c>
      <c r="Y273">
        <v>2200000</v>
      </c>
      <c r="Z273">
        <v>30.636800000000001</v>
      </c>
      <c r="AA273">
        <v>106.992</v>
      </c>
      <c r="AB273">
        <v>76.355199999999996</v>
      </c>
      <c r="AD273">
        <f t="shared" si="92"/>
        <v>232966.91830148481</v>
      </c>
      <c r="AE273">
        <f t="shared" si="102"/>
        <v>3.0485267418367008</v>
      </c>
      <c r="AF273">
        <f t="shared" si="103"/>
        <v>35.073169550288533</v>
      </c>
      <c r="AG273">
        <f t="shared" si="104"/>
        <v>1.7169819771679171E-2</v>
      </c>
    </row>
    <row r="274" spans="2:33" x14ac:dyDescent="0.2">
      <c r="B274">
        <v>4200</v>
      </c>
      <c r="C274">
        <v>2300000</v>
      </c>
      <c r="D274">
        <v>466.51989200000003</v>
      </c>
      <c r="E274">
        <v>-537160.59042000002</v>
      </c>
      <c r="F274">
        <v>2515805.5621549999</v>
      </c>
      <c r="G274">
        <v>13396.679399000001</v>
      </c>
      <c r="I274">
        <f t="shared" si="105"/>
        <v>2532.1563248469029</v>
      </c>
      <c r="J274">
        <f t="shared" si="106"/>
        <v>0.43478260869565216</v>
      </c>
      <c r="K274">
        <f t="shared" si="107"/>
        <v>0.99900966637076916</v>
      </c>
      <c r="L274">
        <f t="shared" si="108"/>
        <v>1358.7254819999216</v>
      </c>
      <c r="M274">
        <f t="shared" si="97"/>
        <v>-5.7722944799999096</v>
      </c>
      <c r="O274">
        <v>4200</v>
      </c>
      <c r="P274">
        <v>2300000</v>
      </c>
      <c r="Q274">
        <v>466.51989200000003</v>
      </c>
      <c r="R274">
        <v>-537160.59042000002</v>
      </c>
      <c r="S274">
        <v>2515805.5621549999</v>
      </c>
      <c r="T274">
        <v>13396.679399000001</v>
      </c>
      <c r="U274">
        <v>43431.690434999997</v>
      </c>
      <c r="V274">
        <f t="shared" si="99"/>
        <v>4.3431690434999997</v>
      </c>
      <c r="Y274">
        <v>2300000</v>
      </c>
      <c r="Z274">
        <v>29.756599999999999</v>
      </c>
      <c r="AA274">
        <v>107.05800000000001</v>
      </c>
      <c r="AB274">
        <v>77.301400000000001</v>
      </c>
      <c r="AD274">
        <f t="shared" si="92"/>
        <v>241735.52382195566</v>
      </c>
      <c r="AE274">
        <f t="shared" si="102"/>
        <v>3.3639034671567503</v>
      </c>
      <c r="AF274">
        <f t="shared" si="103"/>
        <v>34.660269629900405</v>
      </c>
      <c r="AG274">
        <f t="shared" si="104"/>
        <v>1.7374359935171987E-2</v>
      </c>
    </row>
    <row r="275" spans="2:33" x14ac:dyDescent="0.2">
      <c r="B275">
        <v>4400</v>
      </c>
      <c r="C275">
        <v>2400000</v>
      </c>
      <c r="D275">
        <v>466.29990400000003</v>
      </c>
      <c r="E275">
        <v>-536953.23734999995</v>
      </c>
      <c r="F275">
        <v>2515805.5621549999</v>
      </c>
      <c r="G275">
        <v>15751.458925999999</v>
      </c>
      <c r="I275">
        <f t="shared" si="105"/>
        <v>2739.509394846973</v>
      </c>
      <c r="J275">
        <f t="shared" si="106"/>
        <v>0.45548654244306419</v>
      </c>
      <c r="K275">
        <f t="shared" si="107"/>
        <v>0.99900966637076916</v>
      </c>
      <c r="L275">
        <f t="shared" si="108"/>
        <v>1566.0785519999918</v>
      </c>
      <c r="M275">
        <f t="shared" si="97"/>
        <v>-5.8017666499994087</v>
      </c>
      <c r="O275">
        <v>4400</v>
      </c>
      <c r="P275">
        <v>2400000</v>
      </c>
      <c r="Q275">
        <v>466.29990400000003</v>
      </c>
      <c r="R275">
        <v>-536953.23734999995</v>
      </c>
      <c r="S275">
        <v>2515805.5621549999</v>
      </c>
      <c r="T275">
        <v>15751.458925999999</v>
      </c>
      <c r="U275">
        <v>49240.235764999998</v>
      </c>
      <c r="V275">
        <f t="shared" si="99"/>
        <v>4.9240235764999998</v>
      </c>
      <c r="Y275">
        <v>2400000</v>
      </c>
      <c r="Z275">
        <v>30.093499999999999</v>
      </c>
      <c r="AA275">
        <v>107.432</v>
      </c>
      <c r="AB275">
        <v>77.338499999999996</v>
      </c>
      <c r="AD275">
        <f t="shared" si="92"/>
        <v>242083.74621792373</v>
      </c>
      <c r="AE275">
        <f t="shared" si="102"/>
        <v>3.8083053225313894</v>
      </c>
      <c r="AF275">
        <f t="shared" si="103"/>
        <v>33.132461811916741</v>
      </c>
      <c r="AG275">
        <f t="shared" si="104"/>
        <v>1.8175528381154184E-2</v>
      </c>
    </row>
    <row r="276" spans="2:33" x14ac:dyDescent="0.2">
      <c r="B276">
        <v>4600</v>
      </c>
      <c r="C276">
        <v>2500000</v>
      </c>
      <c r="D276">
        <v>466.41904399999999</v>
      </c>
      <c r="E276">
        <v>-536701.58845000004</v>
      </c>
      <c r="F276">
        <v>2515805.5621549999</v>
      </c>
      <c r="G276">
        <v>17769.196736000002</v>
      </c>
      <c r="I276">
        <f t="shared" si="105"/>
        <v>2991.1582948468858</v>
      </c>
      <c r="J276">
        <f t="shared" si="106"/>
        <v>0.47619047619047616</v>
      </c>
      <c r="K276">
        <f t="shared" si="107"/>
        <v>0.99900966637076916</v>
      </c>
      <c r="L276">
        <f t="shared" si="108"/>
        <v>1817.7274519999046</v>
      </c>
      <c r="M276">
        <f t="shared" si="97"/>
        <v>-5.5802875000001952</v>
      </c>
      <c r="O276">
        <v>4600</v>
      </c>
      <c r="P276">
        <v>2500000</v>
      </c>
      <c r="Q276">
        <v>466.41904399999999</v>
      </c>
      <c r="R276">
        <v>-536701.58845000004</v>
      </c>
      <c r="S276">
        <v>2515805.5621549999</v>
      </c>
      <c r="T276">
        <v>17769.196736000002</v>
      </c>
      <c r="U276">
        <v>55426.546817000002</v>
      </c>
      <c r="V276">
        <f t="shared" si="99"/>
        <v>5.5426546817000002</v>
      </c>
      <c r="Y276">
        <v>2500000</v>
      </c>
      <c r="Z276">
        <v>30.308399999999999</v>
      </c>
      <c r="AA276">
        <v>107.155</v>
      </c>
      <c r="AB276">
        <v>76.846599999999995</v>
      </c>
      <c r="AD276">
        <f t="shared" si="92"/>
        <v>237493.85100585708</v>
      </c>
      <c r="AE276">
        <f t="shared" si="102"/>
        <v>4.369610433042884</v>
      </c>
      <c r="AF276">
        <f t="shared" si="103"/>
        <v>31.091042842549374</v>
      </c>
      <c r="AG276">
        <f t="shared" si="104"/>
        <v>1.9368922523752222E-2</v>
      </c>
    </row>
    <row r="277" spans="2:33" x14ac:dyDescent="0.2">
      <c r="B277">
        <v>4800</v>
      </c>
      <c r="C277">
        <v>2600000</v>
      </c>
      <c r="D277">
        <v>466.20750099999998</v>
      </c>
      <c r="E277">
        <v>-536460.09817999997</v>
      </c>
      <c r="F277">
        <v>2515805.5621549999</v>
      </c>
      <c r="G277">
        <v>20273.744610999998</v>
      </c>
      <c r="I277">
        <f t="shared" si="105"/>
        <v>3232.6485648469534</v>
      </c>
      <c r="J277">
        <f t="shared" si="106"/>
        <v>0.49689440993788819</v>
      </c>
      <c r="K277">
        <f t="shared" si="107"/>
        <v>0.99900966637076916</v>
      </c>
      <c r="L277">
        <f t="shared" si="108"/>
        <v>2059.2177219999721</v>
      </c>
      <c r="M277">
        <f t="shared" si="97"/>
        <v>-5.6310806499994213</v>
      </c>
      <c r="O277">
        <v>4800</v>
      </c>
      <c r="P277">
        <v>2600000</v>
      </c>
      <c r="Q277">
        <v>466.20750099999998</v>
      </c>
      <c r="R277">
        <v>-536460.09817999997</v>
      </c>
      <c r="S277">
        <v>2515805.5621549999</v>
      </c>
      <c r="T277">
        <v>20273.744610999998</v>
      </c>
      <c r="U277">
        <v>61436.937688999998</v>
      </c>
      <c r="V277">
        <f t="shared" si="99"/>
        <v>6.1436937689000004</v>
      </c>
      <c r="Y277">
        <v>2600000</v>
      </c>
      <c r="Z277">
        <v>30.090399999999999</v>
      </c>
      <c r="AA277">
        <v>107.886</v>
      </c>
      <c r="AB277">
        <v>77.795599999999993</v>
      </c>
      <c r="AD277">
        <f t="shared" si="92"/>
        <v>246401.58755931523</v>
      </c>
      <c r="AE277">
        <f t="shared" si="102"/>
        <v>4.6683491086293074</v>
      </c>
      <c r="AF277">
        <f t="shared" si="103"/>
        <v>30.913132505879087</v>
      </c>
      <c r="AG277">
        <f t="shared" si="104"/>
        <v>1.9480393968015795E-2</v>
      </c>
    </row>
    <row r="278" spans="2:33" x14ac:dyDescent="0.2">
      <c r="B278">
        <v>5000</v>
      </c>
      <c r="C278">
        <v>2700000</v>
      </c>
      <c r="D278">
        <v>466.22349500000001</v>
      </c>
      <c r="E278">
        <v>-536181.72899199999</v>
      </c>
      <c r="F278">
        <v>2515805.5621549999</v>
      </c>
      <c r="G278">
        <v>22696.558453000001</v>
      </c>
      <c r="I278">
        <f t="shared" si="105"/>
        <v>3511.0177528469358</v>
      </c>
      <c r="J278">
        <f t="shared" si="106"/>
        <v>0.51759834368530022</v>
      </c>
      <c r="K278">
        <f t="shared" si="107"/>
        <v>0.99900966637076916</v>
      </c>
      <c r="L278">
        <f t="shared" si="108"/>
        <v>2337.5869099999545</v>
      </c>
      <c r="M278">
        <f t="shared" si="97"/>
        <v>-5.4466860599998475</v>
      </c>
      <c r="O278">
        <v>5000</v>
      </c>
      <c r="P278">
        <v>2700000</v>
      </c>
      <c r="Q278">
        <v>466.22349500000001</v>
      </c>
      <c r="R278">
        <v>-536181.72899199999</v>
      </c>
      <c r="S278">
        <v>2515805.5621549999</v>
      </c>
      <c r="T278">
        <v>22696.558453000001</v>
      </c>
      <c r="U278">
        <v>67935.991339</v>
      </c>
      <c r="V278">
        <f t="shared" si="99"/>
        <v>6.7935991338999999</v>
      </c>
      <c r="Y278">
        <v>2700000</v>
      </c>
      <c r="Z278">
        <v>29.9499</v>
      </c>
      <c r="AA278">
        <v>107.73099999999999</v>
      </c>
      <c r="AB278">
        <v>77.781099999999995</v>
      </c>
      <c r="AD278">
        <f t="shared" si="92"/>
        <v>246263.83592025281</v>
      </c>
      <c r="AE278">
        <f t="shared" si="102"/>
        <v>5.1650739587898356</v>
      </c>
      <c r="AF278">
        <f t="shared" si="103"/>
        <v>29.660016398235246</v>
      </c>
      <c r="AG278">
        <f t="shared" si="104"/>
        <v>2.0303427749818456E-2</v>
      </c>
    </row>
    <row r="279" spans="2:33" x14ac:dyDescent="0.2">
      <c r="B279">
        <v>5200</v>
      </c>
      <c r="C279">
        <v>2800000</v>
      </c>
      <c r="D279">
        <v>466.245361</v>
      </c>
      <c r="E279">
        <v>-535896.43681900005</v>
      </c>
      <c r="F279">
        <v>2515805.5621549999</v>
      </c>
      <c r="G279">
        <v>25208.990776999999</v>
      </c>
      <c r="I279">
        <f t="shared" si="105"/>
        <v>3796.3099258468719</v>
      </c>
      <c r="J279">
        <f t="shared" si="106"/>
        <v>0.5383022774327122</v>
      </c>
      <c r="K279">
        <f t="shared" si="107"/>
        <v>0.99900966637076916</v>
      </c>
      <c r="L279">
        <f t="shared" si="108"/>
        <v>2622.8790829998907</v>
      </c>
      <c r="M279">
        <f t="shared" si="97"/>
        <v>-5.4120711350000787</v>
      </c>
      <c r="O279">
        <v>5200</v>
      </c>
      <c r="P279">
        <v>2800000</v>
      </c>
      <c r="Q279">
        <v>466.245361</v>
      </c>
      <c r="R279">
        <v>-535896.43681900005</v>
      </c>
      <c r="S279">
        <v>2515805.5621549999</v>
      </c>
      <c r="T279">
        <v>25208.990776999999</v>
      </c>
      <c r="U279">
        <v>74354.803532000005</v>
      </c>
      <c r="V279">
        <f t="shared" si="99"/>
        <v>7.4354803532000009</v>
      </c>
      <c r="Y279">
        <v>2800000</v>
      </c>
      <c r="Z279">
        <v>28.985800000000001</v>
      </c>
      <c r="AA279">
        <v>107.883</v>
      </c>
      <c r="AB279">
        <v>78.897199999999998</v>
      </c>
      <c r="AD279">
        <f t="shared" si="92"/>
        <v>257017.78105799278</v>
      </c>
      <c r="AE279">
        <f t="shared" si="102"/>
        <v>5.4165546340738402</v>
      </c>
      <c r="AF279">
        <f t="shared" si="103"/>
        <v>29.764636106369856</v>
      </c>
      <c r="AG279">
        <f t="shared" si="104"/>
        <v>2.0232063239339407E-2</v>
      </c>
    </row>
    <row r="280" spans="2:33" x14ac:dyDescent="0.2">
      <c r="B280">
        <v>5400</v>
      </c>
      <c r="C280">
        <v>2900000</v>
      </c>
      <c r="D280">
        <v>466.31202400000001</v>
      </c>
      <c r="E280">
        <v>-535595.49126899999</v>
      </c>
      <c r="F280">
        <v>2515805.5621549999</v>
      </c>
      <c r="G280">
        <v>27663.821250000001</v>
      </c>
      <c r="I280">
        <f t="shared" si="105"/>
        <v>4097.2554758469341</v>
      </c>
      <c r="J280">
        <f t="shared" si="106"/>
        <v>0.55900621118012417</v>
      </c>
      <c r="K280">
        <f t="shared" si="107"/>
        <v>0.99900966637076916</v>
      </c>
      <c r="L280">
        <f t="shared" si="108"/>
        <v>2923.8246329999529</v>
      </c>
      <c r="M280">
        <f t="shared" si="97"/>
        <v>-5.3338042499994485</v>
      </c>
      <c r="O280">
        <v>5400</v>
      </c>
      <c r="P280">
        <v>2900000</v>
      </c>
      <c r="Q280">
        <v>466.31202400000001</v>
      </c>
      <c r="R280">
        <v>-535595.49126899999</v>
      </c>
      <c r="S280">
        <v>2515805.5621549999</v>
      </c>
      <c r="T280">
        <v>27663.821250000001</v>
      </c>
      <c r="U280">
        <v>81513.477232000005</v>
      </c>
      <c r="V280">
        <f t="shared" si="99"/>
        <v>8.1513477232000007</v>
      </c>
      <c r="Y280">
        <v>2900000</v>
      </c>
      <c r="Z280">
        <v>29.4392</v>
      </c>
      <c r="AA280">
        <v>108.386</v>
      </c>
      <c r="AB280">
        <v>78.946799999999996</v>
      </c>
      <c r="AD280">
        <f t="shared" si="92"/>
        <v>257502.82100520286</v>
      </c>
      <c r="AE280">
        <f t="shared" si="102"/>
        <v>5.9268603721182451</v>
      </c>
      <c r="AF280">
        <f t="shared" si="103"/>
        <v>28.716333112839472</v>
      </c>
      <c r="AG280">
        <f t="shared" si="104"/>
        <v>2.0970644045452583E-2</v>
      </c>
    </row>
    <row r="281" spans="2:33" x14ac:dyDescent="0.2">
      <c r="B281">
        <v>5600</v>
      </c>
      <c r="C281">
        <v>3000000</v>
      </c>
      <c r="D281">
        <v>466.49606799999998</v>
      </c>
      <c r="E281">
        <v>-535269.41437899997</v>
      </c>
      <c r="F281">
        <v>2515805.5621549999</v>
      </c>
      <c r="G281">
        <v>30378.643408</v>
      </c>
      <c r="I281">
        <f t="shared" si="105"/>
        <v>4423.3323658469599</v>
      </c>
      <c r="J281">
        <f t="shared" si="106"/>
        <v>0.57971014492753625</v>
      </c>
      <c r="K281">
        <f t="shared" si="107"/>
        <v>0.99900966637076916</v>
      </c>
      <c r="L281">
        <f t="shared" si="108"/>
        <v>3249.9015229999786</v>
      </c>
      <c r="M281">
        <f t="shared" si="97"/>
        <v>-5.2081475499996301</v>
      </c>
      <c r="O281">
        <v>5600</v>
      </c>
      <c r="P281">
        <v>3000000</v>
      </c>
      <c r="Q281">
        <v>466.49606799999998</v>
      </c>
      <c r="R281">
        <v>-535269.41437899997</v>
      </c>
      <c r="S281">
        <v>2515805.5621549999</v>
      </c>
      <c r="T281">
        <v>30378.643408</v>
      </c>
      <c r="U281">
        <v>88850.441168000005</v>
      </c>
      <c r="V281">
        <f t="shared" si="99"/>
        <v>8.8850441168000014</v>
      </c>
      <c r="Y281">
        <v>3000000</v>
      </c>
      <c r="Z281">
        <v>28.908300000000001</v>
      </c>
      <c r="AA281">
        <v>107.889</v>
      </c>
      <c r="AB281">
        <v>78.980699999999999</v>
      </c>
      <c r="AD281">
        <f t="shared" si="92"/>
        <v>257834.68098850574</v>
      </c>
      <c r="AE281">
        <f t="shared" si="102"/>
        <v>6.4520172918452534</v>
      </c>
      <c r="AF281">
        <f t="shared" si="103"/>
        <v>27.726436587728237</v>
      </c>
      <c r="AG281">
        <f t="shared" si="104"/>
        <v>2.1719343489907193E-2</v>
      </c>
    </row>
    <row r="282" spans="2:33" x14ac:dyDescent="0.2">
      <c r="B282">
        <v>5800</v>
      </c>
      <c r="C282">
        <v>3100000</v>
      </c>
      <c r="D282">
        <v>466.32363800000002</v>
      </c>
      <c r="E282">
        <v>-534937.40345600003</v>
      </c>
      <c r="F282">
        <v>2515805.5621549999</v>
      </c>
      <c r="G282">
        <v>33246.344442000001</v>
      </c>
      <c r="I282">
        <f t="shared" si="105"/>
        <v>4755.343288846896</v>
      </c>
      <c r="J282">
        <f t="shared" si="106"/>
        <v>0.60041407867494823</v>
      </c>
      <c r="K282">
        <f t="shared" si="107"/>
        <v>0.99900966637076916</v>
      </c>
      <c r="L282">
        <f t="shared" si="108"/>
        <v>3581.9124459999148</v>
      </c>
      <c r="M282">
        <f t="shared" si="97"/>
        <v>-5.178477385000078</v>
      </c>
      <c r="O282">
        <v>5800</v>
      </c>
      <c r="P282">
        <v>3100000</v>
      </c>
      <c r="Q282">
        <v>466.32363800000002</v>
      </c>
      <c r="R282">
        <v>-534937.40345600003</v>
      </c>
      <c r="S282">
        <v>2515805.5621549999</v>
      </c>
      <c r="T282">
        <v>33246.344442000001</v>
      </c>
      <c r="U282">
        <v>95388.476014</v>
      </c>
      <c r="V282">
        <f t="shared" si="99"/>
        <v>9.5388476014000005</v>
      </c>
      <c r="Y282">
        <v>3100000</v>
      </c>
      <c r="Z282">
        <v>29.030100000000001</v>
      </c>
      <c r="AA282">
        <v>108.387</v>
      </c>
      <c r="AB282">
        <v>79.356899999999996</v>
      </c>
      <c r="AD282">
        <f t="shared" si="92"/>
        <v>261536.60402259437</v>
      </c>
      <c r="AE282">
        <f t="shared" si="102"/>
        <v>6.8287418853432937</v>
      </c>
      <c r="AF282">
        <f t="shared" si="103"/>
        <v>27.154714300414884</v>
      </c>
      <c r="AG282">
        <f t="shared" si="104"/>
        <v>2.2176628092559207E-2</v>
      </c>
    </row>
    <row r="283" spans="2:33" x14ac:dyDescent="0.2">
      <c r="B283">
        <v>6000</v>
      </c>
      <c r="C283">
        <v>3200000</v>
      </c>
      <c r="D283">
        <v>466.526589</v>
      </c>
      <c r="E283">
        <v>-534600.72788899997</v>
      </c>
      <c r="F283">
        <v>2515805.5621549999</v>
      </c>
      <c r="G283">
        <v>36269.721855000003</v>
      </c>
      <c r="I283">
        <f t="shared" si="105"/>
        <v>5092.0188558469526</v>
      </c>
      <c r="J283">
        <f t="shared" si="106"/>
        <v>0.6211180124223602</v>
      </c>
      <c r="K283">
        <f t="shared" si="107"/>
        <v>0.99900966637076916</v>
      </c>
      <c r="L283">
        <f t="shared" si="108"/>
        <v>3918.5880129999714</v>
      </c>
      <c r="M283">
        <f t="shared" si="97"/>
        <v>-5.1551541649994759</v>
      </c>
      <c r="O283">
        <v>6000</v>
      </c>
      <c r="P283">
        <v>3200000</v>
      </c>
      <c r="Q283">
        <v>466.526589</v>
      </c>
      <c r="R283">
        <v>-534600.72788899997</v>
      </c>
      <c r="S283">
        <v>2515805.5621549999</v>
      </c>
      <c r="T283">
        <v>36269.721855000003</v>
      </c>
      <c r="U283">
        <v>102519.517844</v>
      </c>
      <c r="V283">
        <f t="shared" si="99"/>
        <v>10.251951784400001</v>
      </c>
      <c r="Y283">
        <v>3200000</v>
      </c>
      <c r="Z283">
        <v>28.564599999999999</v>
      </c>
      <c r="AA283">
        <v>108.765</v>
      </c>
      <c r="AB283">
        <v>80.200400000000002</v>
      </c>
      <c r="AD283">
        <f t="shared" si="92"/>
        <v>269965.33419459959</v>
      </c>
      <c r="AE283">
        <f t="shared" si="102"/>
        <v>7.1101018468879769</v>
      </c>
      <c r="AF283">
        <f>AD283/O283*0.6022</f>
        <v>27.095520708664644</v>
      </c>
      <c r="AG283">
        <f>O283/AD283</f>
        <v>2.2225075741298731E-2</v>
      </c>
    </row>
    <row r="284" spans="2:33" x14ac:dyDescent="0.2">
      <c r="B284">
        <v>6200</v>
      </c>
      <c r="C284">
        <v>3300000</v>
      </c>
      <c r="D284">
        <v>466.43341400000003</v>
      </c>
      <c r="E284">
        <v>-534242.341411</v>
      </c>
      <c r="F284">
        <v>2515805.5621549999</v>
      </c>
      <c r="G284">
        <v>39184.014275000001</v>
      </c>
      <c r="I284">
        <f t="shared" si="105"/>
        <v>5450.4053338469239</v>
      </c>
      <c r="J284">
        <f>B284/$B$251</f>
        <v>0.64182194616977228</v>
      </c>
      <c r="K284">
        <f t="shared" si="107"/>
        <v>0.99900966637076916</v>
      </c>
      <c r="L284">
        <f t="shared" si="108"/>
        <v>4276.9744909999426</v>
      </c>
      <c r="M284">
        <f t="shared" si="97"/>
        <v>-5.0465996099999026</v>
      </c>
      <c r="O284">
        <v>6200</v>
      </c>
      <c r="P284">
        <v>3300000</v>
      </c>
      <c r="Q284">
        <v>466.43341400000003</v>
      </c>
      <c r="R284">
        <v>-534242.341411</v>
      </c>
      <c r="S284">
        <v>2515805.5621549999</v>
      </c>
      <c r="T284">
        <v>39184.014275000001</v>
      </c>
      <c r="U284">
        <v>110002.288908</v>
      </c>
      <c r="V284">
        <f t="shared" si="99"/>
        <v>11.000228890800001</v>
      </c>
      <c r="Y284">
        <v>3300000</v>
      </c>
      <c r="Z284">
        <v>28.856100000000001</v>
      </c>
      <c r="AA284">
        <v>109.389</v>
      </c>
      <c r="AB284">
        <v>80.532899999999998</v>
      </c>
      <c r="AD284">
        <f>(1/6)*3.14*(AB284)^3</f>
        <v>273336.99325560773</v>
      </c>
      <c r="AE284">
        <f t="shared" si="102"/>
        <v>7.5349535009304436</v>
      </c>
      <c r="AF284">
        <f>AD284/O284*0.6022</f>
        <v>26.548957635246285</v>
      </c>
      <c r="AG284">
        <f>O284/AD284</f>
        <v>2.268262310986258E-2</v>
      </c>
    </row>
    <row r="285" spans="2:33" x14ac:dyDescent="0.2">
      <c r="B285">
        <v>6400</v>
      </c>
      <c r="C285">
        <v>3400000</v>
      </c>
      <c r="D285">
        <v>466.57655899999997</v>
      </c>
      <c r="E285">
        <v>-533904.44208299997</v>
      </c>
      <c r="F285">
        <v>2515805.5621549999</v>
      </c>
      <c r="G285">
        <v>42427.094489000003</v>
      </c>
      <c r="I285">
        <f t="shared" ref="I285:I298" si="109">E285-(128000-$B$251)/128000*$E$252</f>
        <v>5788.3046618469525</v>
      </c>
      <c r="J285">
        <f t="shared" ref="J285:J298" si="110">B285/$B$251</f>
        <v>0.66252587991718426</v>
      </c>
      <c r="K285">
        <f t="shared" ref="K285:K298" si="111">F285/$F$252</f>
        <v>0.99900966637076916</v>
      </c>
      <c r="L285">
        <f t="shared" ref="L285:L298" si="112">E285-$E$253</f>
        <v>4614.8738189999713</v>
      </c>
      <c r="M285">
        <f t="shared" ref="M285:M298" si="113">((L285-L284)-(B285-B284)*$H$14)/(B285-B284)</f>
        <v>-5.1490353599996164</v>
      </c>
      <c r="O285">
        <v>6400</v>
      </c>
      <c r="P285">
        <v>3400000</v>
      </c>
      <c r="Q285">
        <v>466.57655899999997</v>
      </c>
      <c r="R285">
        <v>-533904.44208299997</v>
      </c>
      <c r="S285">
        <v>2515805.5621549999</v>
      </c>
      <c r="T285">
        <v>42427.094489000003</v>
      </c>
      <c r="U285">
        <v>117129.015161</v>
      </c>
      <c r="V285">
        <f t="shared" si="99"/>
        <v>11.712901516100001</v>
      </c>
      <c r="Y285">
        <v>3400000</v>
      </c>
      <c r="Z285">
        <v>28.608899999999998</v>
      </c>
      <c r="AA285">
        <v>109.605</v>
      </c>
      <c r="AB285">
        <v>80.996099999999998</v>
      </c>
      <c r="AD285">
        <f t="shared" ref="AD285:AD298" si="114">(1/6)*3.14*(AB285)^3</f>
        <v>278080.61893122463</v>
      </c>
      <c r="AE285">
        <f t="shared" ref="AE285:AE298" si="115">V285*$AD$214/AD285</f>
        <v>7.8862590302709199</v>
      </c>
      <c r="AF285">
        <f t="shared" ref="AF285:AF298" si="116">AD285/O285*0.6022</f>
        <v>26.165648237559914</v>
      </c>
      <c r="AG285">
        <f t="shared" ref="AG285:AG298" si="117">O285/AD285</f>
        <v>2.3014908498829468E-2</v>
      </c>
    </row>
    <row r="286" spans="2:33" x14ac:dyDescent="0.2">
      <c r="B286">
        <v>6600</v>
      </c>
      <c r="C286">
        <v>3500000</v>
      </c>
      <c r="D286">
        <v>466.51585799999998</v>
      </c>
      <c r="E286">
        <v>-533516.05905100005</v>
      </c>
      <c r="F286">
        <v>2515805.5621549999</v>
      </c>
      <c r="G286">
        <v>45735.812617000003</v>
      </c>
      <c r="I286">
        <f t="shared" si="109"/>
        <v>6176.6876938468777</v>
      </c>
      <c r="J286">
        <f t="shared" si="110"/>
        <v>0.68322981366459623</v>
      </c>
      <c r="K286">
        <f t="shared" si="111"/>
        <v>0.99900966637076916</v>
      </c>
      <c r="L286">
        <f t="shared" si="112"/>
        <v>5003.2568509998964</v>
      </c>
      <c r="M286">
        <f t="shared" si="113"/>
        <v>-4.8966168400001333</v>
      </c>
      <c r="O286">
        <v>6600</v>
      </c>
      <c r="P286">
        <v>3500000</v>
      </c>
      <c r="Q286">
        <v>466.51585799999998</v>
      </c>
      <c r="R286">
        <v>-533516.05905100005</v>
      </c>
      <c r="S286">
        <v>2515805.5621549999</v>
      </c>
      <c r="T286">
        <v>45735.812617000003</v>
      </c>
      <c r="U286">
        <v>124509.95517299999</v>
      </c>
      <c r="V286">
        <f t="shared" si="99"/>
        <v>12.450995517300001</v>
      </c>
      <c r="Y286">
        <v>3500000</v>
      </c>
      <c r="Z286">
        <v>28.5322</v>
      </c>
      <c r="AA286">
        <v>110.04900000000001</v>
      </c>
      <c r="AB286">
        <v>81.516800000000003</v>
      </c>
      <c r="AD286">
        <f t="shared" si="114"/>
        <v>283478.26501916733</v>
      </c>
      <c r="AE286">
        <f t="shared" si="115"/>
        <v>8.223592430352733</v>
      </c>
      <c r="AF286">
        <f t="shared" si="116"/>
        <v>25.865244120385235</v>
      </c>
      <c r="AG286">
        <f t="shared" si="117"/>
        <v>2.3282208248148202E-2</v>
      </c>
    </row>
    <row r="287" spans="2:33" x14ac:dyDescent="0.2">
      <c r="B287">
        <v>6800</v>
      </c>
      <c r="C287">
        <v>3600000</v>
      </c>
      <c r="D287">
        <v>466.47048899999999</v>
      </c>
      <c r="E287">
        <v>-533166.73953599995</v>
      </c>
      <c r="F287">
        <v>2515805.5621549999</v>
      </c>
      <c r="G287">
        <v>49035.000594999998</v>
      </c>
      <c r="I287">
        <f t="shared" si="109"/>
        <v>6526.0072088469751</v>
      </c>
      <c r="J287">
        <f t="shared" si="110"/>
        <v>0.70393374741200831</v>
      </c>
      <c r="K287">
        <f t="shared" si="111"/>
        <v>0.99900966637076916</v>
      </c>
      <c r="L287">
        <f t="shared" si="112"/>
        <v>5352.5763659999939</v>
      </c>
      <c r="M287">
        <f t="shared" si="113"/>
        <v>-5.0919344249992715</v>
      </c>
      <c r="O287">
        <v>6800</v>
      </c>
      <c r="P287">
        <v>3600000</v>
      </c>
      <c r="Q287">
        <v>466.47048899999999</v>
      </c>
      <c r="R287">
        <v>-533166.73953599995</v>
      </c>
      <c r="S287">
        <v>2515805.5621549999</v>
      </c>
      <c r="T287">
        <v>49035.000594999998</v>
      </c>
      <c r="U287">
        <v>131742.81540299999</v>
      </c>
      <c r="V287">
        <f t="shared" si="99"/>
        <v>13.174281540299999</v>
      </c>
      <c r="Y287">
        <v>3600000</v>
      </c>
      <c r="Z287">
        <v>28.177</v>
      </c>
      <c r="AA287">
        <v>110.32599999999999</v>
      </c>
      <c r="AB287">
        <v>82.149000000000001</v>
      </c>
      <c r="AD287">
        <f t="shared" si="114"/>
        <v>290125.0585412333</v>
      </c>
      <c r="AE287">
        <f t="shared" si="115"/>
        <v>8.5019582228894137</v>
      </c>
      <c r="AF287">
        <f t="shared" si="116"/>
        <v>25.693133860813337</v>
      </c>
      <c r="AG287">
        <f t="shared" si="117"/>
        <v>2.3438168471868026E-2</v>
      </c>
    </row>
    <row r="288" spans="2:33" x14ac:dyDescent="0.2">
      <c r="B288">
        <v>7000</v>
      </c>
      <c r="C288">
        <v>3700000</v>
      </c>
      <c r="D288">
        <v>466.35891299999997</v>
      </c>
      <c r="E288">
        <v>-532730.23443499999</v>
      </c>
      <c r="F288">
        <v>2515805.5621549999</v>
      </c>
      <c r="G288">
        <v>52351.248092000002</v>
      </c>
      <c r="I288">
        <f t="shared" si="109"/>
        <v>6962.5123098469339</v>
      </c>
      <c r="J288">
        <f t="shared" si="110"/>
        <v>0.72463768115942029</v>
      </c>
      <c r="K288">
        <f t="shared" si="111"/>
        <v>0.99900966637076916</v>
      </c>
      <c r="L288">
        <f t="shared" si="112"/>
        <v>5789.0814669999527</v>
      </c>
      <c r="M288">
        <f t="shared" si="113"/>
        <v>-4.6560064949999651</v>
      </c>
      <c r="O288">
        <v>7000</v>
      </c>
      <c r="P288">
        <v>3700000</v>
      </c>
      <c r="Q288">
        <v>466.35891299999997</v>
      </c>
      <c r="R288">
        <v>-532730.23443499999</v>
      </c>
      <c r="S288">
        <v>2515805.5621549999</v>
      </c>
      <c r="T288">
        <v>52351.248092000002</v>
      </c>
      <c r="U288">
        <v>139906.146477</v>
      </c>
      <c r="V288">
        <f t="shared" si="99"/>
        <v>13.990614647700001</v>
      </c>
      <c r="Y288">
        <v>3700000</v>
      </c>
      <c r="Z288">
        <v>27.895099999999999</v>
      </c>
      <c r="AA288">
        <v>110.515</v>
      </c>
      <c r="AB288">
        <v>82.619900000000001</v>
      </c>
      <c r="AD288">
        <f t="shared" si="114"/>
        <v>295142.93562350632</v>
      </c>
      <c r="AE288">
        <f t="shared" si="115"/>
        <v>8.8752719538147247</v>
      </c>
      <c r="AF288">
        <f t="shared" si="116"/>
        <v>25.390725118925069</v>
      </c>
      <c r="AG288">
        <f t="shared" si="117"/>
        <v>2.3717321863767803E-2</v>
      </c>
    </row>
    <row r="289" spans="2:33" x14ac:dyDescent="0.2">
      <c r="B289">
        <v>7200</v>
      </c>
      <c r="C289">
        <v>3800000</v>
      </c>
      <c r="D289">
        <v>466.59166199999999</v>
      </c>
      <c r="E289">
        <v>-532338.66050200001</v>
      </c>
      <c r="F289">
        <v>2515805.5621549999</v>
      </c>
      <c r="G289">
        <v>55577.827684000004</v>
      </c>
      <c r="I289">
        <f t="shared" si="109"/>
        <v>7354.0862428469118</v>
      </c>
      <c r="J289">
        <f t="shared" si="110"/>
        <v>0.74534161490683226</v>
      </c>
      <c r="K289">
        <f t="shared" si="111"/>
        <v>0.99900966637076916</v>
      </c>
      <c r="L289">
        <f t="shared" si="112"/>
        <v>6180.6553999999305</v>
      </c>
      <c r="M289">
        <f t="shared" si="113"/>
        <v>-4.8806623349998697</v>
      </c>
      <c r="O289">
        <v>7200</v>
      </c>
      <c r="P289">
        <v>3800000</v>
      </c>
      <c r="Q289">
        <v>466.59166199999999</v>
      </c>
      <c r="R289">
        <v>-532338.66050200001</v>
      </c>
      <c r="S289">
        <v>2515805.5621549999</v>
      </c>
      <c r="T289">
        <v>55577.827684000004</v>
      </c>
      <c r="U289">
        <v>147456.658092</v>
      </c>
      <c r="V289">
        <f t="shared" si="99"/>
        <v>14.7456658092</v>
      </c>
      <c r="Y289">
        <v>3800000</v>
      </c>
      <c r="Z289">
        <v>27.426100000000002</v>
      </c>
      <c r="AA289">
        <v>110.619</v>
      </c>
      <c r="AB289">
        <v>83.192899999999995</v>
      </c>
      <c r="AD289">
        <f t="shared" si="114"/>
        <v>301326.40362862177</v>
      </c>
      <c r="AE289">
        <f t="shared" si="115"/>
        <v>9.1622991226548294</v>
      </c>
      <c r="AF289">
        <f t="shared" si="116"/>
        <v>25.202605592382778</v>
      </c>
      <c r="AG289">
        <f t="shared" si="117"/>
        <v>2.3894354803616357E-2</v>
      </c>
    </row>
    <row r="290" spans="2:33" x14ac:dyDescent="0.2">
      <c r="B290">
        <v>7400</v>
      </c>
      <c r="C290">
        <v>3900000</v>
      </c>
      <c r="D290">
        <v>466.46027500000002</v>
      </c>
      <c r="E290">
        <v>-531871.27035000001</v>
      </c>
      <c r="F290">
        <v>2515805.5621549999</v>
      </c>
      <c r="G290">
        <v>58870.305017999999</v>
      </c>
      <c r="I290">
        <f t="shared" si="109"/>
        <v>7821.476394846919</v>
      </c>
      <c r="J290">
        <f t="shared" si="110"/>
        <v>0.76604554865424435</v>
      </c>
      <c r="K290">
        <f t="shared" si="111"/>
        <v>0.99900966637076916</v>
      </c>
      <c r="L290">
        <f t="shared" si="112"/>
        <v>6648.0455519999377</v>
      </c>
      <c r="M290">
        <f t="shared" si="113"/>
        <v>-4.501581239999723</v>
      </c>
      <c r="O290">
        <v>7400</v>
      </c>
      <c r="P290">
        <v>3900000</v>
      </c>
      <c r="Q290">
        <v>466.46027500000002</v>
      </c>
      <c r="R290">
        <v>-531871.27035000001</v>
      </c>
      <c r="S290">
        <v>2515805.5621549999</v>
      </c>
      <c r="T290">
        <v>58870.305017999999</v>
      </c>
      <c r="U290">
        <v>155849.15016600001</v>
      </c>
      <c r="V290">
        <f t="shared" si="99"/>
        <v>15.584915016600002</v>
      </c>
      <c r="Y290">
        <v>3900000</v>
      </c>
      <c r="Z290">
        <v>27.491599999999998</v>
      </c>
      <c r="AA290">
        <v>111.083</v>
      </c>
      <c r="AB290">
        <v>83.591399999999993</v>
      </c>
      <c r="AD290">
        <f t="shared" si="114"/>
        <v>305677.30407581164</v>
      </c>
      <c r="AE290">
        <f t="shared" si="115"/>
        <v>9.545935847870517</v>
      </c>
      <c r="AF290">
        <f t="shared" si="116"/>
        <v>24.875523312764024</v>
      </c>
      <c r="AG290">
        <f t="shared" si="117"/>
        <v>2.4208535934237076E-2</v>
      </c>
    </row>
    <row r="291" spans="2:33" x14ac:dyDescent="0.2">
      <c r="B291">
        <v>7600</v>
      </c>
      <c r="C291">
        <v>4000000</v>
      </c>
      <c r="D291">
        <v>466.663071</v>
      </c>
      <c r="E291">
        <v>-531400.07123400003</v>
      </c>
      <c r="F291">
        <v>2515805.5621549999</v>
      </c>
      <c r="G291">
        <v>62311.635882000002</v>
      </c>
      <c r="I291">
        <f t="shared" si="109"/>
        <v>8292.6755108468933</v>
      </c>
      <c r="J291">
        <f t="shared" si="110"/>
        <v>0.78674948240165632</v>
      </c>
      <c r="K291">
        <f t="shared" si="111"/>
        <v>0.99900966637076916</v>
      </c>
      <c r="L291">
        <f t="shared" si="112"/>
        <v>7119.2446679999121</v>
      </c>
      <c r="M291">
        <f t="shared" si="113"/>
        <v>-4.4825364199998878</v>
      </c>
      <c r="O291">
        <v>7600</v>
      </c>
      <c r="P291">
        <v>4000000</v>
      </c>
      <c r="Q291">
        <v>466.663071</v>
      </c>
      <c r="R291">
        <v>-531400.07123400003</v>
      </c>
      <c r="S291">
        <v>2515805.5621549999</v>
      </c>
      <c r="T291">
        <v>62311.635882000002</v>
      </c>
      <c r="U291">
        <v>164615.331274</v>
      </c>
      <c r="V291">
        <f t="shared" si="99"/>
        <v>16.461533127399999</v>
      </c>
      <c r="Y291">
        <v>4000000</v>
      </c>
      <c r="Z291">
        <v>27.712900000000001</v>
      </c>
      <c r="AA291">
        <v>111.617</v>
      </c>
      <c r="AB291">
        <v>83.9041</v>
      </c>
      <c r="AD291">
        <f t="shared" si="114"/>
        <v>309120.59988573642</v>
      </c>
      <c r="AE291">
        <f t="shared" si="115"/>
        <v>9.9705611224958801</v>
      </c>
      <c r="AF291">
        <f t="shared" si="116"/>
        <v>24.493740164630324</v>
      </c>
      <c r="AG291">
        <f t="shared" si="117"/>
        <v>2.4585873613111743E-2</v>
      </c>
    </row>
    <row r="292" spans="2:33" x14ac:dyDescent="0.2">
      <c r="B292">
        <v>7800</v>
      </c>
      <c r="C292">
        <v>4100000</v>
      </c>
      <c r="D292">
        <v>466.39448399999998</v>
      </c>
      <c r="E292">
        <v>-530907.80347399996</v>
      </c>
      <c r="F292">
        <v>2515805.5621549999</v>
      </c>
      <c r="G292">
        <v>65572.096239999999</v>
      </c>
      <c r="I292">
        <f t="shared" si="109"/>
        <v>8784.9432708469685</v>
      </c>
      <c r="J292">
        <f t="shared" si="110"/>
        <v>0.80745341614906829</v>
      </c>
      <c r="K292">
        <f t="shared" si="111"/>
        <v>0.99900966637076916</v>
      </c>
      <c r="L292">
        <f t="shared" si="112"/>
        <v>7611.5124279999873</v>
      </c>
      <c r="M292">
        <f t="shared" si="113"/>
        <v>-4.3771931999993834</v>
      </c>
      <c r="O292">
        <v>7800</v>
      </c>
      <c r="P292">
        <v>4100000</v>
      </c>
      <c r="Q292">
        <v>466.39448399999998</v>
      </c>
      <c r="R292">
        <v>-530907.80347399996</v>
      </c>
      <c r="S292">
        <v>2515805.5621549999</v>
      </c>
      <c r="T292">
        <v>65572.096239999999</v>
      </c>
      <c r="U292">
        <v>173616.590425</v>
      </c>
      <c r="V292">
        <f t="shared" si="99"/>
        <v>17.361659042500001</v>
      </c>
      <c r="Y292">
        <v>4100000</v>
      </c>
      <c r="Z292">
        <v>28.0854</v>
      </c>
      <c r="AA292">
        <v>111.52800000000001</v>
      </c>
      <c r="AB292">
        <v>83.442599999999999</v>
      </c>
      <c r="AD292">
        <f t="shared" si="114"/>
        <v>304047.81118542311</v>
      </c>
      <c r="AE292">
        <f t="shared" si="115"/>
        <v>10.691203820812911</v>
      </c>
      <c r="AF292">
        <f t="shared" si="116"/>
        <v>23.474050243059203</v>
      </c>
      <c r="AG292">
        <f t="shared" si="117"/>
        <v>2.5653860060986203E-2</v>
      </c>
    </row>
    <row r="293" spans="2:33" x14ac:dyDescent="0.2">
      <c r="B293">
        <v>8000</v>
      </c>
      <c r="C293">
        <v>4200000</v>
      </c>
      <c r="D293">
        <v>466.73874699999999</v>
      </c>
      <c r="E293">
        <v>-530383.38577499997</v>
      </c>
      <c r="F293">
        <v>2515805.5621549999</v>
      </c>
      <c r="G293">
        <v>69087.047202999995</v>
      </c>
      <c r="I293">
        <f t="shared" si="109"/>
        <v>9309.3609698469518</v>
      </c>
      <c r="J293">
        <f t="shared" si="110"/>
        <v>0.82815734989648038</v>
      </c>
      <c r="K293">
        <f t="shared" si="111"/>
        <v>0.99900966637076916</v>
      </c>
      <c r="L293">
        <f t="shared" si="112"/>
        <v>8135.9301269999705</v>
      </c>
      <c r="M293">
        <f t="shared" si="113"/>
        <v>-4.2164435049998428</v>
      </c>
      <c r="O293">
        <v>8000</v>
      </c>
      <c r="P293">
        <v>4200000</v>
      </c>
      <c r="Q293">
        <v>466.73874699999999</v>
      </c>
      <c r="R293">
        <v>-530383.38577499997</v>
      </c>
      <c r="S293">
        <v>2515805.5621549999</v>
      </c>
      <c r="T293">
        <v>69087.047202999995</v>
      </c>
      <c r="U293">
        <v>182685.65105700001</v>
      </c>
      <c r="V293">
        <f t="shared" si="99"/>
        <v>18.268565105700002</v>
      </c>
      <c r="Y293">
        <v>4200000</v>
      </c>
      <c r="Z293">
        <v>27.434699999999999</v>
      </c>
      <c r="AA293">
        <v>111.735</v>
      </c>
      <c r="AB293">
        <v>84.300299999999993</v>
      </c>
      <c r="AD293">
        <f t="shared" si="114"/>
        <v>313520.36649870157</v>
      </c>
      <c r="AE293">
        <f t="shared" si="115"/>
        <v>10.909778833841235</v>
      </c>
      <c r="AF293">
        <f t="shared" si="116"/>
        <v>23.600245588189757</v>
      </c>
      <c r="AG293">
        <f t="shared" si="117"/>
        <v>2.5516683618807684E-2</v>
      </c>
    </row>
    <row r="294" spans="2:33" x14ac:dyDescent="0.2">
      <c r="B294">
        <v>8200</v>
      </c>
      <c r="C294">
        <v>4300000</v>
      </c>
      <c r="D294">
        <v>466.57129900000001</v>
      </c>
      <c r="E294">
        <v>-529885.92198400002</v>
      </c>
      <c r="F294">
        <v>2515805.5621549999</v>
      </c>
      <c r="G294">
        <v>72826.162903999997</v>
      </c>
      <c r="I294">
        <f t="shared" si="109"/>
        <v>9806.8247608469101</v>
      </c>
      <c r="J294">
        <f t="shared" si="110"/>
        <v>0.84886128364389235</v>
      </c>
      <c r="K294">
        <f t="shared" si="111"/>
        <v>0.99900966637076916</v>
      </c>
      <c r="L294">
        <f t="shared" si="112"/>
        <v>8633.3939179999288</v>
      </c>
      <c r="M294">
        <f t="shared" si="113"/>
        <v>-4.3512130449999677</v>
      </c>
      <c r="O294">
        <v>8200</v>
      </c>
      <c r="P294">
        <v>4300000</v>
      </c>
      <c r="Q294">
        <v>466.57129900000001</v>
      </c>
      <c r="R294">
        <v>-529885.92198400002</v>
      </c>
      <c r="S294">
        <v>2515805.5621549999</v>
      </c>
      <c r="T294">
        <v>72826.162903999997</v>
      </c>
      <c r="U294">
        <v>191404.53492999999</v>
      </c>
      <c r="V294">
        <f t="shared" si="99"/>
        <v>19.140453492999999</v>
      </c>
      <c r="Y294">
        <v>4300000</v>
      </c>
      <c r="Z294">
        <v>27.536999999999999</v>
      </c>
      <c r="AA294">
        <v>112.111</v>
      </c>
      <c r="AB294">
        <v>84.573999999999998</v>
      </c>
      <c r="AD294">
        <f t="shared" si="114"/>
        <v>316584.03634727385</v>
      </c>
      <c r="AE294">
        <f t="shared" si="115"/>
        <v>11.319844962547698</v>
      </c>
      <c r="AF294">
        <f t="shared" si="116"/>
        <v>23.249622766869308</v>
      </c>
      <c r="AG294">
        <f t="shared" si="117"/>
        <v>2.5901495522677231E-2</v>
      </c>
    </row>
    <row r="295" spans="2:33" x14ac:dyDescent="0.2">
      <c r="B295">
        <v>8400</v>
      </c>
      <c r="C295">
        <v>4400000</v>
      </c>
      <c r="D295">
        <v>466.78566699999999</v>
      </c>
      <c r="E295">
        <v>-529360.69985400001</v>
      </c>
      <c r="F295">
        <v>2515805.5621549999</v>
      </c>
      <c r="G295">
        <v>76428.491945000002</v>
      </c>
      <c r="I295">
        <f t="shared" si="109"/>
        <v>10332.046890846919</v>
      </c>
      <c r="J295">
        <f t="shared" si="110"/>
        <v>0.86956521739130432</v>
      </c>
      <c r="K295">
        <f t="shared" si="111"/>
        <v>0.99900966637076916</v>
      </c>
      <c r="L295">
        <f t="shared" si="112"/>
        <v>9158.616047999938</v>
      </c>
      <c r="M295">
        <f t="shared" si="113"/>
        <v>-4.2124213499997127</v>
      </c>
      <c r="O295">
        <v>8400</v>
      </c>
      <c r="P295">
        <v>4400000</v>
      </c>
      <c r="Q295">
        <v>466.78566699999999</v>
      </c>
      <c r="R295">
        <v>-529360.69985400001</v>
      </c>
      <c r="S295">
        <v>2515805.5621549999</v>
      </c>
      <c r="T295">
        <v>76428.491945000002</v>
      </c>
      <c r="U295">
        <v>200604.36364</v>
      </c>
      <c r="V295">
        <f t="shared" si="99"/>
        <v>20.060436364000001</v>
      </c>
      <c r="Y295">
        <v>4400000</v>
      </c>
      <c r="Z295">
        <v>27.2559</v>
      </c>
      <c r="AA295">
        <v>112.502</v>
      </c>
      <c r="AB295">
        <v>85.246099999999998</v>
      </c>
      <c r="AD295">
        <f t="shared" si="114"/>
        <v>324191.74738594255</v>
      </c>
      <c r="AE295">
        <f t="shared" si="115"/>
        <v>11.585524178656748</v>
      </c>
      <c r="AF295">
        <f t="shared" si="116"/>
        <v>23.241460747120783</v>
      </c>
      <c r="AG295">
        <f t="shared" si="117"/>
        <v>2.5910591703002236E-2</v>
      </c>
    </row>
    <row r="296" spans="2:33" x14ac:dyDescent="0.2">
      <c r="B296">
        <v>8600</v>
      </c>
      <c r="C296">
        <v>4500000</v>
      </c>
      <c r="D296">
        <v>466.68246499999998</v>
      </c>
      <c r="E296">
        <v>-528798.67619400006</v>
      </c>
      <c r="F296">
        <v>2515805.5621549999</v>
      </c>
      <c r="G296">
        <v>79943.851001999996</v>
      </c>
      <c r="I296">
        <f t="shared" si="109"/>
        <v>10894.070550846867</v>
      </c>
      <c r="J296">
        <f t="shared" si="110"/>
        <v>0.89026915113871641</v>
      </c>
      <c r="K296">
        <f t="shared" si="111"/>
        <v>0.99900966637076916</v>
      </c>
      <c r="L296">
        <f t="shared" si="112"/>
        <v>9720.639707999886</v>
      </c>
      <c r="M296">
        <f t="shared" si="113"/>
        <v>-4.0284137000000193</v>
      </c>
      <c r="O296">
        <v>8600</v>
      </c>
      <c r="P296">
        <v>4500000</v>
      </c>
      <c r="Q296">
        <v>466.68246499999998</v>
      </c>
      <c r="R296">
        <v>-528798.67619400006</v>
      </c>
      <c r="S296">
        <v>2515805.5621549999</v>
      </c>
      <c r="T296">
        <v>79943.851001999996</v>
      </c>
      <c r="U296">
        <v>210464.569831</v>
      </c>
      <c r="V296">
        <f t="shared" si="99"/>
        <v>21.046456983100001</v>
      </c>
      <c r="Y296">
        <v>4500000</v>
      </c>
      <c r="Z296">
        <v>27.002199999999998</v>
      </c>
      <c r="AA296">
        <v>113.02500000000001</v>
      </c>
      <c r="AB296">
        <v>86.022800000000004</v>
      </c>
      <c r="AD296">
        <f t="shared" si="114"/>
        <v>333134.12407766626</v>
      </c>
      <c r="AE296">
        <f t="shared" si="115"/>
        <v>11.828703400597727</v>
      </c>
      <c r="AF296">
        <f t="shared" si="116"/>
        <v>23.327135990647747</v>
      </c>
      <c r="AG296">
        <f t="shared" si="117"/>
        <v>2.581542801659974E-2</v>
      </c>
    </row>
    <row r="297" spans="2:33" x14ac:dyDescent="0.2">
      <c r="B297">
        <v>8800</v>
      </c>
      <c r="C297">
        <v>4600000</v>
      </c>
      <c r="D297">
        <v>466.55651699999999</v>
      </c>
      <c r="E297">
        <v>-528216.25186700001</v>
      </c>
      <c r="F297">
        <v>2515805.5621549999</v>
      </c>
      <c r="G297">
        <v>83332.618229</v>
      </c>
      <c r="I297">
        <f t="shared" si="109"/>
        <v>11476.494877846912</v>
      </c>
      <c r="J297">
        <f t="shared" si="110"/>
        <v>0.91097308488612838</v>
      </c>
      <c r="K297">
        <f t="shared" si="111"/>
        <v>0.99900966637076916</v>
      </c>
      <c r="L297">
        <f t="shared" si="112"/>
        <v>10303.06403499993</v>
      </c>
      <c r="M297">
        <f t="shared" si="113"/>
        <v>-3.9264103649995379</v>
      </c>
      <c r="O297">
        <v>8800</v>
      </c>
      <c r="P297">
        <v>4600000</v>
      </c>
      <c r="Q297">
        <v>466.55651699999999</v>
      </c>
      <c r="R297">
        <v>-528216.25186700001</v>
      </c>
      <c r="S297">
        <v>2515805.5621549999</v>
      </c>
      <c r="T297">
        <v>83332.618229</v>
      </c>
      <c r="U297">
        <v>220786.230939</v>
      </c>
      <c r="V297">
        <f t="shared" si="99"/>
        <v>22.078623093900003</v>
      </c>
      <c r="Y297">
        <v>4600000</v>
      </c>
      <c r="Z297">
        <v>26.463200000000001</v>
      </c>
      <c r="AA297">
        <v>113.414</v>
      </c>
      <c r="AB297">
        <v>86.950800000000001</v>
      </c>
      <c r="AD297">
        <f t="shared" si="114"/>
        <v>344032.24073689099</v>
      </c>
      <c r="AE297">
        <f t="shared" si="115"/>
        <v>12.0157285630247</v>
      </c>
      <c r="AF297">
        <f t="shared" si="116"/>
        <v>23.542751746790422</v>
      </c>
      <c r="AG297">
        <f t="shared" si="117"/>
        <v>2.5578998006556209E-2</v>
      </c>
    </row>
    <row r="298" spans="2:33" x14ac:dyDescent="0.2">
      <c r="B298">
        <v>9000</v>
      </c>
      <c r="C298">
        <v>4700000</v>
      </c>
      <c r="D298">
        <v>466.34380800000002</v>
      </c>
      <c r="E298">
        <v>-527608.15281799994</v>
      </c>
      <c r="F298">
        <v>2515805.5621549999</v>
      </c>
      <c r="G298">
        <v>86973.044769999993</v>
      </c>
      <c r="I298">
        <f t="shared" si="109"/>
        <v>12084.593926846981</v>
      </c>
      <c r="J298">
        <f t="shared" si="110"/>
        <v>0.93167701863354035</v>
      </c>
      <c r="K298">
        <f t="shared" si="111"/>
        <v>0.99900966637076916</v>
      </c>
      <c r="L298">
        <f t="shared" si="112"/>
        <v>10911.163084</v>
      </c>
      <c r="M298">
        <f t="shared" si="113"/>
        <v>-3.7980367549994116</v>
      </c>
      <c r="O298">
        <v>9000</v>
      </c>
      <c r="P298">
        <v>4700000</v>
      </c>
      <c r="Q298">
        <v>466.34380800000002</v>
      </c>
      <c r="R298">
        <v>-527608.15281799994</v>
      </c>
      <c r="S298">
        <v>2515805.5621549999</v>
      </c>
      <c r="T298">
        <v>86973.044769999993</v>
      </c>
      <c r="U298">
        <v>231189.99952099999</v>
      </c>
      <c r="V298">
        <f t="shared" si="99"/>
        <v>23.118999952100001</v>
      </c>
      <c r="Y298">
        <v>4700000</v>
      </c>
      <c r="Z298">
        <v>26.549800000000001</v>
      </c>
      <c r="AA298">
        <v>113.071</v>
      </c>
      <c r="AB298">
        <v>86.521199999999993</v>
      </c>
      <c r="AD298">
        <f t="shared" si="114"/>
        <v>338958.08733351878</v>
      </c>
      <c r="AE298">
        <f t="shared" si="115"/>
        <v>12.770276808204359</v>
      </c>
      <c r="AF298">
        <f t="shared" si="116"/>
        <v>22.680062243582778</v>
      </c>
      <c r="AG298">
        <f t="shared" si="117"/>
        <v>2.6551955348816988E-2</v>
      </c>
    </row>
    <row r="301" spans="2:33" x14ac:dyDescent="0.2">
      <c r="B301" t="s">
        <v>32</v>
      </c>
      <c r="AE301" t="s">
        <v>42</v>
      </c>
    </row>
    <row r="302" spans="2:33" x14ac:dyDescent="0.2">
      <c r="D302" t="s">
        <v>29</v>
      </c>
      <c r="F302" t="s">
        <v>99</v>
      </c>
      <c r="Y302" t="s">
        <v>37</v>
      </c>
      <c r="Z302" t="s">
        <v>38</v>
      </c>
      <c r="AA302" t="s">
        <v>39</v>
      </c>
      <c r="AB302" t="s">
        <v>40</v>
      </c>
      <c r="AD302">
        <f>(4/3)*3.14*((3.413*10.4)^3)</f>
        <v>187230.78898727876</v>
      </c>
      <c r="AE302" t="s">
        <v>41</v>
      </c>
    </row>
    <row r="303" spans="2:33" x14ac:dyDescent="0.2">
      <c r="B303">
        <v>16408</v>
      </c>
      <c r="C303" t="s">
        <v>12</v>
      </c>
      <c r="D303" t="s">
        <v>13</v>
      </c>
      <c r="E303" t="s">
        <v>14</v>
      </c>
      <c r="F303" t="s">
        <v>15</v>
      </c>
      <c r="G303" t="s">
        <v>16</v>
      </c>
      <c r="I303" t="s">
        <v>6</v>
      </c>
      <c r="J303" t="s">
        <v>7</v>
      </c>
      <c r="K303" t="s">
        <v>8</v>
      </c>
      <c r="L303" t="s">
        <v>9</v>
      </c>
      <c r="Y303">
        <v>0</v>
      </c>
      <c r="Z303">
        <v>30.87</v>
      </c>
      <c r="AA303">
        <v>106.33</v>
      </c>
      <c r="AB303">
        <v>75.459999999999994</v>
      </c>
      <c r="AD303">
        <f>(1/6)*3.14*(AB303)^3</f>
        <v>224868.59183917326</v>
      </c>
    </row>
    <row r="304" spans="2:33" x14ac:dyDescent="0.2">
      <c r="B304" t="s">
        <v>10</v>
      </c>
      <c r="C304">
        <v>100000</v>
      </c>
      <c r="D304">
        <v>464.86802399999999</v>
      </c>
      <c r="E304">
        <v>-583747.43605999998</v>
      </c>
      <c r="F304">
        <v>2518299.5188569999</v>
      </c>
      <c r="G304">
        <v>-2.6447999999999999E-2</v>
      </c>
      <c r="Y304">
        <v>100000</v>
      </c>
      <c r="Z304">
        <v>31.313700000000001</v>
      </c>
      <c r="AA304">
        <v>105.84</v>
      </c>
      <c r="AB304">
        <v>74.526300000000006</v>
      </c>
      <c r="AD304">
        <f t="shared" ref="AD304:AD307" si="118">(1/6)*3.14*(AB304)^3</f>
        <v>216624.25336912443</v>
      </c>
    </row>
    <row r="305" spans="2:32" x14ac:dyDescent="0.2">
      <c r="B305">
        <v>0</v>
      </c>
      <c r="C305">
        <v>200000</v>
      </c>
      <c r="D305">
        <v>464.793543</v>
      </c>
      <c r="E305">
        <v>-507207.967855</v>
      </c>
      <c r="F305">
        <v>2515398.9488909999</v>
      </c>
      <c r="G305">
        <v>-2.4170000000000001E-2</v>
      </c>
      <c r="I305">
        <f>E305-(128000-$B$303)/128000*$E$304</f>
        <v>1710.3437450587517</v>
      </c>
      <c r="J305">
        <f>B305/$B$303</f>
        <v>0</v>
      </c>
      <c r="K305">
        <f>F305/$F$304</f>
        <v>0.99884820294636101</v>
      </c>
      <c r="L305">
        <f>E305-$E$305</f>
        <v>0</v>
      </c>
      <c r="O305" t="s">
        <v>11</v>
      </c>
      <c r="P305" t="s">
        <v>12</v>
      </c>
      <c r="Q305" t="s">
        <v>13</v>
      </c>
      <c r="R305" t="s">
        <v>14</v>
      </c>
      <c r="S305" t="s">
        <v>15</v>
      </c>
      <c r="T305" t="s">
        <v>16</v>
      </c>
      <c r="U305" t="s">
        <v>17</v>
      </c>
      <c r="V305" t="s">
        <v>19</v>
      </c>
      <c r="Y305">
        <v>200000</v>
      </c>
      <c r="Z305">
        <v>30.994700000000002</v>
      </c>
      <c r="AA305">
        <v>105.86199999999999</v>
      </c>
      <c r="AB305">
        <v>74.8673</v>
      </c>
      <c r="AD305">
        <f t="shared" si="118"/>
        <v>219611.41539599691</v>
      </c>
      <c r="AE305" t="s">
        <v>45</v>
      </c>
      <c r="AF305" t="s">
        <v>46</v>
      </c>
    </row>
    <row r="306" spans="2:32" x14ac:dyDescent="0.2">
      <c r="B306">
        <v>200</v>
      </c>
      <c r="C306">
        <v>300000</v>
      </c>
      <c r="D306">
        <v>465.506439</v>
      </c>
      <c r="E306">
        <v>-507213.72356299998</v>
      </c>
      <c r="F306">
        <v>2515271.783303</v>
      </c>
      <c r="G306">
        <v>-338.75566099999998</v>
      </c>
      <c r="I306">
        <f t="shared" ref="I306:I309" si="119">E306-(128000-$B$303)/128000*$E$304</f>
        <v>1704.5880370587693</v>
      </c>
      <c r="J306">
        <f t="shared" ref="J306:J309" si="120">B306/$B$303</f>
        <v>1.218917601170161E-2</v>
      </c>
      <c r="K306">
        <f t="shared" ref="K306:K309" si="121">F306/$F$304</f>
        <v>0.9987977063366259</v>
      </c>
      <c r="L306">
        <f t="shared" ref="L306:L309" si="122">E306-$E$305</f>
        <v>-5.7557079999824055</v>
      </c>
      <c r="M306">
        <f>((L306-L305)-(B306-B305)*$H$14)/(B306-B305)</f>
        <v>-6.8673105399996714</v>
      </c>
      <c r="O306">
        <v>200</v>
      </c>
      <c r="P306">
        <v>300000</v>
      </c>
      <c r="Q306">
        <v>465.506439</v>
      </c>
      <c r="R306">
        <v>-507213.72356299998</v>
      </c>
      <c r="S306">
        <v>2515271.783303</v>
      </c>
      <c r="T306">
        <v>-338.75566099999998</v>
      </c>
      <c r="U306">
        <v>0</v>
      </c>
      <c r="V306">
        <f>U306*10^-4</f>
        <v>0</v>
      </c>
      <c r="Y306">
        <v>300000</v>
      </c>
      <c r="Z306">
        <v>31.135400000000001</v>
      </c>
      <c r="AA306">
        <v>105.577</v>
      </c>
      <c r="AB306">
        <v>74.441599999999994</v>
      </c>
      <c r="AD306">
        <f t="shared" si="118"/>
        <v>215886.50457324789</v>
      </c>
      <c r="AE306">
        <f t="shared" ref="AE306:AE307" si="123">V306*$AD$214/AD306</f>
        <v>0</v>
      </c>
      <c r="AF306">
        <f>AD306/O306*0.6022</f>
        <v>650.03426527004933</v>
      </c>
    </row>
    <row r="307" spans="2:32" x14ac:dyDescent="0.2">
      <c r="B307">
        <v>400</v>
      </c>
      <c r="C307">
        <v>400000</v>
      </c>
      <c r="D307">
        <v>465.64642199999997</v>
      </c>
      <c r="E307">
        <v>-507212.42344300001</v>
      </c>
      <c r="F307">
        <v>2515271.783303</v>
      </c>
      <c r="G307">
        <v>-463.49156099999999</v>
      </c>
      <c r="I307">
        <f t="shared" si="119"/>
        <v>1705.88815705874</v>
      </c>
      <c r="J307">
        <f t="shared" si="120"/>
        <v>2.4378352023403219E-2</v>
      </c>
      <c r="K307">
        <f t="shared" si="121"/>
        <v>0.9987977063366259</v>
      </c>
      <c r="L307">
        <f t="shared" si="122"/>
        <v>-4.4555880000116304</v>
      </c>
      <c r="M307">
        <f t="shared" ref="M307:M355" si="124">((L307-L306)-(B307-B306)*$H$14)/(B307-B306)</f>
        <v>-6.8320313999999049</v>
      </c>
      <c r="O307">
        <v>400</v>
      </c>
      <c r="P307">
        <v>400000</v>
      </c>
      <c r="Q307">
        <v>465.64642199999997</v>
      </c>
      <c r="R307">
        <v>-507212.42344300001</v>
      </c>
      <c r="S307">
        <v>2515271.783303</v>
      </c>
      <c r="T307">
        <v>-463.49156099999999</v>
      </c>
      <c r="U307">
        <v>53.816510999999998</v>
      </c>
      <c r="V307">
        <f t="shared" ref="V307:V355" si="125">U307*10^-4</f>
        <v>5.3816510999999999E-3</v>
      </c>
      <c r="Y307">
        <v>400000</v>
      </c>
      <c r="Z307">
        <v>31.322199999999999</v>
      </c>
      <c r="AA307">
        <v>105.79600000000001</v>
      </c>
      <c r="AB307">
        <v>74.473799999999997</v>
      </c>
      <c r="AD307">
        <f t="shared" si="118"/>
        <v>216166.77337987587</v>
      </c>
      <c r="AE307">
        <f t="shared" si="123"/>
        <v>4.6612657706490085E-3</v>
      </c>
      <c r="AF307">
        <f t="shared" ref="AF307" si="126">AD307/O307*0.6022</f>
        <v>325.43907732340307</v>
      </c>
    </row>
    <row r="308" spans="2:32" x14ac:dyDescent="0.2">
      <c r="B308">
        <v>600</v>
      </c>
      <c r="C308">
        <v>500000</v>
      </c>
      <c r="D308">
        <v>465.6653</v>
      </c>
      <c r="E308">
        <v>-507211.11389899999</v>
      </c>
      <c r="F308">
        <v>2515271.783303</v>
      </c>
      <c r="G308">
        <v>-684.88984500000004</v>
      </c>
      <c r="I308">
        <f t="shared" si="119"/>
        <v>1707.197701058758</v>
      </c>
      <c r="J308">
        <f t="shared" si="120"/>
        <v>3.6567528035104824E-2</v>
      </c>
      <c r="K308">
        <f t="shared" si="121"/>
        <v>0.9987977063366259</v>
      </c>
      <c r="L308">
        <f t="shared" si="122"/>
        <v>-3.146043999993708</v>
      </c>
      <c r="M308">
        <f t="shared" si="124"/>
        <v>-6.83198427999967</v>
      </c>
      <c r="O308">
        <v>600</v>
      </c>
      <c r="P308">
        <v>500000</v>
      </c>
      <c r="Q308">
        <v>465.6653</v>
      </c>
      <c r="R308">
        <v>-507211.11389899999</v>
      </c>
      <c r="S308">
        <v>2515271.783303</v>
      </c>
      <c r="T308">
        <v>-684.88984500000004</v>
      </c>
      <c r="U308">
        <v>124.643474</v>
      </c>
      <c r="V308">
        <f t="shared" si="125"/>
        <v>1.2464347400000001E-2</v>
      </c>
    </row>
    <row r="309" spans="2:32" x14ac:dyDescent="0.2">
      <c r="B309">
        <v>800</v>
      </c>
      <c r="C309">
        <v>600000</v>
      </c>
      <c r="D309">
        <v>465.59752900000001</v>
      </c>
      <c r="E309">
        <v>-507231.92834599997</v>
      </c>
      <c r="F309">
        <v>2515271.783303</v>
      </c>
      <c r="G309">
        <v>-568.26735900000006</v>
      </c>
      <c r="I309">
        <f t="shared" si="119"/>
        <v>1686.3832540587755</v>
      </c>
      <c r="J309">
        <f t="shared" si="120"/>
        <v>4.8756704046806439E-2</v>
      </c>
      <c r="K309">
        <f t="shared" si="121"/>
        <v>0.9987977063366259</v>
      </c>
      <c r="L309">
        <f t="shared" si="122"/>
        <v>-23.960490999976173</v>
      </c>
      <c r="M309">
        <f t="shared" si="124"/>
        <v>-6.9426042349996715</v>
      </c>
      <c r="O309">
        <v>800</v>
      </c>
      <c r="P309">
        <v>600000</v>
      </c>
      <c r="Q309">
        <v>465.59752900000001</v>
      </c>
      <c r="R309">
        <v>-507231.92834599997</v>
      </c>
      <c r="S309">
        <v>2515271.783303</v>
      </c>
      <c r="T309">
        <v>-568.26735900000006</v>
      </c>
      <c r="U309">
        <v>218.46978200000001</v>
      </c>
      <c r="V309">
        <f t="shared" si="125"/>
        <v>2.1846978200000002E-2</v>
      </c>
    </row>
    <row r="310" spans="2:32" x14ac:dyDescent="0.2">
      <c r="B310">
        <v>1000</v>
      </c>
      <c r="C310">
        <v>700000</v>
      </c>
      <c r="D310">
        <v>465.70588700000002</v>
      </c>
      <c r="E310">
        <v>-507231.091526</v>
      </c>
      <c r="F310">
        <v>2515271.783303</v>
      </c>
      <c r="G310">
        <v>-487.10660300000001</v>
      </c>
      <c r="I310">
        <f t="shared" ref="I310:I355" si="127">E310-(128000-$B$303)/128000*$E$304</f>
        <v>1687.2200740587432</v>
      </c>
      <c r="J310">
        <f t="shared" ref="J310:J355" si="128">B310/$B$303</f>
        <v>6.0945880058508047E-2</v>
      </c>
      <c r="K310">
        <f t="shared" ref="K310:K355" si="129">F310/$F$304</f>
        <v>0.9987977063366259</v>
      </c>
      <c r="L310">
        <f t="shared" ref="L310:L355" si="130">E310-$E$305</f>
        <v>-23.123671000008471</v>
      </c>
      <c r="M310">
        <f t="shared" si="124"/>
        <v>-6.834347899999921</v>
      </c>
      <c r="O310">
        <v>1000</v>
      </c>
      <c r="P310">
        <v>700000</v>
      </c>
      <c r="Q310">
        <v>465.70588700000002</v>
      </c>
      <c r="R310">
        <v>-507231.091526</v>
      </c>
      <c r="S310">
        <v>2515271.783303</v>
      </c>
      <c r="T310">
        <v>-487.10660300000001</v>
      </c>
      <c r="U310">
        <v>313.78792299999998</v>
      </c>
      <c r="V310">
        <f t="shared" si="125"/>
        <v>3.13787923E-2</v>
      </c>
    </row>
    <row r="311" spans="2:32" x14ac:dyDescent="0.2">
      <c r="B311">
        <v>1200</v>
      </c>
      <c r="C311">
        <v>800000</v>
      </c>
      <c r="D311">
        <v>465.58242999999999</v>
      </c>
      <c r="E311">
        <v>-507235.25063600001</v>
      </c>
      <c r="F311">
        <v>2515271.783303</v>
      </c>
      <c r="G311">
        <v>-392.937637</v>
      </c>
      <c r="I311">
        <f t="shared" si="127"/>
        <v>1683.0609640587354</v>
      </c>
      <c r="J311">
        <f t="shared" si="128"/>
        <v>7.3135056070209647E-2</v>
      </c>
      <c r="K311">
        <f t="shared" si="129"/>
        <v>0.9987977063366259</v>
      </c>
      <c r="L311">
        <f t="shared" si="130"/>
        <v>-27.282781000016257</v>
      </c>
      <c r="M311">
        <f t="shared" si="124"/>
        <v>-6.8593275499997981</v>
      </c>
      <c r="O311">
        <v>1200</v>
      </c>
      <c r="P311">
        <v>800000</v>
      </c>
      <c r="Q311">
        <v>465.58242999999999</v>
      </c>
      <c r="R311">
        <v>-507235.25063600001</v>
      </c>
      <c r="S311">
        <v>2515271.783303</v>
      </c>
      <c r="T311">
        <v>-392.937637</v>
      </c>
      <c r="U311">
        <v>438.21775200000002</v>
      </c>
      <c r="V311">
        <f t="shared" si="125"/>
        <v>4.3821775200000003E-2</v>
      </c>
    </row>
    <row r="312" spans="2:32" x14ac:dyDescent="0.2">
      <c r="B312">
        <v>1400</v>
      </c>
      <c r="C312">
        <v>900000</v>
      </c>
      <c r="D312">
        <v>465.917554</v>
      </c>
      <c r="E312">
        <v>-507233.93855000002</v>
      </c>
      <c r="F312">
        <v>2515271.783303</v>
      </c>
      <c r="G312">
        <v>-279.26922999999999</v>
      </c>
      <c r="I312">
        <f t="shared" si="127"/>
        <v>1684.3730500587262</v>
      </c>
      <c r="J312">
        <f t="shared" si="128"/>
        <v>8.5324232081911269E-2</v>
      </c>
      <c r="K312">
        <f t="shared" si="129"/>
        <v>0.9987977063366259</v>
      </c>
      <c r="L312">
        <f t="shared" si="130"/>
        <v>-25.970695000025444</v>
      </c>
      <c r="M312">
        <f t="shared" si="124"/>
        <v>-6.8319715699998049</v>
      </c>
      <c r="O312">
        <v>1400</v>
      </c>
      <c r="P312">
        <v>900000</v>
      </c>
      <c r="Q312">
        <v>465.917554</v>
      </c>
      <c r="R312">
        <v>-507233.93855000002</v>
      </c>
      <c r="S312">
        <v>2515271.783303</v>
      </c>
      <c r="T312">
        <v>-279.26922999999999</v>
      </c>
      <c r="U312">
        <v>619.75068999999996</v>
      </c>
      <c r="V312">
        <f t="shared" si="125"/>
        <v>6.1975069000000001E-2</v>
      </c>
    </row>
    <row r="313" spans="2:32" x14ac:dyDescent="0.2">
      <c r="B313">
        <v>1600</v>
      </c>
      <c r="C313">
        <v>1000000</v>
      </c>
      <c r="D313">
        <v>465.81373200000002</v>
      </c>
      <c r="E313">
        <v>-507239.27354099997</v>
      </c>
      <c r="F313">
        <v>2515271.783303</v>
      </c>
      <c r="G313">
        <v>-227.3836</v>
      </c>
      <c r="I313">
        <f t="shared" si="127"/>
        <v>1679.0380590587738</v>
      </c>
      <c r="J313">
        <f t="shared" si="128"/>
        <v>9.7513408093612877E-2</v>
      </c>
      <c r="K313">
        <f t="shared" si="129"/>
        <v>0.9987977063366259</v>
      </c>
      <c r="L313">
        <f t="shared" si="130"/>
        <v>-31.305685999977868</v>
      </c>
      <c r="M313">
        <f t="shared" si="124"/>
        <v>-6.8652069549995209</v>
      </c>
      <c r="O313">
        <v>1600</v>
      </c>
      <c r="P313">
        <v>1000000</v>
      </c>
      <c r="Q313">
        <v>465.81373200000002</v>
      </c>
      <c r="R313">
        <v>-507239.27354099997</v>
      </c>
      <c r="S313">
        <v>2515271.783303</v>
      </c>
      <c r="T313">
        <v>-227.3836</v>
      </c>
      <c r="U313">
        <v>821.730277</v>
      </c>
      <c r="V313">
        <f t="shared" si="125"/>
        <v>8.2173027699999998E-2</v>
      </c>
    </row>
    <row r="314" spans="2:32" x14ac:dyDescent="0.2">
      <c r="B314">
        <v>1800</v>
      </c>
      <c r="C314">
        <v>1100000</v>
      </c>
      <c r="D314">
        <v>465.74863099999999</v>
      </c>
      <c r="E314">
        <v>-507231.85561500001</v>
      </c>
      <c r="F314">
        <v>2515271.783303</v>
      </c>
      <c r="G314">
        <v>-156.75783200000001</v>
      </c>
      <c r="I314">
        <f t="shared" si="127"/>
        <v>1686.4559850587393</v>
      </c>
      <c r="J314">
        <f t="shared" si="128"/>
        <v>0.10970258410531449</v>
      </c>
      <c r="K314">
        <f t="shared" si="129"/>
        <v>0.9987977063366259</v>
      </c>
      <c r="L314">
        <f t="shared" si="130"/>
        <v>-23.887760000012349</v>
      </c>
      <c r="M314">
        <f t="shared" si="124"/>
        <v>-6.8014423699999318</v>
      </c>
      <c r="O314">
        <v>1800</v>
      </c>
      <c r="P314">
        <v>1100000</v>
      </c>
      <c r="Q314">
        <v>465.74863099999999</v>
      </c>
      <c r="R314">
        <v>-507231.85561500001</v>
      </c>
      <c r="S314">
        <v>2515271.783303</v>
      </c>
      <c r="T314">
        <v>-156.75783200000001</v>
      </c>
      <c r="U314">
        <v>1059.9217570000001</v>
      </c>
      <c r="V314">
        <f t="shared" si="125"/>
        <v>0.10599217570000001</v>
      </c>
    </row>
    <row r="315" spans="2:32" x14ac:dyDescent="0.2">
      <c r="B315">
        <v>2000</v>
      </c>
      <c r="C315">
        <v>1200000</v>
      </c>
      <c r="D315">
        <v>465.977754</v>
      </c>
      <c r="E315">
        <v>-507217.13338900002</v>
      </c>
      <c r="F315">
        <v>2515271.783303</v>
      </c>
      <c r="G315">
        <v>64.266931999999997</v>
      </c>
      <c r="I315">
        <f t="shared" si="127"/>
        <v>1701.1782110587228</v>
      </c>
      <c r="J315">
        <f t="shared" si="128"/>
        <v>0.12189176011701609</v>
      </c>
      <c r="K315">
        <f t="shared" si="129"/>
        <v>0.9987977063366259</v>
      </c>
      <c r="L315">
        <f t="shared" si="130"/>
        <v>-9.1655340000288561</v>
      </c>
      <c r="M315">
        <f t="shared" si="124"/>
        <v>-6.764920869999842</v>
      </c>
      <c r="O315">
        <v>2000</v>
      </c>
      <c r="P315">
        <v>1200000</v>
      </c>
      <c r="Q315">
        <v>465.977754</v>
      </c>
      <c r="R315">
        <v>-507217.13338900002</v>
      </c>
      <c r="S315">
        <v>2515271.783303</v>
      </c>
      <c r="T315">
        <v>64.266931999999997</v>
      </c>
      <c r="U315">
        <v>1376.0250080000001</v>
      </c>
      <c r="V315">
        <f t="shared" si="125"/>
        <v>0.13760250080000003</v>
      </c>
    </row>
    <row r="316" spans="2:32" x14ac:dyDescent="0.2">
      <c r="B316">
        <v>2200</v>
      </c>
      <c r="C316">
        <v>1300000</v>
      </c>
      <c r="D316">
        <v>465.86076200000002</v>
      </c>
      <c r="E316">
        <v>-507211.42483799998</v>
      </c>
      <c r="F316">
        <v>2515271.783303</v>
      </c>
      <c r="G316">
        <v>129.98114699999999</v>
      </c>
      <c r="I316">
        <f t="shared" si="127"/>
        <v>1706.8867620587698</v>
      </c>
      <c r="J316">
        <f t="shared" si="128"/>
        <v>0.13408093612871769</v>
      </c>
      <c r="K316">
        <f t="shared" si="129"/>
        <v>0.9987977063366259</v>
      </c>
      <c r="L316">
        <f t="shared" si="130"/>
        <v>-3.4569829999818467</v>
      </c>
      <c r="M316">
        <f t="shared" si="124"/>
        <v>-6.8099892449995245</v>
      </c>
      <c r="O316">
        <v>2200</v>
      </c>
      <c r="P316">
        <v>1300000</v>
      </c>
      <c r="Q316">
        <v>465.86076200000002</v>
      </c>
      <c r="R316">
        <v>-507211.42483799998</v>
      </c>
      <c r="S316">
        <v>2515271.783303</v>
      </c>
      <c r="T316">
        <v>129.98114699999999</v>
      </c>
      <c r="U316">
        <v>1710.8461359999999</v>
      </c>
      <c r="V316">
        <f t="shared" si="125"/>
        <v>0.17108461359999999</v>
      </c>
    </row>
    <row r="317" spans="2:32" x14ac:dyDescent="0.2">
      <c r="B317">
        <v>2400</v>
      </c>
      <c r="C317">
        <v>1400000</v>
      </c>
      <c r="D317">
        <v>465.86526199999997</v>
      </c>
      <c r="E317">
        <v>-507206.80392099998</v>
      </c>
      <c r="F317">
        <v>2515271.783303</v>
      </c>
      <c r="G317">
        <v>354.41267699999997</v>
      </c>
      <c r="I317">
        <f t="shared" si="127"/>
        <v>1711.5076790587627</v>
      </c>
      <c r="J317">
        <f t="shared" si="128"/>
        <v>0.14627011214041929</v>
      </c>
      <c r="K317">
        <f t="shared" si="129"/>
        <v>0.9987977063366259</v>
      </c>
      <c r="L317">
        <f t="shared" si="130"/>
        <v>1.1639340000110678</v>
      </c>
      <c r="M317">
        <f t="shared" si="124"/>
        <v>-6.8154274149997942</v>
      </c>
      <c r="O317">
        <v>2400</v>
      </c>
      <c r="P317">
        <v>1400000</v>
      </c>
      <c r="Q317">
        <v>465.86526199999997</v>
      </c>
      <c r="R317">
        <v>-507206.80392099998</v>
      </c>
      <c r="S317">
        <v>2515271.783303</v>
      </c>
      <c r="T317">
        <v>354.41267699999997</v>
      </c>
      <c r="U317">
        <v>2114.094259</v>
      </c>
      <c r="V317">
        <f t="shared" si="125"/>
        <v>0.2114094259</v>
      </c>
    </row>
    <row r="318" spans="2:32" x14ac:dyDescent="0.2">
      <c r="B318">
        <v>2600</v>
      </c>
      <c r="C318">
        <v>1500000</v>
      </c>
      <c r="D318">
        <v>466.06272899999999</v>
      </c>
      <c r="E318">
        <v>-507182.30440299999</v>
      </c>
      <c r="F318">
        <v>2515271.783303</v>
      </c>
      <c r="G318">
        <v>520.80532400000004</v>
      </c>
      <c r="I318">
        <f t="shared" si="127"/>
        <v>1736.0071970587596</v>
      </c>
      <c r="J318">
        <f t="shared" si="128"/>
        <v>0.1584592881521209</v>
      </c>
      <c r="K318">
        <f t="shared" si="129"/>
        <v>0.9987977063366259</v>
      </c>
      <c r="L318">
        <f t="shared" si="130"/>
        <v>25.663452000007965</v>
      </c>
      <c r="M318">
        <f t="shared" si="124"/>
        <v>-6.7160344099997751</v>
      </c>
      <c r="O318">
        <v>2600</v>
      </c>
      <c r="P318">
        <v>1500000</v>
      </c>
      <c r="Q318">
        <v>466.06272899999999</v>
      </c>
      <c r="R318">
        <v>-507182.30440299999</v>
      </c>
      <c r="S318">
        <v>2515271.783303</v>
      </c>
      <c r="T318">
        <v>520.80532400000004</v>
      </c>
      <c r="U318">
        <v>2610.7138949999999</v>
      </c>
      <c r="V318">
        <f t="shared" si="125"/>
        <v>0.26107138949999997</v>
      </c>
    </row>
    <row r="319" spans="2:32" x14ac:dyDescent="0.2">
      <c r="B319">
        <v>2800</v>
      </c>
      <c r="C319">
        <v>1600000</v>
      </c>
      <c r="D319">
        <v>465.98525100000001</v>
      </c>
      <c r="E319">
        <v>-507152.64437499997</v>
      </c>
      <c r="F319">
        <v>2515271.783303</v>
      </c>
      <c r="G319">
        <v>720.33133399999997</v>
      </c>
      <c r="I319">
        <f t="shared" si="127"/>
        <v>1765.6672250587726</v>
      </c>
      <c r="J319">
        <f t="shared" si="128"/>
        <v>0.17064846416382254</v>
      </c>
      <c r="K319">
        <f t="shared" si="129"/>
        <v>0.9987977063366259</v>
      </c>
      <c r="L319">
        <f t="shared" si="130"/>
        <v>55.323480000020936</v>
      </c>
      <c r="M319">
        <f t="shared" si="124"/>
        <v>-6.6902318599996944</v>
      </c>
      <c r="O319">
        <v>2800</v>
      </c>
      <c r="P319">
        <v>1600000</v>
      </c>
      <c r="Q319">
        <v>465.98525100000001</v>
      </c>
      <c r="R319">
        <v>-507152.64437499997</v>
      </c>
      <c r="S319">
        <v>2515271.783303</v>
      </c>
      <c r="T319">
        <v>720.33133399999997</v>
      </c>
      <c r="U319">
        <v>3128.4352530000001</v>
      </c>
      <c r="V319">
        <f t="shared" si="125"/>
        <v>0.31284352530000004</v>
      </c>
    </row>
    <row r="320" spans="2:32" x14ac:dyDescent="0.2">
      <c r="B320">
        <v>3000</v>
      </c>
      <c r="C320">
        <v>1700000</v>
      </c>
      <c r="D320">
        <v>465.99357600000002</v>
      </c>
      <c r="E320">
        <v>-507128.42810199998</v>
      </c>
      <c r="F320">
        <v>2515271.783303</v>
      </c>
      <c r="G320">
        <v>916.48381300000005</v>
      </c>
      <c r="I320">
        <f t="shared" si="127"/>
        <v>1789.8834980587708</v>
      </c>
      <c r="J320">
        <f t="shared" si="128"/>
        <v>0.18283764017552415</v>
      </c>
      <c r="K320">
        <f t="shared" si="129"/>
        <v>0.9987977063366259</v>
      </c>
      <c r="L320">
        <f t="shared" si="130"/>
        <v>79.539753000019118</v>
      </c>
      <c r="M320">
        <f t="shared" si="124"/>
        <v>-6.7174506349997678</v>
      </c>
      <c r="O320">
        <v>3000</v>
      </c>
      <c r="P320">
        <v>1700000</v>
      </c>
      <c r="Q320">
        <v>465.99357600000002</v>
      </c>
      <c r="R320">
        <v>-507128.42810199998</v>
      </c>
      <c r="S320">
        <v>2515271.783303</v>
      </c>
      <c r="T320">
        <v>916.48381300000005</v>
      </c>
      <c r="U320">
        <v>3713.6389089999998</v>
      </c>
      <c r="V320">
        <f t="shared" si="125"/>
        <v>0.37136389089999999</v>
      </c>
    </row>
    <row r="321" spans="2:22" x14ac:dyDescent="0.2">
      <c r="B321">
        <v>3200</v>
      </c>
      <c r="C321">
        <v>1800000</v>
      </c>
      <c r="D321">
        <v>466.07084400000002</v>
      </c>
      <c r="E321">
        <v>-507104.80585100001</v>
      </c>
      <c r="F321">
        <v>2515271.783303</v>
      </c>
      <c r="G321">
        <v>1143.5332189999999</v>
      </c>
      <c r="I321">
        <f t="shared" si="127"/>
        <v>1813.5057490587351</v>
      </c>
      <c r="J321">
        <f t="shared" si="128"/>
        <v>0.19502681618722575</v>
      </c>
      <c r="K321">
        <f t="shared" si="129"/>
        <v>0.9987977063366259</v>
      </c>
      <c r="L321">
        <f t="shared" si="130"/>
        <v>103.16200399998343</v>
      </c>
      <c r="M321">
        <f t="shared" si="124"/>
        <v>-6.720420744999938</v>
      </c>
      <c r="O321">
        <v>3200</v>
      </c>
      <c r="P321">
        <v>1800000</v>
      </c>
      <c r="Q321">
        <v>466.07084400000002</v>
      </c>
      <c r="R321">
        <v>-507104.80585100001</v>
      </c>
      <c r="S321">
        <v>2515271.783303</v>
      </c>
      <c r="T321">
        <v>1143.5332189999999</v>
      </c>
      <c r="U321">
        <v>4326.0265090000003</v>
      </c>
      <c r="V321">
        <f t="shared" si="125"/>
        <v>0.43260265090000005</v>
      </c>
    </row>
    <row r="322" spans="2:22" x14ac:dyDescent="0.2">
      <c r="B322">
        <v>3400</v>
      </c>
      <c r="C322">
        <v>1900000</v>
      </c>
      <c r="D322">
        <v>466.010176</v>
      </c>
      <c r="E322">
        <v>-507067.80196200003</v>
      </c>
      <c r="F322">
        <v>2515271.783303</v>
      </c>
      <c r="G322">
        <v>1345.165131</v>
      </c>
      <c r="I322">
        <f t="shared" si="127"/>
        <v>1850.5096380587202</v>
      </c>
      <c r="J322">
        <f t="shared" si="128"/>
        <v>0.20721599219892736</v>
      </c>
      <c r="K322">
        <f t="shared" si="129"/>
        <v>0.9987977063366259</v>
      </c>
      <c r="L322">
        <f t="shared" si="130"/>
        <v>140.16589299996849</v>
      </c>
      <c r="M322">
        <f t="shared" si="124"/>
        <v>-6.6535125549998337</v>
      </c>
      <c r="O322">
        <v>3400</v>
      </c>
      <c r="P322">
        <v>1900000</v>
      </c>
      <c r="Q322">
        <v>466.010176</v>
      </c>
      <c r="R322">
        <v>-507067.80196200003</v>
      </c>
      <c r="S322">
        <v>2515271.783303</v>
      </c>
      <c r="T322">
        <v>1345.165131</v>
      </c>
      <c r="U322">
        <v>5031.2237400000004</v>
      </c>
      <c r="V322">
        <f t="shared" si="125"/>
        <v>0.50312237400000004</v>
      </c>
    </row>
    <row r="323" spans="2:22" x14ac:dyDescent="0.2">
      <c r="B323">
        <v>3600</v>
      </c>
      <c r="C323">
        <v>2000000</v>
      </c>
      <c r="D323">
        <v>465.86902199999997</v>
      </c>
      <c r="E323">
        <v>-507031.51882100001</v>
      </c>
      <c r="F323">
        <v>2515271.783303</v>
      </c>
      <c r="G323">
        <v>1893.1936539999999</v>
      </c>
      <c r="I323">
        <f t="shared" si="127"/>
        <v>1886.7927790587419</v>
      </c>
      <c r="J323">
        <f t="shared" si="128"/>
        <v>0.21940516821062897</v>
      </c>
      <c r="K323">
        <f t="shared" si="129"/>
        <v>0.9987977063366259</v>
      </c>
      <c r="L323">
        <f t="shared" si="130"/>
        <v>176.44903399999021</v>
      </c>
      <c r="M323">
        <f t="shared" si="124"/>
        <v>-6.6571162949996507</v>
      </c>
      <c r="O323">
        <v>3600</v>
      </c>
      <c r="P323">
        <v>2000000</v>
      </c>
      <c r="Q323">
        <v>465.86902199999997</v>
      </c>
      <c r="R323">
        <v>-507031.51882100001</v>
      </c>
      <c r="S323">
        <v>2515271.783303</v>
      </c>
      <c r="T323">
        <v>1893.1936539999999</v>
      </c>
      <c r="U323">
        <v>5761.1481350000004</v>
      </c>
      <c r="V323">
        <f t="shared" si="125"/>
        <v>0.57611481350000004</v>
      </c>
    </row>
    <row r="324" spans="2:22" x14ac:dyDescent="0.2">
      <c r="B324">
        <v>3800</v>
      </c>
      <c r="C324">
        <v>2100000</v>
      </c>
      <c r="D324">
        <v>466.05978699999997</v>
      </c>
      <c r="E324">
        <v>-506995.077017</v>
      </c>
      <c r="F324">
        <v>2515271.783303</v>
      </c>
      <c r="G324">
        <v>2351.7114230000002</v>
      </c>
      <c r="I324">
        <f t="shared" si="127"/>
        <v>1923.2345830587437</v>
      </c>
      <c r="J324">
        <f t="shared" si="128"/>
        <v>0.23159434422233058</v>
      </c>
      <c r="K324">
        <f t="shared" si="129"/>
        <v>0.9987977063366259</v>
      </c>
      <c r="L324">
        <f t="shared" si="130"/>
        <v>212.89083799999207</v>
      </c>
      <c r="M324">
        <f t="shared" si="124"/>
        <v>-6.6563229799997501</v>
      </c>
      <c r="O324">
        <v>3800</v>
      </c>
      <c r="P324">
        <v>2100000</v>
      </c>
      <c r="Q324">
        <v>466.05978699999997</v>
      </c>
      <c r="R324">
        <v>-506995.077017</v>
      </c>
      <c r="S324">
        <v>2515271.783303</v>
      </c>
      <c r="T324">
        <v>2351.7114230000002</v>
      </c>
      <c r="U324">
        <v>6607.278139</v>
      </c>
      <c r="V324">
        <f t="shared" si="125"/>
        <v>0.66072781390000002</v>
      </c>
    </row>
    <row r="325" spans="2:22" x14ac:dyDescent="0.2">
      <c r="B325">
        <v>4000</v>
      </c>
      <c r="C325">
        <v>2200000</v>
      </c>
      <c r="D325">
        <v>465.94386400000002</v>
      </c>
      <c r="E325">
        <v>-506944.19018699997</v>
      </c>
      <c r="F325">
        <v>2515271.783303</v>
      </c>
      <c r="G325">
        <v>2677.7765129999998</v>
      </c>
      <c r="I325">
        <f t="shared" si="127"/>
        <v>1974.1214130587759</v>
      </c>
      <c r="J325">
        <f t="shared" si="128"/>
        <v>0.24378352023403219</v>
      </c>
      <c r="K325">
        <f t="shared" si="129"/>
        <v>0.9987977063366259</v>
      </c>
      <c r="L325">
        <f t="shared" si="130"/>
        <v>263.77766800002428</v>
      </c>
      <c r="M325">
        <f t="shared" si="124"/>
        <v>-6.5840978499995977</v>
      </c>
      <c r="O325">
        <v>4000</v>
      </c>
      <c r="P325">
        <v>2200000</v>
      </c>
      <c r="Q325">
        <v>465.94386400000002</v>
      </c>
      <c r="R325">
        <v>-506944.19018699997</v>
      </c>
      <c r="S325">
        <v>2515271.783303</v>
      </c>
      <c r="T325">
        <v>2677.7765129999998</v>
      </c>
      <c r="U325">
        <v>7448.9123829999999</v>
      </c>
      <c r="V325">
        <f t="shared" si="125"/>
        <v>0.74489123830000004</v>
      </c>
    </row>
    <row r="326" spans="2:22" x14ac:dyDescent="0.2">
      <c r="B326">
        <v>4200</v>
      </c>
      <c r="C326">
        <v>2300000</v>
      </c>
      <c r="D326">
        <v>466.16896500000001</v>
      </c>
      <c r="E326">
        <v>-506889.59355200001</v>
      </c>
      <c r="F326">
        <v>2515271.783303</v>
      </c>
      <c r="G326">
        <v>3258.132685</v>
      </c>
      <c r="I326">
        <f t="shared" si="127"/>
        <v>2028.7180480587413</v>
      </c>
      <c r="J326">
        <f t="shared" si="128"/>
        <v>0.25597269624573377</v>
      </c>
      <c r="K326">
        <f t="shared" si="129"/>
        <v>0.9987977063366259</v>
      </c>
      <c r="L326">
        <f t="shared" si="130"/>
        <v>318.3743029999896</v>
      </c>
      <c r="M326">
        <f t="shared" si="124"/>
        <v>-6.565548824999933</v>
      </c>
      <c r="O326">
        <v>4200</v>
      </c>
      <c r="P326">
        <v>2300000</v>
      </c>
      <c r="Q326">
        <v>466.16896500000001</v>
      </c>
      <c r="R326">
        <v>-506889.59355200001</v>
      </c>
      <c r="S326">
        <v>2515271.783303</v>
      </c>
      <c r="T326">
        <v>3258.132685</v>
      </c>
      <c r="U326">
        <v>8530.6805339999992</v>
      </c>
      <c r="V326">
        <f t="shared" si="125"/>
        <v>0.85306805339999991</v>
      </c>
    </row>
    <row r="327" spans="2:22" x14ac:dyDescent="0.2">
      <c r="B327">
        <v>4400</v>
      </c>
      <c r="C327">
        <v>2400000</v>
      </c>
      <c r="D327">
        <v>466.64388200000002</v>
      </c>
      <c r="E327">
        <v>-506823.78310200002</v>
      </c>
      <c r="F327">
        <v>2515271.783303</v>
      </c>
      <c r="G327">
        <v>3409.1259799999998</v>
      </c>
      <c r="I327">
        <f t="shared" si="127"/>
        <v>2094.5284980587312</v>
      </c>
      <c r="J327">
        <f t="shared" si="128"/>
        <v>0.26816187225743537</v>
      </c>
      <c r="K327">
        <f t="shared" si="129"/>
        <v>0.9987977063366259</v>
      </c>
      <c r="L327">
        <f t="shared" si="130"/>
        <v>384.18475299997954</v>
      </c>
      <c r="M327">
        <f t="shared" si="124"/>
        <v>-6.5094797499998096</v>
      </c>
      <c r="O327">
        <v>4400</v>
      </c>
      <c r="P327">
        <v>2400000</v>
      </c>
      <c r="Q327">
        <v>466.64388200000002</v>
      </c>
      <c r="R327">
        <v>-506823.78310200002</v>
      </c>
      <c r="S327">
        <v>2515271.783303</v>
      </c>
      <c r="T327">
        <v>3409.1259799999998</v>
      </c>
      <c r="U327">
        <v>9703.5061810000007</v>
      </c>
      <c r="V327">
        <f t="shared" si="125"/>
        <v>0.97035061810000012</v>
      </c>
    </row>
    <row r="328" spans="2:22" x14ac:dyDescent="0.2">
      <c r="B328">
        <v>4600</v>
      </c>
      <c r="C328">
        <v>2500000</v>
      </c>
      <c r="D328">
        <v>466.27696400000002</v>
      </c>
      <c r="E328">
        <v>-506750.55775799998</v>
      </c>
      <c r="F328">
        <v>2515271.783303</v>
      </c>
      <c r="G328">
        <v>3968.637573</v>
      </c>
      <c r="I328">
        <f t="shared" si="127"/>
        <v>2167.7538420587662</v>
      </c>
      <c r="J328">
        <f t="shared" si="128"/>
        <v>0.28035104826913698</v>
      </c>
      <c r="K328">
        <f t="shared" si="129"/>
        <v>0.9987977063366259</v>
      </c>
      <c r="L328">
        <f t="shared" si="130"/>
        <v>457.4100970000145</v>
      </c>
      <c r="M328">
        <f t="shared" si="124"/>
        <v>-6.4724052799995846</v>
      </c>
      <c r="O328">
        <v>4600</v>
      </c>
      <c r="P328">
        <v>2500000</v>
      </c>
      <c r="Q328">
        <v>466.27696400000002</v>
      </c>
      <c r="R328">
        <v>-506750.55775799998</v>
      </c>
      <c r="S328">
        <v>2515271.783303</v>
      </c>
      <c r="T328">
        <v>3968.637573</v>
      </c>
      <c r="U328">
        <v>11083.937754</v>
      </c>
      <c r="V328">
        <f t="shared" si="125"/>
        <v>1.1083937754000002</v>
      </c>
    </row>
    <row r="329" spans="2:22" x14ac:dyDescent="0.2">
      <c r="B329">
        <v>4800</v>
      </c>
      <c r="C329">
        <v>2600000</v>
      </c>
      <c r="D329">
        <v>465.94480399999998</v>
      </c>
      <c r="E329">
        <v>-506696.79599700001</v>
      </c>
      <c r="F329">
        <v>2515271.783303</v>
      </c>
      <c r="G329">
        <v>4734.343355</v>
      </c>
      <c r="I329">
        <f t="shared" si="127"/>
        <v>2221.5156030587386</v>
      </c>
      <c r="J329">
        <f t="shared" si="128"/>
        <v>0.29254022428083859</v>
      </c>
      <c r="K329">
        <f t="shared" si="129"/>
        <v>0.9987977063366259</v>
      </c>
      <c r="L329">
        <f t="shared" si="130"/>
        <v>511.17185799998697</v>
      </c>
      <c r="M329">
        <f t="shared" si="124"/>
        <v>-6.5697231949998969</v>
      </c>
      <c r="O329">
        <v>4800</v>
      </c>
      <c r="P329">
        <v>2600000</v>
      </c>
      <c r="Q329">
        <v>465.94480399999998</v>
      </c>
      <c r="R329">
        <v>-506696.79599700001</v>
      </c>
      <c r="S329">
        <v>2515271.783303</v>
      </c>
      <c r="T329">
        <v>4734.343355</v>
      </c>
      <c r="U329">
        <v>12344.820623</v>
      </c>
      <c r="V329">
        <f t="shared" si="125"/>
        <v>1.2344820623000001</v>
      </c>
    </row>
    <row r="330" spans="2:22" x14ac:dyDescent="0.2">
      <c r="B330">
        <v>5000</v>
      </c>
      <c r="C330">
        <v>2700000</v>
      </c>
      <c r="D330">
        <v>466.14157999999998</v>
      </c>
      <c r="E330">
        <v>-506618.80378199997</v>
      </c>
      <c r="F330">
        <v>2515271.783303</v>
      </c>
      <c r="G330">
        <v>5353.2794210000002</v>
      </c>
      <c r="I330">
        <f t="shared" si="127"/>
        <v>2299.5078180587734</v>
      </c>
      <c r="J330">
        <f t="shared" si="128"/>
        <v>0.3047294002925402</v>
      </c>
      <c r="K330">
        <f t="shared" si="129"/>
        <v>0.9987977063366259</v>
      </c>
      <c r="L330">
        <f t="shared" si="130"/>
        <v>589.16407300002174</v>
      </c>
      <c r="M330">
        <f t="shared" si="124"/>
        <v>-6.4485709249995855</v>
      </c>
      <c r="O330">
        <v>5000</v>
      </c>
      <c r="P330">
        <v>2700000</v>
      </c>
      <c r="Q330">
        <v>466.14157999999998</v>
      </c>
      <c r="R330">
        <v>-506618.80378199997</v>
      </c>
      <c r="S330">
        <v>2515271.783303</v>
      </c>
      <c r="T330">
        <v>5353.2794210000002</v>
      </c>
      <c r="U330">
        <v>13969.02989</v>
      </c>
      <c r="V330">
        <f t="shared" si="125"/>
        <v>1.396902989</v>
      </c>
    </row>
    <row r="331" spans="2:22" x14ac:dyDescent="0.2">
      <c r="B331">
        <v>5200</v>
      </c>
      <c r="C331">
        <v>2800000</v>
      </c>
      <c r="D331">
        <v>466.02691600000003</v>
      </c>
      <c r="E331">
        <v>-506529.70509399998</v>
      </c>
      <c r="F331">
        <v>2515271.783303</v>
      </c>
      <c r="G331">
        <v>6231.551477</v>
      </c>
      <c r="I331">
        <f t="shared" si="127"/>
        <v>2388.6065060587716</v>
      </c>
      <c r="J331">
        <f t="shared" si="128"/>
        <v>0.31691857630424181</v>
      </c>
      <c r="K331">
        <f t="shared" si="129"/>
        <v>0.9987977063366259</v>
      </c>
      <c r="L331">
        <f t="shared" si="130"/>
        <v>678.26276100001996</v>
      </c>
      <c r="M331">
        <f t="shared" si="124"/>
        <v>-6.3930385599997681</v>
      </c>
      <c r="O331">
        <v>5200</v>
      </c>
      <c r="P331">
        <v>2800000</v>
      </c>
      <c r="Q331">
        <v>466.02691600000003</v>
      </c>
      <c r="R331">
        <v>-506529.70509399998</v>
      </c>
      <c r="S331">
        <v>2515271.783303</v>
      </c>
      <c r="T331">
        <v>6231.551477</v>
      </c>
      <c r="U331">
        <v>15982.083264999999</v>
      </c>
      <c r="V331">
        <f t="shared" si="125"/>
        <v>1.5982083265</v>
      </c>
    </row>
    <row r="332" spans="2:22" x14ac:dyDescent="0.2">
      <c r="B332">
        <v>5400</v>
      </c>
      <c r="C332">
        <v>2900000</v>
      </c>
      <c r="D332">
        <v>466.30447299999997</v>
      </c>
      <c r="E332">
        <v>-506414.514539</v>
      </c>
      <c r="F332">
        <v>2515271.783303</v>
      </c>
      <c r="G332">
        <v>7301.0112360000003</v>
      </c>
      <c r="I332">
        <f t="shared" si="127"/>
        <v>2503.7970610587508</v>
      </c>
      <c r="J332">
        <f t="shared" si="128"/>
        <v>0.32910775231594347</v>
      </c>
      <c r="K332">
        <f t="shared" si="129"/>
        <v>0.9987977063366259</v>
      </c>
      <c r="L332">
        <f t="shared" si="130"/>
        <v>793.45331599999918</v>
      </c>
      <c r="M332">
        <f t="shared" si="124"/>
        <v>-6.2625792249998629</v>
      </c>
      <c r="O332">
        <v>5400</v>
      </c>
      <c r="P332">
        <v>2900000</v>
      </c>
      <c r="Q332">
        <v>466.30447299999997</v>
      </c>
      <c r="R332">
        <v>-506414.514539</v>
      </c>
      <c r="S332">
        <v>2515271.783303</v>
      </c>
      <c r="T332">
        <v>7301.0112360000003</v>
      </c>
      <c r="U332">
        <v>17998.485251999999</v>
      </c>
      <c r="V332">
        <f t="shared" si="125"/>
        <v>1.7998485252</v>
      </c>
    </row>
    <row r="333" spans="2:22" x14ac:dyDescent="0.2">
      <c r="B333">
        <v>5600</v>
      </c>
      <c r="C333">
        <v>3000000</v>
      </c>
      <c r="D333">
        <v>466.44369699999999</v>
      </c>
      <c r="E333">
        <v>-506306.54840000003</v>
      </c>
      <c r="F333">
        <v>2515271.783303</v>
      </c>
      <c r="G333">
        <v>8152.358424</v>
      </c>
      <c r="I333">
        <f t="shared" si="127"/>
        <v>2611.7632000587182</v>
      </c>
      <c r="J333">
        <f t="shared" si="128"/>
        <v>0.34129692832764508</v>
      </c>
      <c r="K333">
        <f t="shared" si="129"/>
        <v>0.9987977063366259</v>
      </c>
      <c r="L333">
        <f t="shared" si="130"/>
        <v>901.41945499996655</v>
      </c>
      <c r="M333">
        <f t="shared" si="124"/>
        <v>-6.2987013049999225</v>
      </c>
      <c r="O333">
        <v>5600</v>
      </c>
      <c r="P333">
        <v>3000000</v>
      </c>
      <c r="Q333">
        <v>466.44369699999999</v>
      </c>
      <c r="R333">
        <v>-506306.54840000003</v>
      </c>
      <c r="S333">
        <v>2515271.783303</v>
      </c>
      <c r="T333">
        <v>8152.358424</v>
      </c>
      <c r="U333">
        <v>20384.251211999999</v>
      </c>
      <c r="V333">
        <f t="shared" si="125"/>
        <v>2.0384251212</v>
      </c>
    </row>
    <row r="334" spans="2:22" x14ac:dyDescent="0.2">
      <c r="B334">
        <v>5800</v>
      </c>
      <c r="C334">
        <v>3100000</v>
      </c>
      <c r="D334">
        <v>466.28782200000001</v>
      </c>
      <c r="E334">
        <v>-506185.97438099998</v>
      </c>
      <c r="F334">
        <v>2515271.783303</v>
      </c>
      <c r="G334">
        <v>9414.7791440000001</v>
      </c>
      <c r="I334">
        <f t="shared" si="127"/>
        <v>2732.3372190587688</v>
      </c>
      <c r="J334">
        <f t="shared" si="128"/>
        <v>0.35348610433934669</v>
      </c>
      <c r="K334">
        <f t="shared" si="129"/>
        <v>0.9987977063366259</v>
      </c>
      <c r="L334">
        <f t="shared" si="130"/>
        <v>1021.9934740000172</v>
      </c>
      <c r="M334">
        <f t="shared" si="124"/>
        <v>-6.2356619049995059</v>
      </c>
      <c r="O334">
        <v>5800</v>
      </c>
      <c r="P334">
        <v>3100000</v>
      </c>
      <c r="Q334">
        <v>466.28782200000001</v>
      </c>
      <c r="R334">
        <v>-506185.97438099998</v>
      </c>
      <c r="S334">
        <v>2515271.783303</v>
      </c>
      <c r="T334">
        <v>9414.7791440000001</v>
      </c>
      <c r="U334">
        <v>22938.039236000001</v>
      </c>
      <c r="V334">
        <f t="shared" si="125"/>
        <v>2.2938039236000001</v>
      </c>
    </row>
    <row r="335" spans="2:22" x14ac:dyDescent="0.2">
      <c r="B335">
        <v>6000</v>
      </c>
      <c r="C335">
        <v>3200000</v>
      </c>
      <c r="D335">
        <v>466.25740400000001</v>
      </c>
      <c r="E335">
        <v>-506051.62026</v>
      </c>
      <c r="F335">
        <v>2515271.783303</v>
      </c>
      <c r="G335">
        <v>10650.020425000001</v>
      </c>
      <c r="I335">
        <f t="shared" si="127"/>
        <v>2866.6913400587509</v>
      </c>
      <c r="J335">
        <f t="shared" si="128"/>
        <v>0.36567528035104829</v>
      </c>
      <c r="K335">
        <f t="shared" si="129"/>
        <v>0.9987977063366259</v>
      </c>
      <c r="L335">
        <f t="shared" si="130"/>
        <v>1156.3475949999993</v>
      </c>
      <c r="M335">
        <f t="shared" si="124"/>
        <v>-6.166761394999849</v>
      </c>
      <c r="O335">
        <v>6000</v>
      </c>
      <c r="P335">
        <v>3200000</v>
      </c>
      <c r="Q335">
        <v>466.25740400000001</v>
      </c>
      <c r="R335">
        <v>-506051.62026</v>
      </c>
      <c r="S335">
        <v>2515271.783303</v>
      </c>
      <c r="T335">
        <v>10650.020425000001</v>
      </c>
      <c r="U335">
        <v>25712.779654000002</v>
      </c>
      <c r="V335">
        <f t="shared" si="125"/>
        <v>2.5712779654000002</v>
      </c>
    </row>
    <row r="336" spans="2:22" x14ac:dyDescent="0.2">
      <c r="B336">
        <v>6200</v>
      </c>
      <c r="C336">
        <v>3300000</v>
      </c>
      <c r="D336">
        <v>466.48408000000001</v>
      </c>
      <c r="E336">
        <v>-505880.99290399998</v>
      </c>
      <c r="F336">
        <v>2515271.783303</v>
      </c>
      <c r="G336">
        <v>12078.749168</v>
      </c>
      <c r="I336">
        <f t="shared" si="127"/>
        <v>3037.3186960587627</v>
      </c>
      <c r="J336">
        <f t="shared" si="128"/>
        <v>0.3778644563627499</v>
      </c>
      <c r="K336">
        <f t="shared" si="129"/>
        <v>0.9987977063366259</v>
      </c>
      <c r="L336">
        <f t="shared" si="130"/>
        <v>1326.9749510000111</v>
      </c>
      <c r="M336">
        <f t="shared" si="124"/>
        <v>-5.9853952199996998</v>
      </c>
      <c r="O336">
        <v>6200</v>
      </c>
      <c r="P336">
        <v>3300000</v>
      </c>
      <c r="Q336">
        <v>466.48408000000001</v>
      </c>
      <c r="R336">
        <v>-505880.99290399998</v>
      </c>
      <c r="S336">
        <v>2515271.783303</v>
      </c>
      <c r="T336">
        <v>12078.749168</v>
      </c>
      <c r="U336">
        <v>28837.186212000001</v>
      </c>
      <c r="V336">
        <f t="shared" si="125"/>
        <v>2.8837186212000003</v>
      </c>
    </row>
    <row r="337" spans="2:22" x14ac:dyDescent="0.2">
      <c r="B337">
        <v>6400</v>
      </c>
      <c r="C337">
        <v>3400000</v>
      </c>
      <c r="D337">
        <v>466.55101500000001</v>
      </c>
      <c r="E337">
        <v>-505720.28053300001</v>
      </c>
      <c r="F337">
        <v>2515271.783303</v>
      </c>
      <c r="G337">
        <v>13666.541450999999</v>
      </c>
      <c r="I337">
        <f t="shared" si="127"/>
        <v>3198.0310670587351</v>
      </c>
      <c r="J337">
        <f t="shared" si="128"/>
        <v>0.39005363237445151</v>
      </c>
      <c r="K337">
        <f t="shared" si="129"/>
        <v>0.9987977063366259</v>
      </c>
      <c r="L337">
        <f t="shared" si="130"/>
        <v>1487.6873219999834</v>
      </c>
      <c r="M337">
        <f t="shared" si="124"/>
        <v>-6.0349701449998978</v>
      </c>
      <c r="O337">
        <v>6400</v>
      </c>
      <c r="P337">
        <v>3400000</v>
      </c>
      <c r="Q337">
        <v>466.55101500000001</v>
      </c>
      <c r="R337">
        <v>-505720.28053300001</v>
      </c>
      <c r="S337">
        <v>2515271.783303</v>
      </c>
      <c r="T337">
        <v>13666.541450999999</v>
      </c>
      <c r="U337">
        <v>32032.088831000001</v>
      </c>
      <c r="V337">
        <f t="shared" si="125"/>
        <v>3.2032088831000003</v>
      </c>
    </row>
    <row r="338" spans="2:22" x14ac:dyDescent="0.2">
      <c r="B338">
        <v>6600</v>
      </c>
      <c r="C338">
        <v>3500000</v>
      </c>
      <c r="D338">
        <v>466.54327899999998</v>
      </c>
      <c r="E338">
        <v>-505526.63927500002</v>
      </c>
      <c r="F338">
        <v>2515271.783303</v>
      </c>
      <c r="G338">
        <v>15357.893636999999</v>
      </c>
      <c r="I338">
        <f t="shared" si="127"/>
        <v>3391.6723250587238</v>
      </c>
      <c r="J338">
        <f t="shared" si="128"/>
        <v>0.40224280838615312</v>
      </c>
      <c r="K338">
        <f t="shared" si="129"/>
        <v>0.9987977063366259</v>
      </c>
      <c r="L338">
        <f t="shared" si="130"/>
        <v>1681.3285799999721</v>
      </c>
      <c r="M338">
        <f t="shared" si="124"/>
        <v>-5.8703257099998156</v>
      </c>
      <c r="O338">
        <v>6600</v>
      </c>
      <c r="P338">
        <v>3500000</v>
      </c>
      <c r="Q338">
        <v>466.54327899999998</v>
      </c>
      <c r="R338">
        <v>-505526.63927500002</v>
      </c>
      <c r="S338">
        <v>2515271.783303</v>
      </c>
      <c r="T338">
        <v>15357.893636999999</v>
      </c>
      <c r="U338">
        <v>35253.030809999997</v>
      </c>
      <c r="V338">
        <f t="shared" si="125"/>
        <v>3.5253030809999997</v>
      </c>
    </row>
    <row r="339" spans="2:22" x14ac:dyDescent="0.2">
      <c r="B339">
        <v>6800</v>
      </c>
      <c r="C339">
        <v>3600000</v>
      </c>
      <c r="D339">
        <v>466.29212000000001</v>
      </c>
      <c r="E339">
        <v>-505342.14990900003</v>
      </c>
      <c r="F339">
        <v>2515271.783303</v>
      </c>
      <c r="G339">
        <v>17032.50491</v>
      </c>
      <c r="I339">
        <f t="shared" si="127"/>
        <v>3576.1616910587181</v>
      </c>
      <c r="J339">
        <f t="shared" si="128"/>
        <v>0.41443198439785472</v>
      </c>
      <c r="K339">
        <f t="shared" si="129"/>
        <v>0.9987977063366259</v>
      </c>
      <c r="L339">
        <f t="shared" si="130"/>
        <v>1865.8179459999665</v>
      </c>
      <c r="M339">
        <f t="shared" si="124"/>
        <v>-5.9160851699997874</v>
      </c>
      <c r="O339">
        <v>6800</v>
      </c>
      <c r="P339">
        <v>3600000</v>
      </c>
      <c r="Q339">
        <v>466.29212000000001</v>
      </c>
      <c r="R339">
        <v>-505342.14990900003</v>
      </c>
      <c r="S339">
        <v>2515271.783303</v>
      </c>
      <c r="T339">
        <v>17032.50491</v>
      </c>
      <c r="U339">
        <v>38772.094381000003</v>
      </c>
      <c r="V339">
        <f t="shared" si="125"/>
        <v>3.8772094381000004</v>
      </c>
    </row>
    <row r="340" spans="2:22" x14ac:dyDescent="0.2">
      <c r="B340">
        <v>7000</v>
      </c>
      <c r="C340">
        <v>3700000</v>
      </c>
      <c r="D340">
        <v>466.129817</v>
      </c>
      <c r="E340">
        <v>-505144.54592100001</v>
      </c>
      <c r="F340">
        <v>2515271.783303</v>
      </c>
      <c r="G340">
        <v>18907.777020000001</v>
      </c>
      <c r="I340">
        <f t="shared" si="127"/>
        <v>3773.7656790587353</v>
      </c>
      <c r="J340">
        <f t="shared" si="128"/>
        <v>0.42662116040955633</v>
      </c>
      <c r="K340">
        <f t="shared" si="129"/>
        <v>0.9987977063366259</v>
      </c>
      <c r="L340">
        <f t="shared" si="130"/>
        <v>2063.4219339999836</v>
      </c>
      <c r="M340">
        <f t="shared" si="124"/>
        <v>-5.8505120599996738</v>
      </c>
      <c r="O340">
        <v>7000</v>
      </c>
      <c r="P340">
        <v>3700000</v>
      </c>
      <c r="Q340">
        <v>466.129817</v>
      </c>
      <c r="R340">
        <v>-505144.54592100001</v>
      </c>
      <c r="S340">
        <v>2515271.783303</v>
      </c>
      <c r="T340">
        <v>18907.777020000001</v>
      </c>
      <c r="U340">
        <v>42276.175213000002</v>
      </c>
      <c r="V340">
        <f t="shared" si="125"/>
        <v>4.2276175213</v>
      </c>
    </row>
    <row r="341" spans="2:22" x14ac:dyDescent="0.2">
      <c r="B341">
        <v>7200</v>
      </c>
      <c r="C341">
        <v>3800000</v>
      </c>
      <c r="D341">
        <v>466.255968</v>
      </c>
      <c r="E341">
        <v>-504920.71062999999</v>
      </c>
      <c r="F341">
        <v>2515271.783303</v>
      </c>
      <c r="G341">
        <v>20958.889052999999</v>
      </c>
      <c r="I341">
        <f t="shared" si="127"/>
        <v>3997.6009700587601</v>
      </c>
      <c r="J341">
        <f t="shared" si="128"/>
        <v>0.43881033642125794</v>
      </c>
      <c r="K341">
        <f t="shared" si="129"/>
        <v>0.9987977063366259</v>
      </c>
      <c r="L341">
        <f t="shared" si="130"/>
        <v>2287.2572250000085</v>
      </c>
      <c r="M341">
        <f t="shared" si="124"/>
        <v>-5.7193555449996349</v>
      </c>
      <c r="O341">
        <v>7200</v>
      </c>
      <c r="P341">
        <v>3800000</v>
      </c>
      <c r="Q341">
        <v>466.255968</v>
      </c>
      <c r="R341">
        <v>-504920.71062999999</v>
      </c>
      <c r="S341">
        <v>2515271.783303</v>
      </c>
      <c r="T341">
        <v>20958.889052999999</v>
      </c>
      <c r="U341">
        <v>46015.087310000003</v>
      </c>
      <c r="V341">
        <f t="shared" si="125"/>
        <v>4.6015087310000009</v>
      </c>
    </row>
    <row r="342" spans="2:22" x14ac:dyDescent="0.2">
      <c r="B342">
        <v>7400</v>
      </c>
      <c r="C342">
        <v>3900000</v>
      </c>
      <c r="D342">
        <v>466.40833600000002</v>
      </c>
      <c r="E342">
        <v>-504676.47020500002</v>
      </c>
      <c r="F342">
        <v>2515271.783303</v>
      </c>
      <c r="G342">
        <v>22808.753182</v>
      </c>
      <c r="I342">
        <f t="shared" si="127"/>
        <v>4241.8413950587274</v>
      </c>
      <c r="J342">
        <f t="shared" si="128"/>
        <v>0.45099951243295955</v>
      </c>
      <c r="K342">
        <f t="shared" si="129"/>
        <v>0.9987977063366259</v>
      </c>
      <c r="L342">
        <f t="shared" si="130"/>
        <v>2531.4976499999757</v>
      </c>
      <c r="M342">
        <f t="shared" si="124"/>
        <v>-5.617329874999923</v>
      </c>
      <c r="O342">
        <v>7400</v>
      </c>
      <c r="P342">
        <v>3900000</v>
      </c>
      <c r="Q342">
        <v>466.40833600000002</v>
      </c>
      <c r="R342">
        <v>-504676.47020500002</v>
      </c>
      <c r="S342">
        <v>2515271.783303</v>
      </c>
      <c r="T342">
        <v>22808.753182</v>
      </c>
      <c r="U342">
        <v>49718.400769</v>
      </c>
      <c r="V342">
        <f t="shared" si="125"/>
        <v>4.9718400769000004</v>
      </c>
    </row>
    <row r="343" spans="2:22" x14ac:dyDescent="0.2">
      <c r="B343">
        <v>7600</v>
      </c>
      <c r="C343">
        <v>4000000</v>
      </c>
      <c r="D343">
        <v>466.64791100000002</v>
      </c>
      <c r="E343">
        <v>-504418.95753800002</v>
      </c>
      <c r="F343">
        <v>2515271.783303</v>
      </c>
      <c r="G343">
        <v>25088.187293999999</v>
      </c>
      <c r="I343">
        <f t="shared" si="127"/>
        <v>4499.3540620587301</v>
      </c>
      <c r="J343">
        <f t="shared" si="128"/>
        <v>0.46318868844466116</v>
      </c>
      <c r="K343">
        <f t="shared" si="129"/>
        <v>0.9987977063366259</v>
      </c>
      <c r="L343">
        <f t="shared" si="130"/>
        <v>2789.0103169999784</v>
      </c>
      <c r="M343">
        <f t="shared" si="124"/>
        <v>-5.5509686649997461</v>
      </c>
      <c r="O343">
        <v>7600</v>
      </c>
      <c r="P343">
        <v>4000000</v>
      </c>
      <c r="Q343">
        <v>466.64791100000002</v>
      </c>
      <c r="R343">
        <v>-504418.95753800002</v>
      </c>
      <c r="S343">
        <v>2515271.783303</v>
      </c>
      <c r="T343">
        <v>25088.187293999999</v>
      </c>
      <c r="U343">
        <v>53837.429788000001</v>
      </c>
      <c r="V343">
        <f t="shared" si="125"/>
        <v>5.3837429788</v>
      </c>
    </row>
    <row r="344" spans="2:22" x14ac:dyDescent="0.2">
      <c r="B344">
        <v>7800</v>
      </c>
      <c r="C344">
        <v>4100000</v>
      </c>
      <c r="D344">
        <v>466.62995699999999</v>
      </c>
      <c r="E344">
        <v>-504151.48948799999</v>
      </c>
      <c r="F344">
        <v>2515271.783303</v>
      </c>
      <c r="G344">
        <v>26945.354416999999</v>
      </c>
      <c r="I344">
        <f t="shared" si="127"/>
        <v>4766.822112058755</v>
      </c>
      <c r="J344">
        <f t="shared" si="128"/>
        <v>0.47537786445636276</v>
      </c>
      <c r="K344">
        <f t="shared" si="129"/>
        <v>0.9987977063366259</v>
      </c>
      <c r="L344">
        <f t="shared" si="130"/>
        <v>3056.4783670000033</v>
      </c>
      <c r="M344">
        <f t="shared" si="124"/>
        <v>-5.5011917499996343</v>
      </c>
      <c r="O344">
        <v>7800</v>
      </c>
      <c r="P344">
        <v>4100000</v>
      </c>
      <c r="Q344">
        <v>466.62995699999999</v>
      </c>
      <c r="R344">
        <v>-504151.48948799999</v>
      </c>
      <c r="S344">
        <v>2515271.783303</v>
      </c>
      <c r="T344">
        <v>26945.354416999999</v>
      </c>
      <c r="U344">
        <v>58107.805849999997</v>
      </c>
      <c r="V344">
        <f t="shared" si="125"/>
        <v>5.8107805849999998</v>
      </c>
    </row>
    <row r="345" spans="2:22" x14ac:dyDescent="0.2">
      <c r="B345">
        <v>8000</v>
      </c>
      <c r="C345">
        <v>4200000</v>
      </c>
      <c r="D345">
        <v>466.53179499999999</v>
      </c>
      <c r="E345">
        <v>-503884.38216699997</v>
      </c>
      <c r="F345">
        <v>2515271.783303</v>
      </c>
      <c r="G345">
        <v>29233.638651000001</v>
      </c>
      <c r="I345">
        <f t="shared" si="127"/>
        <v>5033.9294330587727</v>
      </c>
      <c r="J345">
        <f t="shared" si="128"/>
        <v>0.48756704046806437</v>
      </c>
      <c r="K345">
        <f t="shared" si="129"/>
        <v>0.9987977063366259</v>
      </c>
      <c r="L345">
        <f t="shared" si="130"/>
        <v>3323.585688000021</v>
      </c>
      <c r="M345">
        <f t="shared" si="124"/>
        <v>-5.5029953949996706</v>
      </c>
      <c r="O345">
        <v>8000</v>
      </c>
      <c r="P345">
        <v>4200000</v>
      </c>
      <c r="Q345">
        <v>466.53179499999999</v>
      </c>
      <c r="R345">
        <v>-503884.38216699997</v>
      </c>
      <c r="S345">
        <v>2515271.783303</v>
      </c>
      <c r="T345">
        <v>29233.638651000001</v>
      </c>
      <c r="U345">
        <v>61972.024274000003</v>
      </c>
      <c r="V345">
        <f t="shared" si="125"/>
        <v>6.1972024274000006</v>
      </c>
    </row>
    <row r="346" spans="2:22" x14ac:dyDescent="0.2">
      <c r="B346">
        <v>8200</v>
      </c>
      <c r="C346">
        <v>4300000</v>
      </c>
      <c r="D346">
        <v>466.47055699999999</v>
      </c>
      <c r="E346">
        <v>-503616.36739500001</v>
      </c>
      <c r="F346">
        <v>2515271.783303</v>
      </c>
      <c r="G346">
        <v>31428.189096999999</v>
      </c>
      <c r="I346">
        <f t="shared" si="127"/>
        <v>5301.9442050587386</v>
      </c>
      <c r="J346">
        <f t="shared" si="128"/>
        <v>0.49975621647976598</v>
      </c>
      <c r="K346">
        <f t="shared" si="129"/>
        <v>0.9987977063366259</v>
      </c>
      <c r="L346">
        <f t="shared" si="130"/>
        <v>3591.6004599999869</v>
      </c>
      <c r="M346">
        <f t="shared" si="124"/>
        <v>-5.4984581399999293</v>
      </c>
      <c r="O346">
        <v>8200</v>
      </c>
      <c r="P346">
        <v>4300000</v>
      </c>
      <c r="Q346">
        <v>466.47055699999999</v>
      </c>
      <c r="R346">
        <v>-503616.36739500001</v>
      </c>
      <c r="S346">
        <v>2515271.783303</v>
      </c>
      <c r="T346">
        <v>31428.189096999999</v>
      </c>
      <c r="U346">
        <v>66287.720981999999</v>
      </c>
      <c r="V346">
        <f t="shared" si="125"/>
        <v>6.6287720981999998</v>
      </c>
    </row>
    <row r="347" spans="2:22" x14ac:dyDescent="0.2">
      <c r="B347">
        <v>8400</v>
      </c>
      <c r="C347">
        <v>4400000</v>
      </c>
      <c r="D347">
        <v>466.43242099999998</v>
      </c>
      <c r="E347">
        <v>-503320.46062000003</v>
      </c>
      <c r="F347">
        <v>2515271.783303</v>
      </c>
      <c r="G347">
        <v>33709.159463000004</v>
      </c>
      <c r="I347">
        <f t="shared" si="127"/>
        <v>5597.8509800587199</v>
      </c>
      <c r="J347">
        <f t="shared" si="128"/>
        <v>0.51194539249146753</v>
      </c>
      <c r="K347">
        <f t="shared" si="129"/>
        <v>0.9987977063366259</v>
      </c>
      <c r="L347">
        <f t="shared" si="130"/>
        <v>3887.5072349999682</v>
      </c>
      <c r="M347">
        <f t="shared" si="124"/>
        <v>-5.3589981249998528</v>
      </c>
      <c r="O347">
        <v>8400</v>
      </c>
      <c r="P347">
        <v>4400000</v>
      </c>
      <c r="Q347">
        <v>466.43242099999998</v>
      </c>
      <c r="R347">
        <v>-503320.46062000003</v>
      </c>
      <c r="S347">
        <v>2515271.783303</v>
      </c>
      <c r="T347">
        <v>33709.159463000004</v>
      </c>
      <c r="U347">
        <v>70689.724023000002</v>
      </c>
      <c r="V347">
        <f t="shared" si="125"/>
        <v>7.0689724023000009</v>
      </c>
    </row>
    <row r="348" spans="2:22" x14ac:dyDescent="0.2">
      <c r="B348">
        <v>8600</v>
      </c>
      <c r="C348">
        <v>4500000</v>
      </c>
      <c r="D348">
        <v>466.54283099999998</v>
      </c>
      <c r="E348">
        <v>-503020.50085800001</v>
      </c>
      <c r="F348">
        <v>2515271.783303</v>
      </c>
      <c r="G348">
        <v>35995.592312000001</v>
      </c>
      <c r="I348">
        <f t="shared" si="127"/>
        <v>5897.810742058733</v>
      </c>
      <c r="J348">
        <f t="shared" si="128"/>
        <v>0.5241345685031692</v>
      </c>
      <c r="K348">
        <f t="shared" si="129"/>
        <v>0.9987977063366259</v>
      </c>
      <c r="L348">
        <f t="shared" si="130"/>
        <v>4187.4669969999813</v>
      </c>
      <c r="M348">
        <f t="shared" si="124"/>
        <v>-5.3387331899996937</v>
      </c>
      <c r="O348">
        <v>8600</v>
      </c>
      <c r="P348">
        <v>4500000</v>
      </c>
      <c r="Q348">
        <v>466.54283099999998</v>
      </c>
      <c r="R348">
        <v>-503020.50085800001</v>
      </c>
      <c r="S348">
        <v>2515271.783303</v>
      </c>
      <c r="T348">
        <v>35995.592312000001</v>
      </c>
      <c r="U348">
        <v>75181.986732999998</v>
      </c>
      <c r="V348">
        <f t="shared" si="125"/>
        <v>7.5181986733000006</v>
      </c>
    </row>
    <row r="349" spans="2:22" x14ac:dyDescent="0.2">
      <c r="B349">
        <v>8800</v>
      </c>
      <c r="C349">
        <v>4600000</v>
      </c>
      <c r="D349">
        <v>466.37942099999998</v>
      </c>
      <c r="E349">
        <v>-502714.14491899998</v>
      </c>
      <c r="F349">
        <v>2515271.783303</v>
      </c>
      <c r="G349">
        <v>38491.643342000003</v>
      </c>
      <c r="I349">
        <f t="shared" si="127"/>
        <v>6204.1666810587631</v>
      </c>
      <c r="J349">
        <f t="shared" si="128"/>
        <v>0.53632374451487075</v>
      </c>
      <c r="K349">
        <f t="shared" si="129"/>
        <v>0.9987977063366259</v>
      </c>
      <c r="L349">
        <f t="shared" si="130"/>
        <v>4493.8229360000114</v>
      </c>
      <c r="M349">
        <f t="shared" si="124"/>
        <v>-5.306752304999609</v>
      </c>
      <c r="O349">
        <v>8800</v>
      </c>
      <c r="P349">
        <v>4600000</v>
      </c>
      <c r="Q349">
        <v>466.37942099999998</v>
      </c>
      <c r="R349">
        <v>-502714.14491899998</v>
      </c>
      <c r="S349">
        <v>2515271.783303</v>
      </c>
      <c r="T349">
        <v>38491.643342000003</v>
      </c>
      <c r="U349">
        <v>79530.160713000005</v>
      </c>
      <c r="V349">
        <f t="shared" si="125"/>
        <v>7.9530160713000004</v>
      </c>
    </row>
    <row r="350" spans="2:22" x14ac:dyDescent="0.2">
      <c r="B350">
        <v>9000</v>
      </c>
      <c r="C350">
        <v>4700000</v>
      </c>
      <c r="D350">
        <v>466.400982</v>
      </c>
      <c r="E350">
        <v>-502373.95467299997</v>
      </c>
      <c r="F350">
        <v>2515271.783303</v>
      </c>
      <c r="G350">
        <v>40943.917752000001</v>
      </c>
      <c r="I350">
        <f t="shared" si="127"/>
        <v>6544.3569270587759</v>
      </c>
      <c r="J350">
        <f t="shared" si="128"/>
        <v>0.54851292052657241</v>
      </c>
      <c r="K350">
        <f t="shared" si="129"/>
        <v>0.9987977063366259</v>
      </c>
      <c r="L350">
        <f t="shared" si="130"/>
        <v>4834.0131820000242</v>
      </c>
      <c r="M350">
        <f t="shared" si="124"/>
        <v>-5.1375807699996949</v>
      </c>
      <c r="O350">
        <v>9000</v>
      </c>
      <c r="P350">
        <v>4700000</v>
      </c>
      <c r="Q350">
        <v>466.400982</v>
      </c>
      <c r="R350">
        <v>-502373.95467299997</v>
      </c>
      <c r="S350">
        <v>2515271.783303</v>
      </c>
      <c r="T350">
        <v>40943.917752000001</v>
      </c>
      <c r="U350">
        <v>84584.554921999996</v>
      </c>
      <c r="V350">
        <f t="shared" si="125"/>
        <v>8.4584554922000006</v>
      </c>
    </row>
    <row r="351" spans="2:22" x14ac:dyDescent="0.2">
      <c r="B351">
        <v>9200</v>
      </c>
      <c r="C351">
        <v>4800000</v>
      </c>
      <c r="D351">
        <v>466.475009</v>
      </c>
      <c r="E351">
        <v>-502017.50248199998</v>
      </c>
      <c r="F351">
        <v>2515271.783303</v>
      </c>
      <c r="G351">
        <v>43291.733461999997</v>
      </c>
      <c r="I351">
        <f t="shared" si="127"/>
        <v>6900.8091180587653</v>
      </c>
      <c r="J351">
        <f t="shared" si="128"/>
        <v>0.56070209653827396</v>
      </c>
      <c r="K351">
        <f t="shared" si="129"/>
        <v>0.9987977063366259</v>
      </c>
      <c r="L351">
        <f t="shared" si="130"/>
        <v>5190.4653730000136</v>
      </c>
      <c r="M351">
        <f t="shared" si="124"/>
        <v>-5.0562710449998125</v>
      </c>
      <c r="O351">
        <v>9200</v>
      </c>
      <c r="P351">
        <v>4800000</v>
      </c>
      <c r="Q351">
        <v>466.475009</v>
      </c>
      <c r="R351">
        <v>-502017.50248199998</v>
      </c>
      <c r="S351">
        <v>2515271.783303</v>
      </c>
      <c r="T351">
        <v>43291.733461999997</v>
      </c>
      <c r="U351">
        <v>89558.141678999993</v>
      </c>
      <c r="V351">
        <f t="shared" si="125"/>
        <v>8.9558141678999998</v>
      </c>
    </row>
    <row r="352" spans="2:22" x14ac:dyDescent="0.2">
      <c r="B352">
        <v>9400</v>
      </c>
      <c r="C352">
        <v>4900000</v>
      </c>
      <c r="D352">
        <v>466.66594600000002</v>
      </c>
      <c r="E352">
        <v>-501657.58538399998</v>
      </c>
      <c r="F352">
        <v>2515271.783303</v>
      </c>
      <c r="G352">
        <v>45970.644802000003</v>
      </c>
      <c r="I352">
        <f t="shared" si="127"/>
        <v>7260.7262160587707</v>
      </c>
      <c r="J352">
        <f t="shared" si="128"/>
        <v>0.57289127254997563</v>
      </c>
      <c r="K352">
        <f t="shared" si="129"/>
        <v>0.9987977063366259</v>
      </c>
      <c r="L352">
        <f t="shared" si="130"/>
        <v>5550.382471000019</v>
      </c>
      <c r="M352">
        <f t="shared" si="124"/>
        <v>-5.0389465099997324</v>
      </c>
      <c r="O352">
        <v>9400</v>
      </c>
      <c r="P352">
        <v>4900000</v>
      </c>
      <c r="Q352">
        <v>466.66594600000002</v>
      </c>
      <c r="R352">
        <v>-501657.58538399998</v>
      </c>
      <c r="S352">
        <v>2515271.783303</v>
      </c>
      <c r="T352">
        <v>45970.644802000003</v>
      </c>
      <c r="U352">
        <v>94337.481899999999</v>
      </c>
      <c r="V352">
        <f t="shared" si="125"/>
        <v>9.4337481900000011</v>
      </c>
    </row>
    <row r="353" spans="2:33" x14ac:dyDescent="0.2">
      <c r="B353">
        <v>9600</v>
      </c>
      <c r="C353">
        <v>5000000</v>
      </c>
      <c r="D353">
        <v>466.559843</v>
      </c>
      <c r="E353">
        <v>-501279.92158700002</v>
      </c>
      <c r="F353">
        <v>2515271.783303</v>
      </c>
      <c r="G353">
        <v>48478.837499000001</v>
      </c>
      <c r="I353">
        <f t="shared" si="127"/>
        <v>7638.3900130587281</v>
      </c>
      <c r="J353">
        <f t="shared" si="128"/>
        <v>0.58508044856167718</v>
      </c>
      <c r="K353">
        <f t="shared" si="129"/>
        <v>0.9987977063366259</v>
      </c>
      <c r="L353">
        <f t="shared" si="130"/>
        <v>5928.0462679999764</v>
      </c>
      <c r="M353">
        <f t="shared" si="124"/>
        <v>-4.9502130149999717</v>
      </c>
      <c r="O353">
        <v>9600</v>
      </c>
      <c r="P353">
        <v>5000000</v>
      </c>
      <c r="Q353">
        <v>466.559843</v>
      </c>
      <c r="R353">
        <v>-501279.92158700002</v>
      </c>
      <c r="S353">
        <v>2515271.783303</v>
      </c>
      <c r="T353">
        <v>48478.837499000001</v>
      </c>
      <c r="U353">
        <v>99093.094408000004</v>
      </c>
      <c r="V353">
        <f t="shared" si="125"/>
        <v>9.9093094408000013</v>
      </c>
    </row>
    <row r="354" spans="2:33" x14ac:dyDescent="0.2">
      <c r="B354">
        <v>9800</v>
      </c>
      <c r="C354">
        <v>5100000</v>
      </c>
      <c r="D354">
        <v>466.39030400000001</v>
      </c>
      <c r="E354">
        <v>-500889.23351699999</v>
      </c>
      <c r="F354">
        <v>2515271.783303</v>
      </c>
      <c r="G354">
        <v>50948.358773</v>
      </c>
      <c r="I354">
        <f t="shared" si="127"/>
        <v>8029.078083058761</v>
      </c>
      <c r="J354">
        <f t="shared" si="128"/>
        <v>0.59726962457337884</v>
      </c>
      <c r="K354">
        <f t="shared" si="129"/>
        <v>0.9987977063366259</v>
      </c>
      <c r="L354">
        <f t="shared" si="130"/>
        <v>6318.7343380000093</v>
      </c>
      <c r="M354">
        <f t="shared" si="124"/>
        <v>-4.8850916499995947</v>
      </c>
      <c r="O354">
        <v>9800</v>
      </c>
      <c r="P354">
        <v>5100000</v>
      </c>
      <c r="Q354">
        <v>466.39030400000001</v>
      </c>
      <c r="R354">
        <v>-500889.23351699999</v>
      </c>
      <c r="S354">
        <v>2515271.783303</v>
      </c>
      <c r="T354">
        <v>50948.358773</v>
      </c>
      <c r="U354">
        <v>104383.781993</v>
      </c>
      <c r="V354">
        <f t="shared" si="125"/>
        <v>10.438378199300001</v>
      </c>
    </row>
    <row r="355" spans="2:33" x14ac:dyDescent="0.2">
      <c r="B355">
        <v>10000</v>
      </c>
      <c r="C355">
        <v>5200000</v>
      </c>
      <c r="D355">
        <v>466.55535900000001</v>
      </c>
      <c r="E355">
        <v>-500483.66816399997</v>
      </c>
      <c r="F355">
        <v>2515271.783303</v>
      </c>
      <c r="G355">
        <v>53731.209689000003</v>
      </c>
      <c r="I355">
        <f t="shared" si="127"/>
        <v>8434.6434360587737</v>
      </c>
      <c r="J355">
        <f t="shared" si="128"/>
        <v>0.6094588005850804</v>
      </c>
      <c r="K355">
        <f t="shared" si="129"/>
        <v>0.9987977063366259</v>
      </c>
      <c r="L355">
        <f t="shared" si="130"/>
        <v>6724.299691000022</v>
      </c>
      <c r="M355">
        <f t="shared" si="124"/>
        <v>-4.8107052349996957</v>
      </c>
      <c r="O355">
        <v>10000</v>
      </c>
      <c r="P355">
        <v>5200000</v>
      </c>
      <c r="Q355">
        <v>466.55535900000001</v>
      </c>
      <c r="R355">
        <v>-500483.66816399997</v>
      </c>
      <c r="S355">
        <v>2515271.783303</v>
      </c>
      <c r="T355">
        <v>53731.209689000003</v>
      </c>
      <c r="U355">
        <v>109386.77875699999</v>
      </c>
      <c r="V355">
        <f t="shared" si="125"/>
        <v>10.9386778757</v>
      </c>
    </row>
    <row r="357" spans="2:33" x14ac:dyDescent="0.2">
      <c r="B357" t="s">
        <v>78</v>
      </c>
      <c r="AE357" t="s">
        <v>42</v>
      </c>
    </row>
    <row r="358" spans="2:33" x14ac:dyDescent="0.2">
      <c r="D358" t="s">
        <v>29</v>
      </c>
      <c r="F358" t="s">
        <v>97</v>
      </c>
      <c r="Y358" t="s">
        <v>37</v>
      </c>
      <c r="Z358" t="s">
        <v>38</v>
      </c>
      <c r="AA358" t="s">
        <v>39</v>
      </c>
      <c r="AB358" t="s">
        <v>40</v>
      </c>
      <c r="AD358">
        <f>(4/3)*3.14*((3.413*15.4)^3)</f>
        <v>607910.1743053695</v>
      </c>
      <c r="AE358" t="s">
        <v>41</v>
      </c>
    </row>
    <row r="359" spans="2:33" x14ac:dyDescent="0.2">
      <c r="B359">
        <v>31250</v>
      </c>
      <c r="C359" t="s">
        <v>12</v>
      </c>
      <c r="D359" t="s">
        <v>13</v>
      </c>
      <c r="E359" t="s">
        <v>14</v>
      </c>
      <c r="F359" t="s">
        <v>15</v>
      </c>
      <c r="G359" t="s">
        <v>16</v>
      </c>
      <c r="I359" t="s">
        <v>6</v>
      </c>
      <c r="J359" t="s">
        <v>7</v>
      </c>
      <c r="K359" t="s">
        <v>8</v>
      </c>
      <c r="L359" t="s">
        <v>9</v>
      </c>
      <c r="AD359">
        <f>(1/6)*3.14*(AB359)^3</f>
        <v>0</v>
      </c>
    </row>
    <row r="360" spans="2:33" x14ac:dyDescent="0.2">
      <c r="B360" t="s">
        <v>10</v>
      </c>
      <c r="C360">
        <v>100000</v>
      </c>
      <c r="D360">
        <v>464.82243199999999</v>
      </c>
      <c r="E360">
        <v>-1969456.2342689999</v>
      </c>
      <c r="F360">
        <v>8502309.8470029999</v>
      </c>
      <c r="G360">
        <v>-1.2194E-2</v>
      </c>
      <c r="AD360">
        <f t="shared" ref="AD360:AD362" si="131">(1/6)*3.14*(AB360)^3</f>
        <v>0</v>
      </c>
    </row>
    <row r="361" spans="2:33" x14ac:dyDescent="0.2">
      <c r="B361">
        <v>0</v>
      </c>
      <c r="C361">
        <v>200000</v>
      </c>
      <c r="D361">
        <v>464.81289400000003</v>
      </c>
      <c r="E361">
        <v>-1824262.5201069999</v>
      </c>
      <c r="F361">
        <v>8498934.2253259998</v>
      </c>
      <c r="G361">
        <v>-6.7730000000000004E-3</v>
      </c>
      <c r="I361">
        <f>E361-(432000-$B$359)/432000*$E$360</f>
        <v>2727.2620302727446</v>
      </c>
      <c r="J361">
        <f>B361/$B$359</f>
        <v>0</v>
      </c>
      <c r="K361">
        <f>F361/$F$360</f>
        <v>0.99960297592798386</v>
      </c>
      <c r="L361">
        <f>E361-$E$361</f>
        <v>0</v>
      </c>
      <c r="O361" t="s">
        <v>11</v>
      </c>
      <c r="P361" t="s">
        <v>12</v>
      </c>
      <c r="Q361" t="s">
        <v>13</v>
      </c>
      <c r="R361" t="s">
        <v>14</v>
      </c>
      <c r="S361" t="s">
        <v>15</v>
      </c>
      <c r="T361" t="s">
        <v>16</v>
      </c>
      <c r="U361" t="s">
        <v>17</v>
      </c>
      <c r="V361" t="s">
        <v>19</v>
      </c>
      <c r="AD361">
        <f t="shared" si="131"/>
        <v>0</v>
      </c>
      <c r="AE361" t="s">
        <v>45</v>
      </c>
      <c r="AF361" t="s">
        <v>46</v>
      </c>
      <c r="AG361" t="s">
        <v>48</v>
      </c>
    </row>
    <row r="362" spans="2:33" ht="17" customHeight="1" x14ac:dyDescent="0.2">
      <c r="B362">
        <v>200</v>
      </c>
      <c r="C362">
        <v>300000</v>
      </c>
      <c r="D362">
        <v>465.04223500000001</v>
      </c>
      <c r="E362">
        <v>-1824252.9281890001</v>
      </c>
      <c r="F362">
        <v>8497534.9282920007</v>
      </c>
      <c r="G362">
        <v>40.788581000000001</v>
      </c>
      <c r="I362">
        <f t="shared" ref="I362:I396" si="132">E362-(432000-$B$359)/432000*$E$360</f>
        <v>2736.8539482725319</v>
      </c>
      <c r="J362">
        <f t="shared" ref="J362:J396" si="133">B362/$B$359</f>
        <v>6.4000000000000003E-3</v>
      </c>
      <c r="K362">
        <f t="shared" ref="K362:K396" si="134">F362/$F$360</f>
        <v>0.99943839747116692</v>
      </c>
      <c r="L362">
        <f t="shared" ref="L362:L396" si="135">E362-$E$361</f>
        <v>9.5919179997872561</v>
      </c>
      <c r="M362">
        <f t="shared" ref="M362:M396" si="136">((L362-L361)-(B362-B361)*$H$14)/(B362-B361)</f>
        <v>-6.7905724100008227</v>
      </c>
      <c r="O362">
        <v>200</v>
      </c>
      <c r="P362">
        <v>300000</v>
      </c>
      <c r="Q362">
        <v>465.04223500000001</v>
      </c>
      <c r="R362">
        <v>-1824252.9281890001</v>
      </c>
      <c r="S362">
        <v>8497534.9282920007</v>
      </c>
      <c r="T362">
        <v>40.788581000000001</v>
      </c>
      <c r="U362">
        <v>0</v>
      </c>
      <c r="V362">
        <f>U362*10^-4</f>
        <v>0</v>
      </c>
      <c r="AD362">
        <f t="shared" si="131"/>
        <v>0</v>
      </c>
      <c r="AE362" t="e">
        <f t="shared" ref="AE362" si="137">V362*$AD$214/AD362</f>
        <v>#DIV/0!</v>
      </c>
      <c r="AF362">
        <f>AD362/O362*0.6022</f>
        <v>0</v>
      </c>
      <c r="AG362" t="e">
        <f>O362/AD362</f>
        <v>#DIV/0!</v>
      </c>
    </row>
    <row r="363" spans="2:33" x14ac:dyDescent="0.2">
      <c r="B363">
        <v>400</v>
      </c>
      <c r="C363">
        <v>400000</v>
      </c>
      <c r="D363">
        <v>465.01019300000002</v>
      </c>
      <c r="E363">
        <v>-1824274.1619830001</v>
      </c>
      <c r="F363">
        <v>8497534.9282920007</v>
      </c>
      <c r="G363">
        <v>-20.307586000000001</v>
      </c>
      <c r="I363">
        <f t="shared" si="132"/>
        <v>2715.6201542725321</v>
      </c>
      <c r="J363">
        <f t="shared" si="133"/>
        <v>1.2800000000000001E-2</v>
      </c>
      <c r="K363">
        <f t="shared" si="134"/>
        <v>0.99943839747116692</v>
      </c>
      <c r="L363">
        <f t="shared" si="135"/>
        <v>-11.641876000212505</v>
      </c>
      <c r="M363">
        <f t="shared" si="136"/>
        <v>-6.9447009699997579</v>
      </c>
      <c r="O363">
        <v>400</v>
      </c>
      <c r="P363">
        <v>400000</v>
      </c>
      <c r="Q363">
        <v>465.01019300000002</v>
      </c>
      <c r="R363">
        <v>-1824274.1619830001</v>
      </c>
      <c r="S363">
        <v>8497534.9282920007</v>
      </c>
      <c r="T363">
        <v>-20.307586000000001</v>
      </c>
      <c r="U363">
        <v>27.406344000000001</v>
      </c>
      <c r="V363">
        <f t="shared" ref="V363:V396" si="138">U363*10^-4</f>
        <v>2.7406344000000002E-3</v>
      </c>
    </row>
    <row r="364" spans="2:33" x14ac:dyDescent="0.2">
      <c r="B364">
        <v>600</v>
      </c>
      <c r="C364">
        <v>500000</v>
      </c>
      <c r="D364">
        <v>465.05195400000002</v>
      </c>
      <c r="E364">
        <v>-1824273.9768950001</v>
      </c>
      <c r="F364">
        <v>8497534.9282920007</v>
      </c>
      <c r="G364">
        <v>-137.418654</v>
      </c>
      <c r="I364">
        <f t="shared" si="132"/>
        <v>2715.8052422725596</v>
      </c>
      <c r="J364">
        <f t="shared" si="133"/>
        <v>1.9199999999999998E-2</v>
      </c>
      <c r="K364">
        <f t="shared" si="134"/>
        <v>0.99943839747116692</v>
      </c>
      <c r="L364">
        <f t="shared" si="135"/>
        <v>-11.456788000185043</v>
      </c>
      <c r="M364">
        <f t="shared" si="136"/>
        <v>-6.8376065599996219</v>
      </c>
      <c r="O364">
        <v>600</v>
      </c>
      <c r="P364">
        <v>500000</v>
      </c>
      <c r="Q364">
        <v>465.05195400000002</v>
      </c>
      <c r="R364">
        <v>-1824273.9768950001</v>
      </c>
      <c r="S364">
        <v>8497534.9282920007</v>
      </c>
      <c r="T364">
        <v>-137.418654</v>
      </c>
      <c r="U364">
        <v>52.303232999999999</v>
      </c>
      <c r="V364">
        <f t="shared" si="138"/>
        <v>5.2303232999999999E-3</v>
      </c>
    </row>
    <row r="365" spans="2:33" x14ac:dyDescent="0.2">
      <c r="B365">
        <v>800</v>
      </c>
      <c r="C365">
        <v>600000</v>
      </c>
      <c r="D365">
        <v>465.02944100000002</v>
      </c>
      <c r="E365">
        <v>-1824302.3215369999</v>
      </c>
      <c r="F365">
        <v>8497534.9282920007</v>
      </c>
      <c r="G365">
        <v>-153.59948900000001</v>
      </c>
      <c r="I365">
        <f t="shared" si="132"/>
        <v>2687.4606002727523</v>
      </c>
      <c r="J365">
        <f t="shared" si="133"/>
        <v>2.5600000000000001E-2</v>
      </c>
      <c r="K365">
        <f t="shared" si="134"/>
        <v>0.99943839747116692</v>
      </c>
      <c r="L365">
        <f t="shared" si="135"/>
        <v>-39.801429999992251</v>
      </c>
      <c r="M365">
        <f t="shared" si="136"/>
        <v>-6.9802552099987949</v>
      </c>
      <c r="O365">
        <v>800</v>
      </c>
      <c r="P365">
        <v>600000</v>
      </c>
      <c r="Q365">
        <v>465.02944100000002</v>
      </c>
      <c r="R365">
        <v>-1824302.3215369999</v>
      </c>
      <c r="S365">
        <v>8497534.9282920007</v>
      </c>
      <c r="T365">
        <v>-153.59948900000001</v>
      </c>
      <c r="U365">
        <v>83.302272000000002</v>
      </c>
      <c r="V365">
        <f t="shared" si="138"/>
        <v>8.3302272E-3</v>
      </c>
    </row>
    <row r="366" spans="2:33" x14ac:dyDescent="0.2">
      <c r="B366">
        <v>1000</v>
      </c>
      <c r="C366">
        <v>700000</v>
      </c>
      <c r="D366">
        <v>465.03139900000002</v>
      </c>
      <c r="E366">
        <v>-1824289.2344480001</v>
      </c>
      <c r="F366">
        <v>8497534.9282920007</v>
      </c>
      <c r="G366">
        <v>-166.691216</v>
      </c>
      <c r="I366">
        <f t="shared" si="132"/>
        <v>2700.5476892725565</v>
      </c>
      <c r="J366">
        <f t="shared" si="133"/>
        <v>3.2000000000000001E-2</v>
      </c>
      <c r="K366">
        <f t="shared" si="134"/>
        <v>0.99943839747116692</v>
      </c>
      <c r="L366">
        <f t="shared" si="135"/>
        <v>-26.714341000188142</v>
      </c>
      <c r="M366">
        <f t="shared" si="136"/>
        <v>-6.7730965550007385</v>
      </c>
      <c r="O366">
        <v>1000</v>
      </c>
      <c r="P366">
        <v>700000</v>
      </c>
      <c r="Q366">
        <v>465.03139900000002</v>
      </c>
      <c r="R366">
        <v>-1824289.2344480001</v>
      </c>
      <c r="S366">
        <v>8497534.9282920007</v>
      </c>
      <c r="T366">
        <v>-166.691216</v>
      </c>
      <c r="U366">
        <v>118.799055</v>
      </c>
      <c r="V366">
        <f t="shared" si="138"/>
        <v>1.1879905499999999E-2</v>
      </c>
    </row>
    <row r="367" spans="2:33" x14ac:dyDescent="0.2">
      <c r="B367">
        <v>1200</v>
      </c>
      <c r="C367">
        <v>800000</v>
      </c>
      <c r="D367">
        <v>465.040798</v>
      </c>
      <c r="E367">
        <v>-1824304.4022979999</v>
      </c>
      <c r="F367">
        <v>8497534.9282920007</v>
      </c>
      <c r="G367">
        <v>-132.49504099999999</v>
      </c>
      <c r="I367">
        <f t="shared" si="132"/>
        <v>2685.379839272704</v>
      </c>
      <c r="J367">
        <f t="shared" si="133"/>
        <v>3.8399999999999997E-2</v>
      </c>
      <c r="K367">
        <f t="shared" si="134"/>
        <v>0.99943839747116692</v>
      </c>
      <c r="L367">
        <f t="shared" si="135"/>
        <v>-41.882191000040621</v>
      </c>
      <c r="M367">
        <f t="shared" si="136"/>
        <v>-6.9143712499990215</v>
      </c>
      <c r="O367">
        <v>1200</v>
      </c>
      <c r="P367">
        <v>800000</v>
      </c>
      <c r="Q367">
        <v>465.040798</v>
      </c>
      <c r="R367">
        <v>-1824304.4022979999</v>
      </c>
      <c r="S367">
        <v>8497534.9282920007</v>
      </c>
      <c r="T367">
        <v>-132.49504099999999</v>
      </c>
      <c r="U367">
        <v>155.88858500000001</v>
      </c>
      <c r="V367">
        <f t="shared" si="138"/>
        <v>1.5588858500000002E-2</v>
      </c>
    </row>
    <row r="368" spans="2:33" x14ac:dyDescent="0.2">
      <c r="B368">
        <v>1400</v>
      </c>
      <c r="C368">
        <v>900000</v>
      </c>
      <c r="D368">
        <v>465.01261799999997</v>
      </c>
      <c r="E368">
        <v>-1824293.8195730001</v>
      </c>
      <c r="F368">
        <v>8497534.9282920007</v>
      </c>
      <c r="G368">
        <v>-102.332381</v>
      </c>
      <c r="I368">
        <f t="shared" si="132"/>
        <v>2695.9625642725732</v>
      </c>
      <c r="J368">
        <f t="shared" si="133"/>
        <v>4.48E-2</v>
      </c>
      <c r="K368">
        <f t="shared" si="134"/>
        <v>0.99943839747116692</v>
      </c>
      <c r="L368">
        <f t="shared" si="135"/>
        <v>-31.299466000171378</v>
      </c>
      <c r="M368">
        <f t="shared" si="136"/>
        <v>-6.7856183750004133</v>
      </c>
      <c r="O368">
        <v>1400</v>
      </c>
      <c r="P368">
        <v>900000</v>
      </c>
      <c r="Q368">
        <v>465.01261799999997</v>
      </c>
      <c r="R368">
        <v>-1824293.8195730001</v>
      </c>
      <c r="S368">
        <v>8497534.9282920007</v>
      </c>
      <c r="T368">
        <v>-102.332381</v>
      </c>
      <c r="U368">
        <v>200.626081</v>
      </c>
      <c r="V368">
        <f t="shared" si="138"/>
        <v>2.00626081E-2</v>
      </c>
    </row>
    <row r="369" spans="2:22" x14ac:dyDescent="0.2">
      <c r="B369">
        <v>1600</v>
      </c>
      <c r="C369">
        <v>1000000</v>
      </c>
      <c r="D369">
        <v>465.06251700000001</v>
      </c>
      <c r="E369">
        <v>-1824302.0210249999</v>
      </c>
      <c r="F369">
        <v>8497534.9282920007</v>
      </c>
      <c r="G369">
        <v>-175.128072</v>
      </c>
      <c r="I369">
        <f t="shared" si="132"/>
        <v>2687.7611122727394</v>
      </c>
      <c r="J369">
        <f t="shared" si="133"/>
        <v>5.1200000000000002E-2</v>
      </c>
      <c r="K369">
        <f t="shared" si="134"/>
        <v>0.99943839747116692</v>
      </c>
      <c r="L369">
        <f t="shared" si="135"/>
        <v>-39.500918000005186</v>
      </c>
      <c r="M369">
        <f t="shared" si="136"/>
        <v>-6.8795392599989285</v>
      </c>
      <c r="O369">
        <v>1600</v>
      </c>
      <c r="P369">
        <v>1000000</v>
      </c>
      <c r="Q369">
        <v>465.06251700000001</v>
      </c>
      <c r="R369">
        <v>-1824302.0210249999</v>
      </c>
      <c r="S369">
        <v>8497534.9282920007</v>
      </c>
      <c r="T369">
        <v>-175.128072</v>
      </c>
      <c r="U369">
        <v>242.55580499999999</v>
      </c>
      <c r="V369">
        <f t="shared" si="138"/>
        <v>2.4255580500000002E-2</v>
      </c>
    </row>
    <row r="370" spans="2:22" x14ac:dyDescent="0.2">
      <c r="B370">
        <v>1800</v>
      </c>
      <c r="C370">
        <v>1100000</v>
      </c>
      <c r="D370">
        <v>465.01486999999997</v>
      </c>
      <c r="E370">
        <v>-1824327.4625589999</v>
      </c>
      <c r="F370">
        <v>8497534.9282920007</v>
      </c>
      <c r="G370">
        <v>-199.27130500000001</v>
      </c>
      <c r="I370">
        <f t="shared" si="132"/>
        <v>2662.3195782727562</v>
      </c>
      <c r="J370">
        <f t="shared" si="133"/>
        <v>5.7599999999999998E-2</v>
      </c>
      <c r="K370">
        <f t="shared" si="134"/>
        <v>0.99943839747116692</v>
      </c>
      <c r="L370">
        <f t="shared" si="135"/>
        <v>-64.942451999988407</v>
      </c>
      <c r="M370">
        <f t="shared" si="136"/>
        <v>-6.9657396699996754</v>
      </c>
      <c r="O370">
        <v>1800</v>
      </c>
      <c r="P370">
        <v>1100000</v>
      </c>
      <c r="Q370">
        <v>465.01486999999997</v>
      </c>
      <c r="R370">
        <v>-1824327.4625589999</v>
      </c>
      <c r="S370">
        <v>8497534.9282920007</v>
      </c>
      <c r="T370">
        <v>-199.27130500000001</v>
      </c>
      <c r="U370">
        <v>296.92558700000001</v>
      </c>
      <c r="V370">
        <f t="shared" si="138"/>
        <v>2.9692558700000003E-2</v>
      </c>
    </row>
    <row r="371" spans="2:22" x14ac:dyDescent="0.2">
      <c r="B371">
        <v>2000</v>
      </c>
      <c r="C371">
        <v>1200000</v>
      </c>
      <c r="D371">
        <v>465.07658199999997</v>
      </c>
      <c r="E371">
        <v>-1824309.2497090001</v>
      </c>
      <c r="F371">
        <v>8497534.9282920007</v>
      </c>
      <c r="G371">
        <v>-152.98037099999999</v>
      </c>
      <c r="I371">
        <f t="shared" si="132"/>
        <v>2680.5324282725342</v>
      </c>
      <c r="J371">
        <f t="shared" si="133"/>
        <v>6.4000000000000001E-2</v>
      </c>
      <c r="K371">
        <f t="shared" si="134"/>
        <v>0.99943839747116692</v>
      </c>
      <c r="L371">
        <f t="shared" si="135"/>
        <v>-46.729602000210434</v>
      </c>
      <c r="M371">
        <f t="shared" si="136"/>
        <v>-6.7474677500008688</v>
      </c>
      <c r="O371">
        <v>2000</v>
      </c>
      <c r="P371">
        <v>1200000</v>
      </c>
      <c r="Q371">
        <v>465.07658199999997</v>
      </c>
      <c r="R371">
        <v>-1824309.2497090001</v>
      </c>
      <c r="S371">
        <v>8497534.9282920007</v>
      </c>
      <c r="T371">
        <v>-152.98037099999999</v>
      </c>
      <c r="U371">
        <v>368.58847700000001</v>
      </c>
      <c r="V371">
        <f t="shared" si="138"/>
        <v>3.6858847700000003E-2</v>
      </c>
    </row>
    <row r="372" spans="2:22" x14ac:dyDescent="0.2">
      <c r="B372">
        <v>2200</v>
      </c>
      <c r="C372">
        <v>1300000</v>
      </c>
      <c r="D372">
        <v>465.03242799999998</v>
      </c>
      <c r="E372">
        <v>-1824299.7876190001</v>
      </c>
      <c r="F372">
        <v>8497534.9282920007</v>
      </c>
      <c r="G372">
        <v>-140.03193400000001</v>
      </c>
      <c r="I372">
        <f t="shared" si="132"/>
        <v>2689.9945182725787</v>
      </c>
      <c r="J372">
        <f t="shared" si="133"/>
        <v>7.0400000000000004E-2</v>
      </c>
      <c r="K372">
        <f t="shared" si="134"/>
        <v>0.99943839747116692</v>
      </c>
      <c r="L372">
        <f t="shared" si="135"/>
        <v>-37.26751200016588</v>
      </c>
      <c r="M372">
        <f t="shared" si="136"/>
        <v>-6.7912215499995368</v>
      </c>
      <c r="O372">
        <v>2200</v>
      </c>
      <c r="P372">
        <v>1300000</v>
      </c>
      <c r="Q372">
        <v>465.03242799999998</v>
      </c>
      <c r="R372">
        <v>-1824299.7876190001</v>
      </c>
      <c r="S372">
        <v>8497534.9282920007</v>
      </c>
      <c r="T372">
        <v>-140.03193400000001</v>
      </c>
      <c r="U372">
        <v>414.39550300000002</v>
      </c>
      <c r="V372">
        <f t="shared" si="138"/>
        <v>4.1439550300000003E-2</v>
      </c>
    </row>
    <row r="373" spans="2:22" x14ac:dyDescent="0.2">
      <c r="B373">
        <v>2400</v>
      </c>
      <c r="C373">
        <v>1400000</v>
      </c>
      <c r="D373">
        <v>465.08110399999998</v>
      </c>
      <c r="E373">
        <v>-1824326.0844070001</v>
      </c>
      <c r="F373">
        <v>8497534.9282920007</v>
      </c>
      <c r="G373">
        <v>-122.491085</v>
      </c>
      <c r="I373">
        <f t="shared" si="132"/>
        <v>2663.6977302725427</v>
      </c>
      <c r="J373">
        <f t="shared" si="133"/>
        <v>7.6799999999999993E-2</v>
      </c>
      <c r="K373">
        <f t="shared" si="134"/>
        <v>0.99943839747116692</v>
      </c>
      <c r="L373">
        <f t="shared" si="135"/>
        <v>-63.564300000201911</v>
      </c>
      <c r="M373">
        <f t="shared" si="136"/>
        <v>-6.9700159399999393</v>
      </c>
      <c r="O373">
        <v>2400</v>
      </c>
      <c r="P373">
        <v>1400000</v>
      </c>
      <c r="Q373">
        <v>465.08110399999998</v>
      </c>
      <c r="R373">
        <v>-1824326.0844070001</v>
      </c>
      <c r="S373">
        <v>8497534.9282920007</v>
      </c>
      <c r="T373">
        <v>-122.491085</v>
      </c>
      <c r="U373">
        <v>501.123153</v>
      </c>
      <c r="V373">
        <f t="shared" si="138"/>
        <v>5.0112315300000002E-2</v>
      </c>
    </row>
    <row r="374" spans="2:22" x14ac:dyDescent="0.2">
      <c r="B374">
        <v>2600</v>
      </c>
      <c r="C374">
        <v>1500000</v>
      </c>
      <c r="D374">
        <v>465.06067200000001</v>
      </c>
      <c r="E374">
        <v>-1824323.656427</v>
      </c>
      <c r="F374">
        <v>8497534.9282920007</v>
      </c>
      <c r="G374">
        <v>-179.370261</v>
      </c>
      <c r="I374">
        <f t="shared" si="132"/>
        <v>2666.1257102726959</v>
      </c>
      <c r="J374">
        <f t="shared" si="133"/>
        <v>8.3199999999999996E-2</v>
      </c>
      <c r="K374">
        <f t="shared" si="134"/>
        <v>0.99943839747116692</v>
      </c>
      <c r="L374">
        <f t="shared" si="135"/>
        <v>-61.136320000048727</v>
      </c>
      <c r="M374">
        <f t="shared" si="136"/>
        <v>-6.8263920999989933</v>
      </c>
      <c r="O374">
        <v>2600</v>
      </c>
      <c r="P374">
        <v>1500000</v>
      </c>
      <c r="Q374">
        <v>465.06067200000001</v>
      </c>
      <c r="R374">
        <v>-1824323.656427</v>
      </c>
      <c r="S374">
        <v>8497534.9282920007</v>
      </c>
      <c r="T374">
        <v>-179.370261</v>
      </c>
      <c r="U374">
        <v>577.42587800000001</v>
      </c>
      <c r="V374">
        <f t="shared" si="138"/>
        <v>5.7742587800000002E-2</v>
      </c>
    </row>
    <row r="375" spans="2:22" x14ac:dyDescent="0.2">
      <c r="B375">
        <v>2800</v>
      </c>
      <c r="C375">
        <v>1600000</v>
      </c>
      <c r="D375">
        <v>465.115835</v>
      </c>
      <c r="E375">
        <v>-1824332.1731710001</v>
      </c>
      <c r="F375">
        <v>8497534.9282920007</v>
      </c>
      <c r="G375">
        <v>-127.099385</v>
      </c>
      <c r="I375">
        <f t="shared" si="132"/>
        <v>2657.6089662725572</v>
      </c>
      <c r="J375">
        <f t="shared" si="133"/>
        <v>8.9599999999999999E-2</v>
      </c>
      <c r="K375">
        <f t="shared" si="134"/>
        <v>0.99943839747116692</v>
      </c>
      <c r="L375">
        <f t="shared" si="135"/>
        <v>-69.653064000187442</v>
      </c>
      <c r="M375">
        <f t="shared" si="136"/>
        <v>-6.8811157200004525</v>
      </c>
      <c r="O375">
        <v>2800</v>
      </c>
      <c r="P375">
        <v>1600000</v>
      </c>
      <c r="Q375">
        <v>465.115835</v>
      </c>
      <c r="R375">
        <v>-1824332.1731710001</v>
      </c>
      <c r="S375">
        <v>8497534.9282920007</v>
      </c>
      <c r="T375">
        <v>-127.099385</v>
      </c>
      <c r="U375">
        <v>665.43295000000001</v>
      </c>
      <c r="V375">
        <f t="shared" si="138"/>
        <v>6.6543295000000002E-2</v>
      </c>
    </row>
    <row r="376" spans="2:22" x14ac:dyDescent="0.2">
      <c r="B376">
        <v>3000</v>
      </c>
      <c r="C376">
        <v>1700000</v>
      </c>
      <c r="D376">
        <v>465.05581599999999</v>
      </c>
      <c r="E376">
        <v>-1824329.701842</v>
      </c>
      <c r="F376">
        <v>8497534.9282920007</v>
      </c>
      <c r="G376">
        <v>-82.769007999999999</v>
      </c>
      <c r="I376">
        <f t="shared" si="132"/>
        <v>2660.0802952726372</v>
      </c>
      <c r="J376">
        <f t="shared" si="133"/>
        <v>9.6000000000000002E-2</v>
      </c>
      <c r="K376">
        <f t="shared" si="134"/>
        <v>0.99943839747116692</v>
      </c>
      <c r="L376">
        <f t="shared" si="135"/>
        <v>-67.181735000107437</v>
      </c>
      <c r="M376">
        <f t="shared" si="136"/>
        <v>-6.8261753549993589</v>
      </c>
      <c r="O376">
        <v>3000</v>
      </c>
      <c r="P376">
        <v>1700000</v>
      </c>
      <c r="Q376">
        <v>465.05581599999999</v>
      </c>
      <c r="R376">
        <v>-1824329.701842</v>
      </c>
      <c r="S376">
        <v>8497534.9282920007</v>
      </c>
      <c r="T376">
        <v>-82.769007999999999</v>
      </c>
      <c r="U376">
        <v>768.98143200000004</v>
      </c>
      <c r="V376">
        <f t="shared" si="138"/>
        <v>7.6898143200000005E-2</v>
      </c>
    </row>
    <row r="377" spans="2:22" x14ac:dyDescent="0.2">
      <c r="B377">
        <v>3200</v>
      </c>
      <c r="C377">
        <v>1800000</v>
      </c>
      <c r="D377">
        <v>465.10557</v>
      </c>
      <c r="E377">
        <v>-1824308.141548</v>
      </c>
      <c r="F377">
        <v>8497534.9282920007</v>
      </c>
      <c r="G377">
        <v>-47.570129000000001</v>
      </c>
      <c r="I377">
        <f t="shared" si="132"/>
        <v>2681.6405892726034</v>
      </c>
      <c r="J377">
        <f t="shared" si="133"/>
        <v>0.1024</v>
      </c>
      <c r="K377">
        <f t="shared" si="134"/>
        <v>0.99943839747116692</v>
      </c>
      <c r="L377">
        <f t="shared" si="135"/>
        <v>-45.621441000141203</v>
      </c>
      <c r="M377">
        <f t="shared" si="136"/>
        <v>-6.7307305299999278</v>
      </c>
      <c r="O377">
        <v>3200</v>
      </c>
      <c r="P377">
        <v>1800000</v>
      </c>
      <c r="Q377">
        <v>465.10557</v>
      </c>
      <c r="R377">
        <v>-1824308.141548</v>
      </c>
      <c r="S377">
        <v>8497534.9282920007</v>
      </c>
      <c r="T377">
        <v>-47.570129000000001</v>
      </c>
      <c r="U377">
        <v>890.40834500000005</v>
      </c>
      <c r="V377">
        <f t="shared" si="138"/>
        <v>8.9040834500000013E-2</v>
      </c>
    </row>
    <row r="378" spans="2:22" x14ac:dyDescent="0.2">
      <c r="B378">
        <v>3400</v>
      </c>
      <c r="C378">
        <v>1900000</v>
      </c>
      <c r="D378">
        <v>465.07516900000002</v>
      </c>
      <c r="E378">
        <v>-1824324.1896860001</v>
      </c>
      <c r="F378">
        <v>8497534.9282920007</v>
      </c>
      <c r="G378">
        <v>-49.236905</v>
      </c>
      <c r="I378">
        <f t="shared" si="132"/>
        <v>2665.5924512725323</v>
      </c>
      <c r="J378">
        <f t="shared" si="133"/>
        <v>0.10879999999999999</v>
      </c>
      <c r="K378">
        <f t="shared" si="134"/>
        <v>0.99943839747116692</v>
      </c>
      <c r="L378">
        <f t="shared" si="135"/>
        <v>-61.669579000212252</v>
      </c>
      <c r="M378">
        <f t="shared" si="136"/>
        <v>-6.9187726900001145</v>
      </c>
      <c r="O378">
        <v>3400</v>
      </c>
      <c r="P378">
        <v>1900000</v>
      </c>
      <c r="Q378">
        <v>465.07516900000002</v>
      </c>
      <c r="R378">
        <v>-1824324.1896860001</v>
      </c>
      <c r="S378">
        <v>8497534.9282920007</v>
      </c>
      <c r="T378">
        <v>-49.236905</v>
      </c>
      <c r="U378">
        <v>1029.2078630000001</v>
      </c>
      <c r="V378">
        <f t="shared" si="138"/>
        <v>0.10292078630000001</v>
      </c>
    </row>
    <row r="379" spans="2:22" x14ac:dyDescent="0.2">
      <c r="B379">
        <v>3600</v>
      </c>
      <c r="C379">
        <v>2000000</v>
      </c>
      <c r="D379">
        <v>465.085081</v>
      </c>
      <c r="E379">
        <v>-1824323.903221</v>
      </c>
      <c r="F379">
        <v>8497534.9282920007</v>
      </c>
      <c r="G379">
        <v>49.795330999999997</v>
      </c>
      <c r="I379">
        <f t="shared" si="132"/>
        <v>2665.8789162726607</v>
      </c>
      <c r="J379">
        <f t="shared" si="133"/>
        <v>0.1152</v>
      </c>
      <c r="K379">
        <f t="shared" si="134"/>
        <v>0.99943839747116692</v>
      </c>
      <c r="L379">
        <f t="shared" si="135"/>
        <v>-61.383114000083879</v>
      </c>
      <c r="M379">
        <f t="shared" si="136"/>
        <v>-6.8370996749991173</v>
      </c>
      <c r="O379">
        <v>3600</v>
      </c>
      <c r="P379">
        <v>2000000</v>
      </c>
      <c r="Q379">
        <v>465.085081</v>
      </c>
      <c r="R379">
        <v>-1824323.903221</v>
      </c>
      <c r="S379">
        <v>8497534.9282920007</v>
      </c>
      <c r="T379">
        <v>49.795330999999997</v>
      </c>
      <c r="U379">
        <v>1158.511802</v>
      </c>
      <c r="V379">
        <f t="shared" si="138"/>
        <v>0.1158511802</v>
      </c>
    </row>
    <row r="380" spans="2:22" x14ac:dyDescent="0.2">
      <c r="B380">
        <v>3800</v>
      </c>
      <c r="C380">
        <v>2100000</v>
      </c>
      <c r="D380">
        <v>465.17212599999999</v>
      </c>
      <c r="E380">
        <v>-1824319.973116</v>
      </c>
      <c r="F380">
        <v>8497534.9282920007</v>
      </c>
      <c r="G380">
        <v>111.286676</v>
      </c>
      <c r="I380">
        <f t="shared" si="132"/>
        <v>2669.8090212726966</v>
      </c>
      <c r="J380">
        <f t="shared" si="133"/>
        <v>0.1216</v>
      </c>
      <c r="K380">
        <f t="shared" si="134"/>
        <v>0.99943839747116692</v>
      </c>
      <c r="L380">
        <f t="shared" si="135"/>
        <v>-57.453009000048041</v>
      </c>
      <c r="M380">
        <f t="shared" si="136"/>
        <v>-6.8188814749995803</v>
      </c>
      <c r="O380">
        <v>3800</v>
      </c>
      <c r="P380">
        <v>2100000</v>
      </c>
      <c r="Q380">
        <v>465.17212599999999</v>
      </c>
      <c r="R380">
        <v>-1824319.973116</v>
      </c>
      <c r="S380">
        <v>8497534.9282920007</v>
      </c>
      <c r="T380">
        <v>111.286676</v>
      </c>
      <c r="U380">
        <v>1341.8301449999999</v>
      </c>
      <c r="V380">
        <f t="shared" si="138"/>
        <v>0.1341830145</v>
      </c>
    </row>
    <row r="381" spans="2:22" x14ac:dyDescent="0.2">
      <c r="B381">
        <v>4000</v>
      </c>
      <c r="C381">
        <v>2200000</v>
      </c>
      <c r="D381">
        <v>465.04067500000002</v>
      </c>
      <c r="E381">
        <v>-1824312.5537650001</v>
      </c>
      <c r="F381">
        <v>8497534.9282920007</v>
      </c>
      <c r="G381">
        <v>177.35506599999999</v>
      </c>
      <c r="I381">
        <f t="shared" si="132"/>
        <v>2677.2283722725697</v>
      </c>
      <c r="J381">
        <f t="shared" si="133"/>
        <v>0.128</v>
      </c>
      <c r="K381">
        <f t="shared" si="134"/>
        <v>0.99943839747116692</v>
      </c>
      <c r="L381">
        <f t="shared" si="135"/>
        <v>-50.03365800017491</v>
      </c>
      <c r="M381">
        <f t="shared" si="136"/>
        <v>-6.8014352450003939</v>
      </c>
      <c r="O381">
        <v>4000</v>
      </c>
      <c r="P381">
        <v>2200000</v>
      </c>
      <c r="Q381">
        <v>465.04067500000002</v>
      </c>
      <c r="R381">
        <v>-1824312.5537650001</v>
      </c>
      <c r="S381">
        <v>8497534.9282920007</v>
      </c>
      <c r="T381">
        <v>177.35506599999999</v>
      </c>
      <c r="U381">
        <v>1491.8319320000001</v>
      </c>
      <c r="V381">
        <f t="shared" si="138"/>
        <v>0.14918319320000001</v>
      </c>
    </row>
    <row r="382" spans="2:22" x14ac:dyDescent="0.2">
      <c r="B382">
        <v>4200</v>
      </c>
      <c r="C382">
        <v>2300000</v>
      </c>
      <c r="D382">
        <v>465.10780099999999</v>
      </c>
      <c r="E382">
        <v>-1824293.610714</v>
      </c>
      <c r="F382">
        <v>8497534.9282920007</v>
      </c>
      <c r="G382">
        <v>234.99167700000001</v>
      </c>
      <c r="I382">
        <f t="shared" si="132"/>
        <v>2696.1714232726954</v>
      </c>
      <c r="J382">
        <f t="shared" si="133"/>
        <v>0.13439999999999999</v>
      </c>
      <c r="K382">
        <f t="shared" si="134"/>
        <v>0.99943839747116692</v>
      </c>
      <c r="L382">
        <f t="shared" si="135"/>
        <v>-31.090607000049204</v>
      </c>
      <c r="M382">
        <f t="shared" si="136"/>
        <v>-6.7438167449991306</v>
      </c>
      <c r="O382">
        <v>4200</v>
      </c>
      <c r="P382">
        <v>2300000</v>
      </c>
      <c r="Q382">
        <v>465.10780099999999</v>
      </c>
      <c r="R382">
        <v>-1824293.610714</v>
      </c>
      <c r="S382">
        <v>8497534.9282920007</v>
      </c>
      <c r="T382">
        <v>234.99167700000001</v>
      </c>
      <c r="U382">
        <v>1683.6959320000001</v>
      </c>
      <c r="V382">
        <f t="shared" si="138"/>
        <v>0.16836959320000003</v>
      </c>
    </row>
    <row r="383" spans="2:22" x14ac:dyDescent="0.2">
      <c r="B383">
        <v>4400</v>
      </c>
      <c r="C383">
        <v>2400000</v>
      </c>
      <c r="D383">
        <v>465.11309899999998</v>
      </c>
      <c r="E383">
        <v>-1824273.471442</v>
      </c>
      <c r="F383">
        <v>8497534.9282920007</v>
      </c>
      <c r="G383">
        <v>295.66896700000001</v>
      </c>
      <c r="I383">
        <f t="shared" si="132"/>
        <v>2716.3106952726375</v>
      </c>
      <c r="J383">
        <f t="shared" si="133"/>
        <v>0.14080000000000001</v>
      </c>
      <c r="K383">
        <f t="shared" si="134"/>
        <v>0.99943839747116692</v>
      </c>
      <c r="L383">
        <f t="shared" si="135"/>
        <v>-10.951335000107065</v>
      </c>
      <c r="M383">
        <f t="shared" si="136"/>
        <v>-6.7378356400000481</v>
      </c>
      <c r="O383">
        <v>4400</v>
      </c>
      <c r="P383">
        <v>2400000</v>
      </c>
      <c r="Q383">
        <v>465.11309899999998</v>
      </c>
      <c r="R383">
        <v>-1824273.471442</v>
      </c>
      <c r="S383">
        <v>8497534.9282920007</v>
      </c>
      <c r="T383">
        <v>295.66896700000001</v>
      </c>
      <c r="U383">
        <v>1885.3552609999999</v>
      </c>
      <c r="V383">
        <f t="shared" si="138"/>
        <v>0.18853552609999999</v>
      </c>
    </row>
    <row r="384" spans="2:22" x14ac:dyDescent="0.2">
      <c r="B384">
        <v>4600</v>
      </c>
      <c r="C384">
        <v>2500000</v>
      </c>
      <c r="D384">
        <v>465.10845799999998</v>
      </c>
      <c r="E384">
        <v>-1824273.4469600001</v>
      </c>
      <c r="F384">
        <v>8497534.9282920007</v>
      </c>
      <c r="G384">
        <v>314.02029199999998</v>
      </c>
      <c r="I384">
        <f t="shared" si="132"/>
        <v>2716.3351772725582</v>
      </c>
      <c r="J384">
        <f t="shared" si="133"/>
        <v>0.1472</v>
      </c>
      <c r="K384">
        <f t="shared" si="134"/>
        <v>0.99943839747116692</v>
      </c>
      <c r="L384">
        <f t="shared" si="135"/>
        <v>-10.926853000186384</v>
      </c>
      <c r="M384">
        <f t="shared" si="136"/>
        <v>-6.8384095900001558</v>
      </c>
      <c r="O384">
        <v>4600</v>
      </c>
      <c r="P384">
        <v>2500000</v>
      </c>
      <c r="Q384">
        <v>465.10845799999998</v>
      </c>
      <c r="R384">
        <v>-1824273.4469600001</v>
      </c>
      <c r="S384">
        <v>8497534.9282920007</v>
      </c>
      <c r="T384">
        <v>314.02029199999998</v>
      </c>
      <c r="U384">
        <v>2110.8603750000002</v>
      </c>
      <c r="V384">
        <f t="shared" si="138"/>
        <v>0.21108603750000002</v>
      </c>
    </row>
    <row r="385" spans="2:31" x14ac:dyDescent="0.2">
      <c r="B385">
        <v>4800</v>
      </c>
      <c r="C385">
        <v>2600000</v>
      </c>
      <c r="D385">
        <v>465.10453100000001</v>
      </c>
      <c r="E385">
        <v>-1824245.315986</v>
      </c>
      <c r="F385">
        <v>8497534.9282920007</v>
      </c>
      <c r="G385">
        <v>345.13003300000003</v>
      </c>
      <c r="I385">
        <f t="shared" si="132"/>
        <v>2744.4661512726452</v>
      </c>
      <c r="J385">
        <f t="shared" si="133"/>
        <v>0.15359999999999999</v>
      </c>
      <c r="K385">
        <f t="shared" si="134"/>
        <v>0.99943839747116692</v>
      </c>
      <c r="L385">
        <f t="shared" si="135"/>
        <v>17.204120999900624</v>
      </c>
      <c r="M385">
        <f t="shared" si="136"/>
        <v>-6.6978771299993243</v>
      </c>
      <c r="O385">
        <v>4800</v>
      </c>
      <c r="P385">
        <v>2600000</v>
      </c>
      <c r="Q385">
        <v>465.10453100000001</v>
      </c>
      <c r="R385">
        <v>-1824245.315986</v>
      </c>
      <c r="S385">
        <v>8497534.9282920007</v>
      </c>
      <c r="T385">
        <v>345.13003300000003</v>
      </c>
      <c r="U385">
        <v>2349.0106329999999</v>
      </c>
      <c r="V385">
        <f t="shared" si="138"/>
        <v>0.23490106329999999</v>
      </c>
    </row>
    <row r="386" spans="2:31" x14ac:dyDescent="0.2">
      <c r="B386">
        <v>5000</v>
      </c>
      <c r="C386">
        <v>2700000</v>
      </c>
      <c r="D386">
        <v>465.08080100000001</v>
      </c>
      <c r="E386">
        <v>-1824231.1014330001</v>
      </c>
      <c r="F386">
        <v>8497534.9282920007</v>
      </c>
      <c r="G386">
        <v>413.69537400000002</v>
      </c>
      <c r="I386">
        <f t="shared" si="132"/>
        <v>2758.680704272585</v>
      </c>
      <c r="J386">
        <f t="shared" si="133"/>
        <v>0.16</v>
      </c>
      <c r="K386">
        <f t="shared" si="134"/>
        <v>0.99943839747116692</v>
      </c>
      <c r="L386">
        <f t="shared" si="135"/>
        <v>31.418673999840394</v>
      </c>
      <c r="M386">
        <f t="shared" si="136"/>
        <v>-6.76745923500006</v>
      </c>
      <c r="O386">
        <v>5000</v>
      </c>
      <c r="P386">
        <v>2700000</v>
      </c>
      <c r="Q386">
        <v>465.08080100000001</v>
      </c>
      <c r="R386">
        <v>-1824231.1014330001</v>
      </c>
      <c r="S386">
        <v>8497534.9282920007</v>
      </c>
      <c r="T386">
        <v>413.69537400000002</v>
      </c>
      <c r="U386">
        <v>2580.853114</v>
      </c>
      <c r="V386">
        <f t="shared" si="138"/>
        <v>0.25808531140000002</v>
      </c>
    </row>
    <row r="387" spans="2:31" x14ac:dyDescent="0.2">
      <c r="B387">
        <v>5200</v>
      </c>
      <c r="C387">
        <v>2800000</v>
      </c>
      <c r="D387">
        <v>465.09968600000002</v>
      </c>
      <c r="E387">
        <v>-1824224.8029680001</v>
      </c>
      <c r="F387">
        <v>8497534.9282920007</v>
      </c>
      <c r="G387">
        <v>489.47951599999999</v>
      </c>
      <c r="I387">
        <f t="shared" si="132"/>
        <v>2764.9791692725848</v>
      </c>
      <c r="J387">
        <f t="shared" si="133"/>
        <v>0.16639999999999999</v>
      </c>
      <c r="K387">
        <f t="shared" si="134"/>
        <v>0.99943839747116692</v>
      </c>
      <c r="L387">
        <f t="shared" si="135"/>
        <v>37.717138999840245</v>
      </c>
      <c r="M387">
        <f t="shared" si="136"/>
        <v>-6.8070396749997597</v>
      </c>
      <c r="O387">
        <v>5200</v>
      </c>
      <c r="P387">
        <v>2800000</v>
      </c>
      <c r="Q387">
        <v>465.09968600000002</v>
      </c>
      <c r="R387">
        <v>-1824224.8029680001</v>
      </c>
      <c r="S387">
        <v>8497534.9282920007</v>
      </c>
      <c r="T387">
        <v>489.47951599999999</v>
      </c>
      <c r="U387">
        <v>2835.4684360000001</v>
      </c>
      <c r="V387">
        <f t="shared" si="138"/>
        <v>0.28354684360000004</v>
      </c>
    </row>
    <row r="388" spans="2:31" x14ac:dyDescent="0.2">
      <c r="B388">
        <v>5400</v>
      </c>
      <c r="C388">
        <v>2900000</v>
      </c>
      <c r="D388">
        <v>465.23326100000003</v>
      </c>
      <c r="E388">
        <v>-1824196.3558680001</v>
      </c>
      <c r="F388">
        <v>8497534.9282920007</v>
      </c>
      <c r="G388">
        <v>613.43550800000003</v>
      </c>
      <c r="I388">
        <f t="shared" si="132"/>
        <v>2793.4262692725752</v>
      </c>
      <c r="J388">
        <f t="shared" si="133"/>
        <v>0.17280000000000001</v>
      </c>
      <c r="K388">
        <f t="shared" si="134"/>
        <v>0.99943839747116692</v>
      </c>
      <c r="L388">
        <f t="shared" si="135"/>
        <v>66.164238999830559</v>
      </c>
      <c r="M388">
        <f t="shared" si="136"/>
        <v>-6.6962964999998071</v>
      </c>
      <c r="O388">
        <v>5400</v>
      </c>
      <c r="P388">
        <v>2900000</v>
      </c>
      <c r="Q388">
        <v>465.23326100000003</v>
      </c>
      <c r="R388">
        <v>-1824196.3558680001</v>
      </c>
      <c r="S388">
        <v>8497534.9282920007</v>
      </c>
      <c r="T388">
        <v>613.43550800000003</v>
      </c>
      <c r="U388">
        <v>3108.607109</v>
      </c>
      <c r="V388">
        <f t="shared" si="138"/>
        <v>0.3108607109</v>
      </c>
    </row>
    <row r="389" spans="2:31" x14ac:dyDescent="0.2">
      <c r="B389">
        <v>5600</v>
      </c>
      <c r="C389">
        <v>3000000</v>
      </c>
      <c r="D389">
        <v>465.14651600000002</v>
      </c>
      <c r="E389">
        <v>-1824168.1165070001</v>
      </c>
      <c r="F389">
        <v>8497534.9282920007</v>
      </c>
      <c r="G389">
        <v>740.33606499999996</v>
      </c>
      <c r="I389">
        <f t="shared" si="132"/>
        <v>2821.6656302725896</v>
      </c>
      <c r="J389">
        <f t="shared" si="133"/>
        <v>0.1792</v>
      </c>
      <c r="K389">
        <f t="shared" si="134"/>
        <v>0.99943839747116692</v>
      </c>
      <c r="L389">
        <f t="shared" si="135"/>
        <v>94.403599999845028</v>
      </c>
      <c r="M389">
        <f t="shared" si="136"/>
        <v>-6.6973351949996864</v>
      </c>
      <c r="O389">
        <v>5600</v>
      </c>
      <c r="P389">
        <v>3000000</v>
      </c>
      <c r="Q389">
        <v>465.14651600000002</v>
      </c>
      <c r="R389">
        <v>-1824168.1165070001</v>
      </c>
      <c r="S389">
        <v>8497534.9282920007</v>
      </c>
      <c r="T389">
        <v>740.33606499999996</v>
      </c>
      <c r="U389">
        <v>3404.3928329999999</v>
      </c>
      <c r="V389">
        <f t="shared" si="138"/>
        <v>0.34043928330000001</v>
      </c>
    </row>
    <row r="390" spans="2:31" x14ac:dyDescent="0.2">
      <c r="B390">
        <v>5800</v>
      </c>
      <c r="C390">
        <v>3100000</v>
      </c>
      <c r="D390">
        <v>465.15113300000002</v>
      </c>
      <c r="E390">
        <v>-1824152.1745549999</v>
      </c>
      <c r="F390">
        <v>8497534.9282920007</v>
      </c>
      <c r="G390">
        <v>773.57245999999998</v>
      </c>
      <c r="I390">
        <f t="shared" si="132"/>
        <v>2837.6075822727289</v>
      </c>
      <c r="J390">
        <f t="shared" si="133"/>
        <v>0.18559999999999999</v>
      </c>
      <c r="K390">
        <f t="shared" si="134"/>
        <v>0.99943839747116692</v>
      </c>
      <c r="L390">
        <f t="shared" si="135"/>
        <v>110.34555199998431</v>
      </c>
      <c r="M390">
        <f t="shared" si="136"/>
        <v>-6.7588222399990627</v>
      </c>
      <c r="O390">
        <v>5800</v>
      </c>
      <c r="P390">
        <v>3100000</v>
      </c>
      <c r="Q390">
        <v>465.15113300000002</v>
      </c>
      <c r="R390">
        <v>-1824152.1745549999</v>
      </c>
      <c r="S390">
        <v>8497534.9282920007</v>
      </c>
      <c r="T390">
        <v>773.57245999999998</v>
      </c>
      <c r="U390">
        <v>3710.4941159999998</v>
      </c>
      <c r="V390">
        <f t="shared" si="138"/>
        <v>0.37104941159999999</v>
      </c>
    </row>
    <row r="391" spans="2:31" x14ac:dyDescent="0.2">
      <c r="B391">
        <v>6000</v>
      </c>
      <c r="C391">
        <v>3200000</v>
      </c>
      <c r="D391">
        <v>465.11965199999997</v>
      </c>
      <c r="E391">
        <v>-1824130.628694</v>
      </c>
      <c r="F391">
        <v>8497534.9282920007</v>
      </c>
      <c r="G391">
        <v>830.58094500000004</v>
      </c>
      <c r="I391">
        <f t="shared" si="132"/>
        <v>2859.1534432726912</v>
      </c>
      <c r="J391">
        <f t="shared" si="133"/>
        <v>0.192</v>
      </c>
      <c r="K391">
        <f t="shared" si="134"/>
        <v>0.99943839747116692</v>
      </c>
      <c r="L391">
        <f t="shared" si="135"/>
        <v>131.89141299994662</v>
      </c>
      <c r="M391">
        <f t="shared" si="136"/>
        <v>-6.730802694999948</v>
      </c>
      <c r="O391">
        <v>6000</v>
      </c>
      <c r="P391">
        <v>3200000</v>
      </c>
      <c r="Q391">
        <v>465.11965199999997</v>
      </c>
      <c r="R391">
        <v>-1824130.628694</v>
      </c>
      <c r="S391">
        <v>8497534.9282920007</v>
      </c>
      <c r="T391">
        <v>830.58094500000004</v>
      </c>
      <c r="U391">
        <v>4033.619858</v>
      </c>
      <c r="V391">
        <f t="shared" si="138"/>
        <v>0.40336198580000004</v>
      </c>
    </row>
    <row r="392" spans="2:31" x14ac:dyDescent="0.2">
      <c r="B392">
        <v>6200</v>
      </c>
      <c r="C392">
        <v>3300000</v>
      </c>
      <c r="D392">
        <v>465.166335</v>
      </c>
      <c r="E392">
        <v>-1824076.9013169999</v>
      </c>
      <c r="F392">
        <v>8497534.9282920007</v>
      </c>
      <c r="G392">
        <v>982.43526799999995</v>
      </c>
      <c r="I392">
        <f t="shared" si="132"/>
        <v>2912.8808202727232</v>
      </c>
      <c r="J392">
        <f t="shared" si="133"/>
        <v>0.19839999999999999</v>
      </c>
      <c r="K392">
        <f t="shared" si="134"/>
        <v>0.99943839747116692</v>
      </c>
      <c r="L392">
        <f t="shared" si="135"/>
        <v>185.61878999997862</v>
      </c>
      <c r="M392">
        <f t="shared" si="136"/>
        <v>-6.569895114999599</v>
      </c>
      <c r="O392">
        <v>6200</v>
      </c>
      <c r="P392">
        <v>3300000</v>
      </c>
      <c r="Q392">
        <v>465.166335</v>
      </c>
      <c r="R392">
        <v>-1824076.9013169999</v>
      </c>
      <c r="S392">
        <v>8497534.9282920007</v>
      </c>
      <c r="T392">
        <v>982.43526799999995</v>
      </c>
      <c r="U392">
        <v>4348.0353910000003</v>
      </c>
      <c r="V392">
        <f t="shared" si="138"/>
        <v>0.43480353910000008</v>
      </c>
    </row>
    <row r="393" spans="2:31" x14ac:dyDescent="0.2">
      <c r="B393">
        <v>6400</v>
      </c>
      <c r="C393">
        <v>3400000</v>
      </c>
      <c r="D393">
        <v>465.09703999999999</v>
      </c>
      <c r="E393">
        <v>-1824060.8062479999</v>
      </c>
      <c r="F393">
        <v>8497534.9282920007</v>
      </c>
      <c r="G393">
        <v>1080.690904</v>
      </c>
      <c r="I393">
        <f t="shared" si="132"/>
        <v>2928.975889272755</v>
      </c>
      <c r="J393">
        <f t="shared" si="133"/>
        <v>0.20480000000000001</v>
      </c>
      <c r="K393">
        <f t="shared" si="134"/>
        <v>0.99943839747116692</v>
      </c>
      <c r="L393">
        <f t="shared" si="135"/>
        <v>201.71385900001042</v>
      </c>
      <c r="M393">
        <f t="shared" si="136"/>
        <v>-6.7580566549996002</v>
      </c>
      <c r="O393">
        <v>6400</v>
      </c>
      <c r="P393">
        <v>3400000</v>
      </c>
      <c r="Q393">
        <v>465.09703999999999</v>
      </c>
      <c r="R393">
        <v>-1824060.8062479999</v>
      </c>
      <c r="S393">
        <v>8497534.9282920007</v>
      </c>
      <c r="T393">
        <v>1080.690904</v>
      </c>
      <c r="U393">
        <v>4700.7598429999998</v>
      </c>
      <c r="V393">
        <f t="shared" si="138"/>
        <v>0.47007598430000003</v>
      </c>
    </row>
    <row r="394" spans="2:31" x14ac:dyDescent="0.2">
      <c r="B394">
        <v>6600</v>
      </c>
      <c r="C394">
        <v>3500000</v>
      </c>
      <c r="D394">
        <v>465.17184800000001</v>
      </c>
      <c r="E394">
        <v>-1824017.604486</v>
      </c>
      <c r="F394">
        <v>8497534.9282920007</v>
      </c>
      <c r="G394">
        <v>1172.7639799999999</v>
      </c>
      <c r="I394">
        <f t="shared" si="132"/>
        <v>2972.177651272621</v>
      </c>
      <c r="J394">
        <f t="shared" si="133"/>
        <v>0.2112</v>
      </c>
      <c r="K394">
        <f t="shared" si="134"/>
        <v>0.99943839747116692</v>
      </c>
      <c r="L394">
        <f t="shared" si="135"/>
        <v>244.91562099987641</v>
      </c>
      <c r="M394">
        <f t="shared" si="136"/>
        <v>-6.6225231900004289</v>
      </c>
      <c r="O394">
        <v>6600</v>
      </c>
      <c r="P394">
        <v>3500000</v>
      </c>
      <c r="Q394">
        <v>465.17184800000001</v>
      </c>
      <c r="R394">
        <v>-1824017.604486</v>
      </c>
      <c r="S394">
        <v>8497534.9282920007</v>
      </c>
      <c r="T394">
        <v>1172.7639799999999</v>
      </c>
      <c r="U394">
        <v>5052.2468470000003</v>
      </c>
      <c r="V394">
        <f t="shared" si="138"/>
        <v>0.50522468470000004</v>
      </c>
    </row>
    <row r="395" spans="2:31" x14ac:dyDescent="0.2">
      <c r="B395">
        <v>6800</v>
      </c>
      <c r="C395">
        <v>3600000</v>
      </c>
      <c r="D395">
        <v>465.179731</v>
      </c>
      <c r="E395">
        <v>-1823990.589198</v>
      </c>
      <c r="F395">
        <v>8497534.9282920007</v>
      </c>
      <c r="G395">
        <v>1250.1032359999999</v>
      </c>
      <c r="I395">
        <f t="shared" si="132"/>
        <v>2999.1929392726161</v>
      </c>
      <c r="J395">
        <f t="shared" si="133"/>
        <v>0.21759999999999999</v>
      </c>
      <c r="K395">
        <f t="shared" si="134"/>
        <v>0.99943839747116692</v>
      </c>
      <c r="L395">
        <f t="shared" si="135"/>
        <v>271.93090899987146</v>
      </c>
      <c r="M395">
        <f t="shared" si="136"/>
        <v>-6.7034555599997843</v>
      </c>
      <c r="O395">
        <v>6800</v>
      </c>
      <c r="P395">
        <v>3600000</v>
      </c>
      <c r="Q395">
        <v>465.179731</v>
      </c>
      <c r="R395">
        <v>-1823990.589198</v>
      </c>
      <c r="S395">
        <v>8497534.9282920007</v>
      </c>
      <c r="T395">
        <v>1250.1032359999999</v>
      </c>
      <c r="U395">
        <v>5495.3802109999997</v>
      </c>
      <c r="V395">
        <f t="shared" si="138"/>
        <v>0.54953802109999994</v>
      </c>
    </row>
    <row r="396" spans="2:31" x14ac:dyDescent="0.2">
      <c r="B396">
        <v>7000</v>
      </c>
      <c r="C396">
        <v>3700000</v>
      </c>
      <c r="D396">
        <v>465.13951300000002</v>
      </c>
      <c r="E396">
        <v>-1823952.7025029999</v>
      </c>
      <c r="F396">
        <v>8497534.9282920007</v>
      </c>
      <c r="G396">
        <v>1341.83447</v>
      </c>
      <c r="I396">
        <f t="shared" si="132"/>
        <v>3037.0796342727263</v>
      </c>
      <c r="J396">
        <f t="shared" si="133"/>
        <v>0.224</v>
      </c>
      <c r="K396">
        <f t="shared" si="134"/>
        <v>0.99943839747116692</v>
      </c>
      <c r="L396">
        <f t="shared" si="135"/>
        <v>309.81760399998166</v>
      </c>
      <c r="M396">
        <f t="shared" si="136"/>
        <v>-6.6490985249992081</v>
      </c>
      <c r="O396">
        <v>7000</v>
      </c>
      <c r="P396">
        <v>3700000</v>
      </c>
      <c r="Q396">
        <v>465.13951300000002</v>
      </c>
      <c r="R396">
        <v>-1823952.7025029999</v>
      </c>
      <c r="S396">
        <v>8497534.9282920007</v>
      </c>
      <c r="T396">
        <v>1341.83447</v>
      </c>
      <c r="U396">
        <v>5845.4790999999996</v>
      </c>
      <c r="V396">
        <f t="shared" si="138"/>
        <v>0.58454790999999995</v>
      </c>
    </row>
    <row r="398" spans="2:31" x14ac:dyDescent="0.2">
      <c r="B398" t="s">
        <v>78</v>
      </c>
      <c r="AE398" t="s">
        <v>42</v>
      </c>
    </row>
    <row r="399" spans="2:31" x14ac:dyDescent="0.2">
      <c r="D399" t="s">
        <v>29</v>
      </c>
      <c r="F399" t="s">
        <v>98</v>
      </c>
      <c r="Y399" t="s">
        <v>37</v>
      </c>
      <c r="Z399" t="s">
        <v>38</v>
      </c>
      <c r="AA399" t="s">
        <v>39</v>
      </c>
      <c r="AB399" t="s">
        <v>40</v>
      </c>
      <c r="AD399">
        <f>(4/3)*3.14*((3.413*15.4)^3)</f>
        <v>607910.1743053695</v>
      </c>
      <c r="AE399" t="s">
        <v>41</v>
      </c>
    </row>
    <row r="400" spans="2:31" x14ac:dyDescent="0.2">
      <c r="B400">
        <v>37966</v>
      </c>
      <c r="C400" t="s">
        <v>12</v>
      </c>
      <c r="D400" t="s">
        <v>13</v>
      </c>
      <c r="E400" t="s">
        <v>14</v>
      </c>
      <c r="F400" t="s">
        <v>15</v>
      </c>
      <c r="G400" t="s">
        <v>16</v>
      </c>
      <c r="I400" t="s">
        <v>6</v>
      </c>
      <c r="J400" t="s">
        <v>7</v>
      </c>
      <c r="K400" t="s">
        <v>8</v>
      </c>
      <c r="L400" t="s">
        <v>9</v>
      </c>
      <c r="AD400">
        <f>(1/6)*3.14*(AB400)^3</f>
        <v>0</v>
      </c>
    </row>
    <row r="401" spans="2:33" x14ac:dyDescent="0.2">
      <c r="B401" t="s">
        <v>10</v>
      </c>
      <c r="C401">
        <v>100000</v>
      </c>
      <c r="D401">
        <v>464.81950799999998</v>
      </c>
      <c r="E401">
        <v>-1968625.647684</v>
      </c>
      <c r="F401">
        <v>8505893.0709700007</v>
      </c>
      <c r="G401">
        <v>3.3700000000000001E-4</v>
      </c>
      <c r="AD401">
        <f t="shared" ref="AD401:AD403" si="139">(1/6)*3.14*(AB401)^3</f>
        <v>0</v>
      </c>
    </row>
    <row r="402" spans="2:33" x14ac:dyDescent="0.2">
      <c r="B402">
        <v>0</v>
      </c>
      <c r="C402">
        <v>200000</v>
      </c>
      <c r="D402">
        <v>464.85631899999998</v>
      </c>
      <c r="E402">
        <v>-1792654.2938010001</v>
      </c>
      <c r="F402">
        <v>8501934.1548369993</v>
      </c>
      <c r="G402">
        <v>-9.5130000000000006E-3</v>
      </c>
      <c r="I402">
        <f>E402-(432000-$B$400)/432000*$E$401</f>
        <v>2960.147077511996</v>
      </c>
      <c r="J402">
        <f>B402/$B$400</f>
        <v>0</v>
      </c>
      <c r="K402">
        <f>F402/$F$401</f>
        <v>0.99953456784608397</v>
      </c>
      <c r="L402">
        <f>E402-$E$402</f>
        <v>0</v>
      </c>
      <c r="O402" t="s">
        <v>11</v>
      </c>
      <c r="P402" t="s">
        <v>12</v>
      </c>
      <c r="Q402" t="s">
        <v>13</v>
      </c>
      <c r="R402" t="s">
        <v>14</v>
      </c>
      <c r="S402" t="s">
        <v>15</v>
      </c>
      <c r="T402" t="s">
        <v>16</v>
      </c>
      <c r="U402" t="s">
        <v>17</v>
      </c>
      <c r="V402" t="s">
        <v>19</v>
      </c>
      <c r="AD402">
        <f t="shared" si="139"/>
        <v>0</v>
      </c>
      <c r="AE402" t="s">
        <v>45</v>
      </c>
      <c r="AF402" t="s">
        <v>46</v>
      </c>
      <c r="AG402" t="s">
        <v>48</v>
      </c>
    </row>
    <row r="403" spans="2:33" x14ac:dyDescent="0.2">
      <c r="B403">
        <v>200</v>
      </c>
      <c r="C403">
        <v>300000</v>
      </c>
      <c r="D403">
        <v>465.01139799999999</v>
      </c>
      <c r="E403">
        <v>-1792654.3907580001</v>
      </c>
      <c r="F403">
        <v>8501199.3842159994</v>
      </c>
      <c r="G403">
        <v>-161.44573800000001</v>
      </c>
      <c r="I403">
        <f t="shared" ref="I403:I413" si="140">E403-(432000-$B$400)/432000*$E$401</f>
        <v>2960.0501205120236</v>
      </c>
      <c r="J403">
        <f t="shared" ref="J403:J413" si="141">B403/$B$400</f>
        <v>5.2678712532265711E-3</v>
      </c>
      <c r="K403">
        <f t="shared" ref="K403:K413" si="142">F403/$F$401</f>
        <v>0.99944818413365433</v>
      </c>
      <c r="L403">
        <f t="shared" ref="L403:L413" si="143">E403-$E$402</f>
        <v>-9.6956999972462654E-2</v>
      </c>
      <c r="M403">
        <f t="shared" ref="M403" si="144">((L403-L402)-(B403-B402)*$H$14)/(B403-B402)</f>
        <v>-6.8390167849996217</v>
      </c>
      <c r="O403">
        <v>200</v>
      </c>
      <c r="P403">
        <v>300000</v>
      </c>
      <c r="Q403">
        <v>465.01139799999999</v>
      </c>
      <c r="R403">
        <v>-1792654.3907580001</v>
      </c>
      <c r="S403">
        <v>8501199.3842159994</v>
      </c>
      <c r="T403">
        <v>-161.44573800000001</v>
      </c>
      <c r="U403">
        <v>0</v>
      </c>
      <c r="V403">
        <f>U403*10^-4</f>
        <v>0</v>
      </c>
      <c r="AD403">
        <f t="shared" si="139"/>
        <v>0</v>
      </c>
      <c r="AE403" t="e">
        <f t="shared" ref="AE403" si="145">V403*$AD$214/AD403</f>
        <v>#DIV/0!</v>
      </c>
      <c r="AF403">
        <f>AD403/O403*0.6022</f>
        <v>0</v>
      </c>
      <c r="AG403" t="e">
        <f>O403/AD403</f>
        <v>#DIV/0!</v>
      </c>
    </row>
    <row r="404" spans="2:33" x14ac:dyDescent="0.2">
      <c r="B404">
        <v>400</v>
      </c>
      <c r="C404">
        <v>400000</v>
      </c>
      <c r="D404">
        <v>465.06147900000002</v>
      </c>
      <c r="E404">
        <v>-1792654.0949299999</v>
      </c>
      <c r="F404">
        <v>8501199.3842159994</v>
      </c>
      <c r="G404">
        <v>-214.309381</v>
      </c>
      <c r="I404">
        <f t="shared" si="140"/>
        <v>2960.3459485122003</v>
      </c>
      <c r="J404">
        <f t="shared" si="141"/>
        <v>1.0535742506453142E-2</v>
      </c>
      <c r="K404">
        <f t="shared" si="142"/>
        <v>0.99944818413365433</v>
      </c>
      <c r="L404">
        <f t="shared" si="143"/>
        <v>0.19887100020423532</v>
      </c>
      <c r="O404">
        <v>400</v>
      </c>
      <c r="P404">
        <v>400000</v>
      </c>
      <c r="Q404">
        <v>465.06147900000002</v>
      </c>
      <c r="R404">
        <v>-1792654.0949299999</v>
      </c>
      <c r="S404">
        <v>8501199.3842159994</v>
      </c>
      <c r="T404">
        <v>-214.309381</v>
      </c>
      <c r="U404">
        <v>21.053554999999999</v>
      </c>
      <c r="V404">
        <f t="shared" ref="V404:V432" si="146">U404*10^-4</f>
        <v>2.1053554999999999E-3</v>
      </c>
    </row>
    <row r="405" spans="2:33" x14ac:dyDescent="0.2">
      <c r="B405">
        <v>600</v>
      </c>
      <c r="C405">
        <v>500000</v>
      </c>
      <c r="D405">
        <v>465.04641400000003</v>
      </c>
      <c r="E405">
        <v>-1792659.819347</v>
      </c>
      <c r="F405">
        <v>8501199.3842159994</v>
      </c>
      <c r="G405">
        <v>-256.66792500000003</v>
      </c>
      <c r="I405">
        <f t="shared" si="140"/>
        <v>2954.6215315121226</v>
      </c>
      <c r="J405">
        <f t="shared" si="141"/>
        <v>1.5803613759679713E-2</v>
      </c>
      <c r="K405">
        <f t="shared" si="142"/>
        <v>0.99944818413365433</v>
      </c>
      <c r="L405">
        <f t="shared" si="143"/>
        <v>-5.5255459998734295</v>
      </c>
      <c r="O405">
        <v>600</v>
      </c>
      <c r="P405">
        <v>500000</v>
      </c>
      <c r="Q405">
        <v>465.04641400000003</v>
      </c>
      <c r="R405">
        <v>-1792659.819347</v>
      </c>
      <c r="S405">
        <v>8501199.3842159994</v>
      </c>
      <c r="T405">
        <v>-256.66792500000003</v>
      </c>
      <c r="U405">
        <v>43.872734999999999</v>
      </c>
      <c r="V405">
        <f t="shared" si="146"/>
        <v>4.3872735000000003E-3</v>
      </c>
    </row>
    <row r="406" spans="2:33" x14ac:dyDescent="0.2">
      <c r="B406">
        <v>800</v>
      </c>
      <c r="C406">
        <v>600000</v>
      </c>
      <c r="D406">
        <v>465.03276499999998</v>
      </c>
      <c r="E406">
        <v>-1792670.551061</v>
      </c>
      <c r="F406">
        <v>8501199.3842159994</v>
      </c>
      <c r="G406">
        <v>-276.12728499999997</v>
      </c>
      <c r="I406">
        <f t="shared" si="140"/>
        <v>2943.8898175121285</v>
      </c>
      <c r="J406">
        <f t="shared" si="141"/>
        <v>2.1071485012906285E-2</v>
      </c>
      <c r="K406">
        <f t="shared" si="142"/>
        <v>0.99944818413365433</v>
      </c>
      <c r="L406">
        <f t="shared" si="143"/>
        <v>-16.257259999867529</v>
      </c>
      <c r="O406">
        <v>800</v>
      </c>
      <c r="P406">
        <v>600000</v>
      </c>
      <c r="Q406">
        <v>465.03276499999998</v>
      </c>
      <c r="R406">
        <v>-1792670.551061</v>
      </c>
      <c r="S406">
        <v>8501199.3842159994</v>
      </c>
      <c r="T406">
        <v>-276.12728499999997</v>
      </c>
      <c r="U406">
        <v>67.156497000000002</v>
      </c>
      <c r="V406">
        <f t="shared" si="146"/>
        <v>6.7156497000000004E-3</v>
      </c>
    </row>
    <row r="407" spans="2:33" x14ac:dyDescent="0.2">
      <c r="B407">
        <v>1000</v>
      </c>
      <c r="C407">
        <v>700000</v>
      </c>
      <c r="D407">
        <v>465.05779799999999</v>
      </c>
      <c r="E407">
        <v>-1792663.253663</v>
      </c>
      <c r="F407">
        <v>8501199.3842159994</v>
      </c>
      <c r="G407">
        <v>-334.14165000000003</v>
      </c>
      <c r="I407">
        <f t="shared" si="140"/>
        <v>2951.1872155121528</v>
      </c>
      <c r="J407">
        <f t="shared" si="141"/>
        <v>2.6339356266132857E-2</v>
      </c>
      <c r="K407">
        <f t="shared" si="142"/>
        <v>0.99944818413365433</v>
      </c>
      <c r="L407">
        <f t="shared" si="143"/>
        <v>-8.9598619998432696</v>
      </c>
      <c r="O407">
        <v>1000</v>
      </c>
      <c r="P407">
        <v>700000</v>
      </c>
      <c r="Q407">
        <v>465.05779799999999</v>
      </c>
      <c r="R407">
        <v>-1792663.253663</v>
      </c>
      <c r="S407">
        <v>8501199.3842159994</v>
      </c>
      <c r="T407">
        <v>-334.14165000000003</v>
      </c>
      <c r="U407">
        <v>90.462029999999999</v>
      </c>
      <c r="V407">
        <f t="shared" si="146"/>
        <v>9.0462030000000009E-3</v>
      </c>
    </row>
    <row r="408" spans="2:33" x14ac:dyDescent="0.2">
      <c r="B408">
        <v>1200</v>
      </c>
      <c r="C408">
        <v>800000</v>
      </c>
      <c r="D408">
        <v>465.04121600000002</v>
      </c>
      <c r="E408">
        <v>-1792668.9131380001</v>
      </c>
      <c r="F408">
        <v>8501199.3842159994</v>
      </c>
      <c r="G408">
        <v>-328.31411700000001</v>
      </c>
      <c r="I408">
        <f t="shared" si="140"/>
        <v>2945.5277405120432</v>
      </c>
      <c r="J408">
        <f t="shared" si="141"/>
        <v>3.1607227519359425E-2</v>
      </c>
      <c r="K408">
        <f t="shared" si="142"/>
        <v>0.99944818413365433</v>
      </c>
      <c r="L408">
        <f t="shared" si="143"/>
        <v>-14.619336999952793</v>
      </c>
      <c r="O408">
        <v>1200</v>
      </c>
      <c r="P408">
        <v>800000</v>
      </c>
      <c r="Q408">
        <v>465.04121600000002</v>
      </c>
      <c r="R408">
        <v>-1792668.9131380001</v>
      </c>
      <c r="S408">
        <v>8501199.3842159994</v>
      </c>
      <c r="T408">
        <v>-328.31411700000001</v>
      </c>
      <c r="U408">
        <v>120.833725</v>
      </c>
      <c r="V408">
        <f t="shared" si="146"/>
        <v>1.20833725E-2</v>
      </c>
    </row>
    <row r="409" spans="2:33" x14ac:dyDescent="0.2">
      <c r="B409">
        <v>1400</v>
      </c>
      <c r="C409">
        <v>900000</v>
      </c>
      <c r="D409">
        <v>465.07240100000001</v>
      </c>
      <c r="E409">
        <v>-1792674.952265</v>
      </c>
      <c r="F409">
        <v>8501199.3842159994</v>
      </c>
      <c r="G409">
        <v>-313.71196800000001</v>
      </c>
      <c r="I409">
        <f t="shared" si="140"/>
        <v>2939.4886135121342</v>
      </c>
      <c r="J409">
        <f t="shared" si="141"/>
        <v>3.6875098772585997E-2</v>
      </c>
      <c r="K409">
        <f t="shared" si="142"/>
        <v>0.99944818413365433</v>
      </c>
      <c r="L409">
        <f t="shared" si="143"/>
        <v>-20.658463999861851</v>
      </c>
      <c r="O409">
        <v>1400</v>
      </c>
      <c r="P409">
        <v>900000</v>
      </c>
      <c r="Q409">
        <v>465.07240100000001</v>
      </c>
      <c r="R409">
        <v>-1792674.952265</v>
      </c>
      <c r="S409">
        <v>8501199.3842159994</v>
      </c>
      <c r="T409">
        <v>-313.71196800000001</v>
      </c>
      <c r="U409">
        <v>154.51985999999999</v>
      </c>
      <c r="V409">
        <f t="shared" si="146"/>
        <v>1.5451986000000001E-2</v>
      </c>
    </row>
    <row r="410" spans="2:33" x14ac:dyDescent="0.2">
      <c r="B410">
        <v>1600</v>
      </c>
      <c r="C410">
        <v>1000000</v>
      </c>
      <c r="D410">
        <v>465.05273199999999</v>
      </c>
      <c r="E410">
        <v>-1792693.9862210001</v>
      </c>
      <c r="F410">
        <v>8501199.3842159994</v>
      </c>
      <c r="G410">
        <v>-248.55059199999999</v>
      </c>
      <c r="I410">
        <f t="shared" si="140"/>
        <v>2920.4546575120185</v>
      </c>
      <c r="J410">
        <f t="shared" si="141"/>
        <v>4.2142970025812569E-2</v>
      </c>
      <c r="K410">
        <f t="shared" si="142"/>
        <v>0.99944818413365433</v>
      </c>
      <c r="L410">
        <f t="shared" si="143"/>
        <v>-39.692419999977574</v>
      </c>
      <c r="O410">
        <v>1600</v>
      </c>
      <c r="P410">
        <v>1000000</v>
      </c>
      <c r="Q410">
        <v>465.05273199999999</v>
      </c>
      <c r="R410">
        <v>-1792693.9862210001</v>
      </c>
      <c r="S410">
        <v>8501199.3842159994</v>
      </c>
      <c r="T410">
        <v>-248.55059199999999</v>
      </c>
      <c r="U410">
        <v>184.55376699999999</v>
      </c>
      <c r="V410">
        <f t="shared" si="146"/>
        <v>1.8455376700000001E-2</v>
      </c>
    </row>
    <row r="411" spans="2:33" x14ac:dyDescent="0.2">
      <c r="B411">
        <v>1800</v>
      </c>
      <c r="C411">
        <v>1100000</v>
      </c>
      <c r="D411">
        <v>465.06054599999999</v>
      </c>
      <c r="E411">
        <v>-1792667.468751</v>
      </c>
      <c r="F411">
        <v>8501199.3842159994</v>
      </c>
      <c r="G411">
        <v>-373.07262400000002</v>
      </c>
      <c r="I411">
        <f t="shared" si="140"/>
        <v>2946.9721275120974</v>
      </c>
      <c r="J411">
        <f t="shared" si="141"/>
        <v>4.7410841279039141E-2</v>
      </c>
      <c r="K411">
        <f t="shared" si="142"/>
        <v>0.99944818413365433</v>
      </c>
      <c r="L411">
        <f t="shared" si="143"/>
        <v>-13.174949999898672</v>
      </c>
      <c r="O411">
        <v>1800</v>
      </c>
      <c r="P411">
        <v>1100000</v>
      </c>
      <c r="Q411">
        <v>465.06054599999999</v>
      </c>
      <c r="R411">
        <v>-1792667.468751</v>
      </c>
      <c r="S411">
        <v>8501199.3842159994</v>
      </c>
      <c r="T411">
        <v>-373.07262400000002</v>
      </c>
      <c r="U411">
        <v>223.84536399999999</v>
      </c>
      <c r="V411">
        <f t="shared" si="146"/>
        <v>2.2384536399999998E-2</v>
      </c>
    </row>
    <row r="412" spans="2:33" x14ac:dyDescent="0.2">
      <c r="B412">
        <v>2000</v>
      </c>
      <c r="C412">
        <v>1200000</v>
      </c>
      <c r="D412">
        <v>465.096519</v>
      </c>
      <c r="E412">
        <v>-1792684.1778299999</v>
      </c>
      <c r="F412">
        <v>8501199.3842159994</v>
      </c>
      <c r="G412">
        <v>-396.47494799999998</v>
      </c>
      <c r="I412">
        <f t="shared" si="140"/>
        <v>2930.2630485121626</v>
      </c>
      <c r="J412">
        <f t="shared" si="141"/>
        <v>5.2678712532265713E-2</v>
      </c>
      <c r="K412">
        <f t="shared" si="142"/>
        <v>0.99944818413365433</v>
      </c>
      <c r="L412">
        <f t="shared" si="143"/>
        <v>-29.88402899983339</v>
      </c>
      <c r="O412">
        <v>2000</v>
      </c>
      <c r="P412">
        <v>1200000</v>
      </c>
      <c r="Q412">
        <v>465.096519</v>
      </c>
      <c r="R412">
        <v>-1792684.1778299999</v>
      </c>
      <c r="S412">
        <v>8501199.3842159994</v>
      </c>
      <c r="T412">
        <v>-396.47494799999998</v>
      </c>
      <c r="U412">
        <v>263.98236800000001</v>
      </c>
      <c r="V412">
        <f t="shared" si="146"/>
        <v>2.6398236800000002E-2</v>
      </c>
    </row>
    <row r="413" spans="2:33" x14ac:dyDescent="0.2">
      <c r="B413">
        <v>2200</v>
      </c>
      <c r="C413">
        <v>1300000</v>
      </c>
      <c r="D413">
        <v>465.05964599999999</v>
      </c>
      <c r="E413">
        <v>-1792682.599532</v>
      </c>
      <c r="F413">
        <v>8501199.3842159994</v>
      </c>
      <c r="G413">
        <v>-346.90691399999997</v>
      </c>
      <c r="I413">
        <f t="shared" si="140"/>
        <v>2931.841346512083</v>
      </c>
      <c r="J413">
        <f t="shared" si="141"/>
        <v>5.7946583785492285E-2</v>
      </c>
      <c r="K413">
        <f t="shared" si="142"/>
        <v>0.99944818413365433</v>
      </c>
      <c r="L413">
        <f t="shared" si="143"/>
        <v>-28.305730999913067</v>
      </c>
      <c r="O413">
        <v>2200</v>
      </c>
      <c r="P413">
        <v>1300000</v>
      </c>
      <c r="Q413">
        <v>465.05964599999999</v>
      </c>
      <c r="R413">
        <v>-1792682.599532</v>
      </c>
      <c r="S413">
        <v>8501199.3842159994</v>
      </c>
      <c r="T413">
        <v>-346.90691399999997</v>
      </c>
      <c r="U413">
        <v>289.87005900000003</v>
      </c>
      <c r="V413">
        <f t="shared" si="146"/>
        <v>2.8987005900000005E-2</v>
      </c>
    </row>
    <row r="414" spans="2:33" x14ac:dyDescent="0.2">
      <c r="B414">
        <v>2400</v>
      </c>
      <c r="C414">
        <v>1400000</v>
      </c>
      <c r="D414">
        <v>465.07093300000003</v>
      </c>
      <c r="E414">
        <v>-1792692.39864</v>
      </c>
      <c r="F414">
        <v>8501199.3842159994</v>
      </c>
      <c r="G414">
        <v>-330.91001</v>
      </c>
      <c r="I414">
        <f t="shared" ref="I414:I432" si="147">E414-(432000-$B$400)/432000*$E$401</f>
        <v>2922.0422385120764</v>
      </c>
      <c r="J414">
        <f t="shared" ref="J414:J432" si="148">B414/$B$400</f>
        <v>6.321445503871885E-2</v>
      </c>
      <c r="K414">
        <f t="shared" ref="K414:K432" si="149">F414/$F$401</f>
        <v>0.99944818413365433</v>
      </c>
      <c r="L414">
        <f t="shared" ref="L414:L432" si="150">E414-$E$402</f>
        <v>-38.104838999919593</v>
      </c>
      <c r="O414">
        <v>2400</v>
      </c>
      <c r="P414">
        <v>1400000</v>
      </c>
      <c r="Q414">
        <v>465.07093300000003</v>
      </c>
      <c r="R414">
        <v>-1792692.39864</v>
      </c>
      <c r="S414">
        <v>8501199.3842159994</v>
      </c>
      <c r="T414">
        <v>-330.91001</v>
      </c>
      <c r="U414">
        <v>346.46408100000002</v>
      </c>
      <c r="V414">
        <f t="shared" si="146"/>
        <v>3.4646408100000005E-2</v>
      </c>
    </row>
    <row r="415" spans="2:33" x14ac:dyDescent="0.2">
      <c r="B415">
        <v>2600</v>
      </c>
      <c r="C415">
        <v>1500000</v>
      </c>
      <c r="D415">
        <v>465.08996500000001</v>
      </c>
      <c r="E415">
        <v>-1792717.5286920001</v>
      </c>
      <c r="F415">
        <v>8501199.3842159994</v>
      </c>
      <c r="G415">
        <v>-310.01901099999998</v>
      </c>
      <c r="I415">
        <f t="shared" si="147"/>
        <v>2896.9121865120251</v>
      </c>
      <c r="J415">
        <f t="shared" si="148"/>
        <v>6.8482326291945422E-2</v>
      </c>
      <c r="K415">
        <f t="shared" si="149"/>
        <v>0.99944818413365433</v>
      </c>
      <c r="L415">
        <f t="shared" si="150"/>
        <v>-63.234890999970958</v>
      </c>
      <c r="O415">
        <v>2600</v>
      </c>
      <c r="P415">
        <v>1500000</v>
      </c>
      <c r="Q415">
        <v>465.08996500000001</v>
      </c>
      <c r="R415">
        <v>-1792717.5286920001</v>
      </c>
      <c r="S415">
        <v>8501199.3842159994</v>
      </c>
      <c r="T415">
        <v>-310.01901099999998</v>
      </c>
      <c r="U415">
        <v>394.57388800000001</v>
      </c>
      <c r="V415">
        <f t="shared" si="146"/>
        <v>3.94573888E-2</v>
      </c>
    </row>
    <row r="416" spans="2:33" x14ac:dyDescent="0.2">
      <c r="B416">
        <v>2800</v>
      </c>
      <c r="C416">
        <v>1600000</v>
      </c>
      <c r="D416">
        <v>465.08569799999998</v>
      </c>
      <c r="E416">
        <v>-1792700.627849</v>
      </c>
      <c r="F416">
        <v>8501199.3842159994</v>
      </c>
      <c r="G416">
        <v>-284.15006299999999</v>
      </c>
      <c r="I416">
        <f t="shared" si="147"/>
        <v>2913.8130295120645</v>
      </c>
      <c r="J416">
        <f t="shared" si="148"/>
        <v>7.3750197545171994E-2</v>
      </c>
      <c r="K416">
        <f t="shared" si="149"/>
        <v>0.99944818413365433</v>
      </c>
      <c r="L416">
        <f t="shared" si="150"/>
        <v>-46.334047999931499</v>
      </c>
      <c r="O416">
        <v>2800</v>
      </c>
      <c r="P416">
        <v>1600000</v>
      </c>
      <c r="Q416">
        <v>465.08569799999998</v>
      </c>
      <c r="R416">
        <v>-1792700.627849</v>
      </c>
      <c r="S416">
        <v>8501199.3842159994</v>
      </c>
      <c r="T416">
        <v>-284.15006299999999</v>
      </c>
      <c r="U416">
        <v>455.66310099999998</v>
      </c>
      <c r="V416">
        <f t="shared" si="146"/>
        <v>4.55663101E-2</v>
      </c>
    </row>
    <row r="417" spans="2:22" x14ac:dyDescent="0.2">
      <c r="B417">
        <v>3000</v>
      </c>
      <c r="C417">
        <v>1700000</v>
      </c>
      <c r="D417">
        <v>465.05962</v>
      </c>
      <c r="E417">
        <v>-1792707.0653639999</v>
      </c>
      <c r="F417">
        <v>8501199.3842159994</v>
      </c>
      <c r="G417">
        <v>-276.49933700000003</v>
      </c>
      <c r="I417">
        <f t="shared" si="147"/>
        <v>2907.3755145121831</v>
      </c>
      <c r="J417">
        <f t="shared" si="148"/>
        <v>7.9018068798398566E-2</v>
      </c>
      <c r="K417">
        <f t="shared" si="149"/>
        <v>0.99944818413365433</v>
      </c>
      <c r="L417">
        <f t="shared" si="150"/>
        <v>-52.771562999812886</v>
      </c>
      <c r="O417">
        <v>3000</v>
      </c>
      <c r="P417">
        <v>1700000</v>
      </c>
      <c r="Q417">
        <v>465.05962</v>
      </c>
      <c r="R417">
        <v>-1792707.0653639999</v>
      </c>
      <c r="S417">
        <v>8501199.3842159994</v>
      </c>
      <c r="T417">
        <v>-276.49933700000003</v>
      </c>
      <c r="U417">
        <v>523.53673500000002</v>
      </c>
      <c r="V417">
        <f t="shared" si="146"/>
        <v>5.2353673500000003E-2</v>
      </c>
    </row>
    <row r="418" spans="2:22" x14ac:dyDescent="0.2">
      <c r="B418">
        <v>3200</v>
      </c>
      <c r="C418">
        <v>1800000</v>
      </c>
      <c r="D418">
        <v>465.04969999999997</v>
      </c>
      <c r="E418">
        <v>-1792699.366128</v>
      </c>
      <c r="F418">
        <v>8501199.3842159994</v>
      </c>
      <c r="G418">
        <v>-250.50895800000001</v>
      </c>
      <c r="I418">
        <f t="shared" si="147"/>
        <v>2915.0747505121399</v>
      </c>
      <c r="J418">
        <f t="shared" si="148"/>
        <v>8.4285940051625138E-2</v>
      </c>
      <c r="K418">
        <f t="shared" si="149"/>
        <v>0.99944818413365433</v>
      </c>
      <c r="L418">
        <f t="shared" si="150"/>
        <v>-45.072326999856159</v>
      </c>
      <c r="O418">
        <v>3200</v>
      </c>
      <c r="P418">
        <v>1800000</v>
      </c>
      <c r="Q418">
        <v>465.04969999999997</v>
      </c>
      <c r="R418">
        <v>-1792699.366128</v>
      </c>
      <c r="S418">
        <v>8501199.3842159994</v>
      </c>
      <c r="T418">
        <v>-250.50895800000001</v>
      </c>
      <c r="U418">
        <v>577.24085400000001</v>
      </c>
      <c r="V418">
        <f t="shared" si="146"/>
        <v>5.7724085400000007E-2</v>
      </c>
    </row>
    <row r="419" spans="2:22" x14ac:dyDescent="0.2">
      <c r="B419">
        <v>3400</v>
      </c>
      <c r="C419">
        <v>1900000</v>
      </c>
      <c r="D419">
        <v>465.06844699999999</v>
      </c>
      <c r="E419">
        <v>-1792694.0990530001</v>
      </c>
      <c r="F419">
        <v>8501199.3842159994</v>
      </c>
      <c r="G419">
        <v>-244.18117699999999</v>
      </c>
      <c r="I419">
        <f t="shared" si="147"/>
        <v>2920.341825512005</v>
      </c>
      <c r="J419">
        <f t="shared" si="148"/>
        <v>8.955381130485171E-2</v>
      </c>
      <c r="K419">
        <f t="shared" si="149"/>
        <v>0.99944818413365433</v>
      </c>
      <c r="L419">
        <f t="shared" si="150"/>
        <v>-39.805251999991015</v>
      </c>
      <c r="O419">
        <v>3400</v>
      </c>
      <c r="P419">
        <v>1900000</v>
      </c>
      <c r="Q419">
        <v>465.06844699999999</v>
      </c>
      <c r="R419">
        <v>-1792694.0990530001</v>
      </c>
      <c r="S419">
        <v>8501199.3842159994</v>
      </c>
      <c r="T419">
        <v>-244.18117699999999</v>
      </c>
      <c r="U419">
        <v>666.26179200000001</v>
      </c>
      <c r="V419">
        <f t="shared" si="146"/>
        <v>6.662617920000001E-2</v>
      </c>
    </row>
    <row r="420" spans="2:22" x14ac:dyDescent="0.2">
      <c r="B420">
        <v>3600</v>
      </c>
      <c r="C420">
        <v>2000000</v>
      </c>
      <c r="D420">
        <v>465.03015399999998</v>
      </c>
      <c r="E420">
        <v>-1792699.8686319999</v>
      </c>
      <c r="F420">
        <v>8501199.3842159994</v>
      </c>
      <c r="G420">
        <v>-162.577944</v>
      </c>
      <c r="I420">
        <f t="shared" si="147"/>
        <v>2914.5722465121653</v>
      </c>
      <c r="J420">
        <f t="shared" si="148"/>
        <v>9.4821682558078282E-2</v>
      </c>
      <c r="K420">
        <f t="shared" si="149"/>
        <v>0.99944818413365433</v>
      </c>
      <c r="L420">
        <f t="shared" si="150"/>
        <v>-45.574830999830738</v>
      </c>
      <c r="O420">
        <v>3600</v>
      </c>
      <c r="P420">
        <v>2000000</v>
      </c>
      <c r="Q420">
        <v>465.03015399999998</v>
      </c>
      <c r="R420">
        <v>-1792699.8686319999</v>
      </c>
      <c r="S420">
        <v>8501199.3842159994</v>
      </c>
      <c r="T420">
        <v>-162.577944</v>
      </c>
      <c r="U420">
        <v>746.60258799999997</v>
      </c>
      <c r="V420">
        <f t="shared" si="146"/>
        <v>7.4660258800000004E-2</v>
      </c>
    </row>
    <row r="421" spans="2:22" x14ac:dyDescent="0.2">
      <c r="B421">
        <v>3800</v>
      </c>
      <c r="C421">
        <v>2100000</v>
      </c>
      <c r="D421">
        <v>465.08264500000001</v>
      </c>
      <c r="E421">
        <v>-1792692.9882499999</v>
      </c>
      <c r="F421">
        <v>8501199.3842159994</v>
      </c>
      <c r="G421">
        <v>-166.58513500000001</v>
      </c>
      <c r="I421">
        <f t="shared" si="147"/>
        <v>2921.4526285121683</v>
      </c>
      <c r="J421">
        <f t="shared" si="148"/>
        <v>0.10008955381130485</v>
      </c>
      <c r="K421">
        <f t="shared" si="149"/>
        <v>0.99944818413365433</v>
      </c>
      <c r="L421">
        <f t="shared" si="150"/>
        <v>-38.694448999827728</v>
      </c>
      <c r="O421">
        <v>3800</v>
      </c>
      <c r="P421">
        <v>2100000</v>
      </c>
      <c r="Q421">
        <v>465.08264500000001</v>
      </c>
      <c r="R421">
        <v>-1792692.9882499999</v>
      </c>
      <c r="S421">
        <v>8501199.3842159994</v>
      </c>
      <c r="T421">
        <v>-166.58513500000001</v>
      </c>
      <c r="U421">
        <v>841.53950099999997</v>
      </c>
      <c r="V421">
        <f t="shared" si="146"/>
        <v>8.41539501E-2</v>
      </c>
    </row>
    <row r="422" spans="2:22" x14ac:dyDescent="0.2">
      <c r="B422">
        <v>4000</v>
      </c>
      <c r="C422">
        <v>2200000</v>
      </c>
      <c r="D422">
        <v>465.10678200000001</v>
      </c>
      <c r="E422">
        <v>-1792700.0378310001</v>
      </c>
      <c r="F422">
        <v>8501199.3842159994</v>
      </c>
      <c r="G422">
        <v>-166.266164</v>
      </c>
      <c r="I422">
        <f t="shared" si="147"/>
        <v>2914.4030475120526</v>
      </c>
      <c r="J422">
        <f t="shared" si="148"/>
        <v>0.10535742506453143</v>
      </c>
      <c r="K422">
        <f t="shared" si="149"/>
        <v>0.99944818413365433</v>
      </c>
      <c r="L422">
        <f t="shared" si="150"/>
        <v>-45.74402999994345</v>
      </c>
      <c r="O422">
        <v>4000</v>
      </c>
      <c r="P422">
        <v>2200000</v>
      </c>
      <c r="Q422">
        <v>465.10678200000001</v>
      </c>
      <c r="R422">
        <v>-1792700.0378310001</v>
      </c>
      <c r="S422">
        <v>8501199.3842159994</v>
      </c>
      <c r="T422">
        <v>-166.266164</v>
      </c>
      <c r="U422">
        <v>938.14300200000002</v>
      </c>
      <c r="V422">
        <f t="shared" si="146"/>
        <v>9.3814300200000006E-2</v>
      </c>
    </row>
    <row r="423" spans="2:22" x14ac:dyDescent="0.2">
      <c r="B423">
        <v>4200</v>
      </c>
      <c r="C423">
        <v>2300000</v>
      </c>
      <c r="D423">
        <v>465.060588</v>
      </c>
      <c r="E423">
        <v>-1792711.340603</v>
      </c>
      <c r="F423">
        <v>8501199.3842159994</v>
      </c>
      <c r="G423">
        <v>-127.250446</v>
      </c>
      <c r="I423">
        <f t="shared" si="147"/>
        <v>2903.1002755120862</v>
      </c>
      <c r="J423">
        <f t="shared" si="148"/>
        <v>0.110625296317758</v>
      </c>
      <c r="K423">
        <f t="shared" si="149"/>
        <v>0.99944818413365433</v>
      </c>
      <c r="L423">
        <f t="shared" si="150"/>
        <v>-57.046801999909803</v>
      </c>
      <c r="O423">
        <v>4200</v>
      </c>
      <c r="P423">
        <v>2300000</v>
      </c>
      <c r="Q423">
        <v>465.060588</v>
      </c>
      <c r="R423">
        <v>-1792711.340603</v>
      </c>
      <c r="S423">
        <v>8501199.3842159994</v>
      </c>
      <c r="T423">
        <v>-127.250446</v>
      </c>
      <c r="U423">
        <v>1046.6597870000001</v>
      </c>
      <c r="V423">
        <f t="shared" si="146"/>
        <v>0.10466597870000001</v>
      </c>
    </row>
    <row r="424" spans="2:22" x14ac:dyDescent="0.2">
      <c r="B424">
        <v>4400</v>
      </c>
      <c r="C424">
        <v>2400000</v>
      </c>
      <c r="D424">
        <v>465.097351</v>
      </c>
      <c r="E424">
        <v>-1792690.229084</v>
      </c>
      <c r="F424">
        <v>8501199.3842159994</v>
      </c>
      <c r="G424">
        <v>-45.511691999999996</v>
      </c>
      <c r="I424">
        <f t="shared" si="147"/>
        <v>2924.2117945121136</v>
      </c>
      <c r="J424">
        <f t="shared" si="148"/>
        <v>0.11589316757098457</v>
      </c>
      <c r="K424">
        <f t="shared" si="149"/>
        <v>0.99944818413365433</v>
      </c>
      <c r="L424">
        <f t="shared" si="150"/>
        <v>-35.935282999882475</v>
      </c>
      <c r="O424">
        <v>4400</v>
      </c>
      <c r="P424">
        <v>2400000</v>
      </c>
      <c r="Q424">
        <v>465.097351</v>
      </c>
      <c r="R424">
        <v>-1792690.229084</v>
      </c>
      <c r="S424">
        <v>8501199.3842159994</v>
      </c>
      <c r="T424">
        <v>-45.511691999999996</v>
      </c>
      <c r="U424">
        <v>1185.733972</v>
      </c>
      <c r="V424">
        <f t="shared" si="146"/>
        <v>0.1185733972</v>
      </c>
    </row>
    <row r="425" spans="2:22" x14ac:dyDescent="0.2">
      <c r="B425">
        <v>4600</v>
      </c>
      <c r="C425">
        <v>2500000</v>
      </c>
      <c r="D425">
        <v>465.07655999999997</v>
      </c>
      <c r="E425">
        <v>-1792679.940405</v>
      </c>
      <c r="F425">
        <v>8501199.3842159994</v>
      </c>
      <c r="G425">
        <v>-105.52412699999999</v>
      </c>
      <c r="I425">
        <f t="shared" si="147"/>
        <v>2934.5004735121038</v>
      </c>
      <c r="J425">
        <f t="shared" si="148"/>
        <v>0.12116103882421114</v>
      </c>
      <c r="K425">
        <f t="shared" si="149"/>
        <v>0.99944818413365433</v>
      </c>
      <c r="L425">
        <f t="shared" si="150"/>
        <v>-25.64660399989225</v>
      </c>
      <c r="O425">
        <v>4600</v>
      </c>
      <c r="P425">
        <v>2500000</v>
      </c>
      <c r="Q425">
        <v>465.07655999999997</v>
      </c>
      <c r="R425">
        <v>-1792679.940405</v>
      </c>
      <c r="S425">
        <v>8501199.3842159994</v>
      </c>
      <c r="T425">
        <v>-105.52412699999999</v>
      </c>
      <c r="U425">
        <v>1305.5024269999999</v>
      </c>
      <c r="V425">
        <f t="shared" si="146"/>
        <v>0.13055024269999999</v>
      </c>
    </row>
    <row r="426" spans="2:22" x14ac:dyDescent="0.2">
      <c r="B426">
        <v>4800</v>
      </c>
      <c r="C426">
        <v>2600000</v>
      </c>
      <c r="D426">
        <v>465.135245</v>
      </c>
      <c r="E426">
        <v>-1792680.261465</v>
      </c>
      <c r="F426">
        <v>8501199.3842159994</v>
      </c>
      <c r="G426">
        <v>-39.81324</v>
      </c>
      <c r="I426">
        <f t="shared" si="147"/>
        <v>2934.1794135121163</v>
      </c>
      <c r="J426">
        <f t="shared" si="148"/>
        <v>0.1264289100774377</v>
      </c>
      <c r="K426">
        <f t="shared" si="149"/>
        <v>0.99944818413365433</v>
      </c>
      <c r="L426">
        <f t="shared" si="150"/>
        <v>-25.967663999879733</v>
      </c>
      <c r="O426">
        <v>4800</v>
      </c>
      <c r="P426">
        <v>2600000</v>
      </c>
      <c r="Q426">
        <v>465.135245</v>
      </c>
      <c r="R426">
        <v>-1792680.261465</v>
      </c>
      <c r="S426">
        <v>8501199.3842159994</v>
      </c>
      <c r="T426">
        <v>-39.81324</v>
      </c>
      <c r="U426">
        <v>1456.54963</v>
      </c>
      <c r="V426">
        <f t="shared" si="146"/>
        <v>0.145654963</v>
      </c>
    </row>
    <row r="427" spans="2:22" x14ac:dyDescent="0.2">
      <c r="B427">
        <v>5000</v>
      </c>
      <c r="C427">
        <v>2700000</v>
      </c>
      <c r="D427">
        <v>465.07125300000001</v>
      </c>
      <c r="E427">
        <v>-1792686.868369</v>
      </c>
      <c r="F427">
        <v>8501199.3842159994</v>
      </c>
      <c r="G427">
        <v>51.701987000000003</v>
      </c>
      <c r="I427">
        <f t="shared" si="147"/>
        <v>2927.5725095120724</v>
      </c>
      <c r="J427">
        <f t="shared" si="148"/>
        <v>0.13169678133066429</v>
      </c>
      <c r="K427">
        <f t="shared" si="149"/>
        <v>0.99944818413365433</v>
      </c>
      <c r="L427">
        <f t="shared" si="150"/>
        <v>-32.574567999923602</v>
      </c>
      <c r="O427">
        <v>5000</v>
      </c>
      <c r="P427">
        <v>2700000</v>
      </c>
      <c r="Q427">
        <v>465.07125300000001</v>
      </c>
      <c r="R427">
        <v>-1792686.868369</v>
      </c>
      <c r="S427">
        <v>8501199.3842159994</v>
      </c>
      <c r="T427">
        <v>51.701987000000003</v>
      </c>
      <c r="U427">
        <v>1590.556844</v>
      </c>
      <c r="V427">
        <f t="shared" si="146"/>
        <v>0.15905568440000001</v>
      </c>
    </row>
    <row r="428" spans="2:22" x14ac:dyDescent="0.2">
      <c r="B428">
        <v>5200</v>
      </c>
      <c r="C428">
        <v>2800000</v>
      </c>
      <c r="D428">
        <v>465.14824700000003</v>
      </c>
      <c r="E428">
        <v>-1792664.184222</v>
      </c>
      <c r="F428">
        <v>8501199.3842159994</v>
      </c>
      <c r="G428">
        <v>107.50072400000001</v>
      </c>
      <c r="I428">
        <f t="shared" si="147"/>
        <v>2950.2566565121524</v>
      </c>
      <c r="J428">
        <f t="shared" si="148"/>
        <v>0.13696465258389084</v>
      </c>
      <c r="K428">
        <f t="shared" si="149"/>
        <v>0.99944818413365433</v>
      </c>
      <c r="L428">
        <f t="shared" si="150"/>
        <v>-9.8904209998436272</v>
      </c>
      <c r="O428">
        <v>5200</v>
      </c>
      <c r="P428">
        <v>2800000</v>
      </c>
      <c r="Q428">
        <v>465.14824700000003</v>
      </c>
      <c r="R428">
        <v>-1792664.184222</v>
      </c>
      <c r="S428">
        <v>8501199.3842159994</v>
      </c>
      <c r="T428">
        <v>107.50072400000001</v>
      </c>
      <c r="U428">
        <v>1761.895096</v>
      </c>
      <c r="V428">
        <f t="shared" si="146"/>
        <v>0.17618950960000002</v>
      </c>
    </row>
    <row r="429" spans="2:22" x14ac:dyDescent="0.2">
      <c r="B429">
        <v>5400</v>
      </c>
      <c r="C429">
        <v>2900000</v>
      </c>
      <c r="D429">
        <v>465.085936</v>
      </c>
      <c r="E429">
        <v>-1792662.474438</v>
      </c>
      <c r="F429">
        <v>8501199.3842159994</v>
      </c>
      <c r="G429">
        <v>155.711241</v>
      </c>
      <c r="I429">
        <f t="shared" si="147"/>
        <v>2951.9664405121002</v>
      </c>
      <c r="J429">
        <f t="shared" si="148"/>
        <v>0.14223252383711743</v>
      </c>
      <c r="K429">
        <f t="shared" si="149"/>
        <v>0.99944818413365433</v>
      </c>
      <c r="L429">
        <f t="shared" si="150"/>
        <v>-8.1806369998957962</v>
      </c>
      <c r="O429">
        <v>5400</v>
      </c>
      <c r="P429">
        <v>2900000</v>
      </c>
      <c r="Q429">
        <v>465.085936</v>
      </c>
      <c r="R429">
        <v>-1792662.474438</v>
      </c>
      <c r="S429">
        <v>8501199.3842159994</v>
      </c>
      <c r="T429">
        <v>155.711241</v>
      </c>
      <c r="U429">
        <v>1918.357833</v>
      </c>
      <c r="V429">
        <f t="shared" si="146"/>
        <v>0.19183578330000001</v>
      </c>
    </row>
    <row r="430" spans="2:22" x14ac:dyDescent="0.2">
      <c r="B430">
        <v>5600</v>
      </c>
      <c r="C430">
        <v>3000000</v>
      </c>
      <c r="D430">
        <v>465.08372700000001</v>
      </c>
      <c r="E430">
        <v>-1792643.6484060001</v>
      </c>
      <c r="F430">
        <v>8501199.3842159994</v>
      </c>
      <c r="G430">
        <v>189.889509</v>
      </c>
      <c r="I430">
        <f t="shared" si="147"/>
        <v>2970.7924725119956</v>
      </c>
      <c r="J430">
        <f t="shared" si="148"/>
        <v>0.14750039509034399</v>
      </c>
      <c r="K430">
        <f t="shared" si="149"/>
        <v>0.99944818413365433</v>
      </c>
      <c r="L430">
        <f t="shared" si="150"/>
        <v>10.645394999999553</v>
      </c>
      <c r="O430">
        <v>5600</v>
      </c>
      <c r="P430">
        <v>3000000</v>
      </c>
      <c r="Q430">
        <v>465.08372700000001</v>
      </c>
      <c r="R430">
        <v>-1792643.6484060001</v>
      </c>
      <c r="S430">
        <v>8501199.3842159994</v>
      </c>
      <c r="T430">
        <v>189.889509</v>
      </c>
      <c r="U430">
        <v>2082.613711</v>
      </c>
      <c r="V430">
        <f t="shared" si="146"/>
        <v>0.20826137110000001</v>
      </c>
    </row>
    <row r="431" spans="2:22" x14ac:dyDescent="0.2">
      <c r="B431">
        <v>5800</v>
      </c>
      <c r="C431">
        <v>3100000</v>
      </c>
      <c r="D431">
        <v>465.15376700000002</v>
      </c>
      <c r="E431">
        <v>-1792610.7026249999</v>
      </c>
      <c r="F431">
        <v>8501199.3842159994</v>
      </c>
      <c r="G431">
        <v>274.92229300000002</v>
      </c>
      <c r="I431">
        <f t="shared" si="147"/>
        <v>3003.7382535121869</v>
      </c>
      <c r="J431">
        <f t="shared" si="148"/>
        <v>0.15276826634357057</v>
      </c>
      <c r="K431">
        <f t="shared" si="149"/>
        <v>0.99944818413365433</v>
      </c>
      <c r="L431">
        <f t="shared" si="150"/>
        <v>43.591176000190899</v>
      </c>
      <c r="O431">
        <v>5800</v>
      </c>
      <c r="P431">
        <v>3100000</v>
      </c>
      <c r="Q431">
        <v>465.15376700000002</v>
      </c>
      <c r="R431">
        <v>-1792610.7026249999</v>
      </c>
      <c r="S431">
        <v>8501199.3842159994</v>
      </c>
      <c r="T431">
        <v>274.92229300000002</v>
      </c>
      <c r="U431">
        <v>2297.561017</v>
      </c>
      <c r="V431">
        <f t="shared" si="146"/>
        <v>0.22975610170000002</v>
      </c>
    </row>
    <row r="432" spans="2:22" x14ac:dyDescent="0.2">
      <c r="B432">
        <v>6000</v>
      </c>
      <c r="C432">
        <v>3200000</v>
      </c>
      <c r="D432">
        <v>465.110253</v>
      </c>
      <c r="E432">
        <v>-1792590.883933</v>
      </c>
      <c r="F432">
        <v>8501199.3842159994</v>
      </c>
      <c r="G432">
        <v>299.35945299999997</v>
      </c>
      <c r="I432">
        <f t="shared" si="147"/>
        <v>3023.5569455120713</v>
      </c>
      <c r="J432">
        <f t="shared" si="148"/>
        <v>0.15803613759679713</v>
      </c>
      <c r="K432">
        <f t="shared" si="149"/>
        <v>0.99944818413365433</v>
      </c>
      <c r="L432">
        <f t="shared" si="150"/>
        <v>63.409868000075221</v>
      </c>
      <c r="O432">
        <v>6000</v>
      </c>
      <c r="P432">
        <v>3200000</v>
      </c>
      <c r="Q432">
        <v>465.110253</v>
      </c>
      <c r="R432">
        <v>-1792590.883933</v>
      </c>
      <c r="S432">
        <v>8501199.3842159994</v>
      </c>
      <c r="T432">
        <v>299.35945299999997</v>
      </c>
      <c r="U432">
        <v>2487.9674519999999</v>
      </c>
      <c r="V432">
        <f t="shared" si="146"/>
        <v>0.2487967452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AC40-149A-3F48-A386-3FADE0F21A5C}">
  <dimension ref="B1:AD151"/>
  <sheetViews>
    <sheetView tabSelected="1" workbookViewId="0">
      <selection activeCell="S139" sqref="S139"/>
    </sheetView>
  </sheetViews>
  <sheetFormatPr baseColWidth="10" defaultRowHeight="16" x14ac:dyDescent="0.2"/>
  <sheetData>
    <row r="1" spans="2:27" x14ac:dyDescent="0.2">
      <c r="P1" t="s">
        <v>79</v>
      </c>
      <c r="R1" t="s">
        <v>95</v>
      </c>
    </row>
    <row r="2" spans="2:27" x14ac:dyDescent="0.2">
      <c r="P2">
        <v>8.5050000000000008</v>
      </c>
      <c r="Q2" s="2">
        <v>0.25744841906916371</v>
      </c>
      <c r="R2" s="5">
        <v>1.7010000000000001</v>
      </c>
    </row>
    <row r="3" spans="2:27" x14ac:dyDescent="0.2">
      <c r="P3">
        <v>15.309000000000001</v>
      </c>
      <c r="Q3" s="2">
        <v>0.21866087711259333</v>
      </c>
      <c r="R3" s="5">
        <v>3.0618000000000003</v>
      </c>
    </row>
    <row r="4" spans="2:27" x14ac:dyDescent="0.2">
      <c r="P4">
        <v>22.113</v>
      </c>
      <c r="Q4" s="2">
        <v>0.22347597709024108</v>
      </c>
      <c r="R4" s="5">
        <v>4.4226000000000001</v>
      </c>
    </row>
    <row r="5" spans="2:27" x14ac:dyDescent="0.2">
      <c r="P5">
        <v>28.917000000000002</v>
      </c>
      <c r="Q5" s="2">
        <v>0.19684555584118929</v>
      </c>
      <c r="R5" s="5">
        <v>5.7834000000000003</v>
      </c>
    </row>
    <row r="6" spans="2:27" x14ac:dyDescent="0.2">
      <c r="P6">
        <v>35.721000000000004</v>
      </c>
      <c r="Q6" s="2">
        <v>0.18713726210817891</v>
      </c>
      <c r="R6" s="5">
        <v>7.1442000000000005</v>
      </c>
    </row>
    <row r="7" spans="2:27" x14ac:dyDescent="0.2">
      <c r="P7">
        <v>52.731000000000002</v>
      </c>
      <c r="Q7" s="2">
        <v>0.15876935432669531</v>
      </c>
      <c r="R7" s="2">
        <v>10.546200000000001</v>
      </c>
    </row>
    <row r="8" spans="2:27" x14ac:dyDescent="0.2">
      <c r="C8" t="s">
        <v>70</v>
      </c>
      <c r="R8" s="2">
        <v>17.350200000000001</v>
      </c>
    </row>
    <row r="9" spans="2:27" x14ac:dyDescent="0.2">
      <c r="B9" t="s">
        <v>71</v>
      </c>
      <c r="C9">
        <v>136</v>
      </c>
      <c r="I9" t="s">
        <v>63</v>
      </c>
      <c r="J9" t="s">
        <v>8</v>
      </c>
      <c r="T9">
        <v>0</v>
      </c>
      <c r="U9">
        <v>1</v>
      </c>
      <c r="W9">
        <v>0.22058823529411764</v>
      </c>
      <c r="X9">
        <v>0.99993326400973415</v>
      </c>
    </row>
    <row r="10" spans="2:27" x14ac:dyDescent="0.2">
      <c r="B10" t="s">
        <v>10</v>
      </c>
      <c r="C10">
        <v>100000</v>
      </c>
      <c r="D10">
        <v>464.84571499999998</v>
      </c>
      <c r="E10">
        <v>-583322.59927500004</v>
      </c>
      <c r="F10">
        <v>2520129.2185829999</v>
      </c>
      <c r="G10">
        <v>-2.7359000000000001E-2</v>
      </c>
      <c r="T10">
        <v>0.1</v>
      </c>
      <c r="U10">
        <v>1</v>
      </c>
      <c r="W10">
        <v>0.29411764705882354</v>
      </c>
      <c r="X10">
        <v>1.0000663902615654</v>
      </c>
      <c r="Y10" s="4">
        <f>(1-X9)/(X10-X9)</f>
        <v>0.50129849934062676</v>
      </c>
      <c r="Z10" s="4">
        <f>(W10-W9)*Y10+W9</f>
        <v>0.25744841906916371</v>
      </c>
      <c r="AA10">
        <v>11.032500000000001</v>
      </c>
    </row>
    <row r="11" spans="2:27" x14ac:dyDescent="0.2">
      <c r="B11">
        <v>0</v>
      </c>
      <c r="C11">
        <v>200000</v>
      </c>
      <c r="D11">
        <v>464.83054700000002</v>
      </c>
      <c r="E11">
        <v>-582657.02775600005</v>
      </c>
      <c r="F11">
        <v>2519816.2559830002</v>
      </c>
      <c r="G11">
        <v>-8.3619999999999996E-3</v>
      </c>
      <c r="I11">
        <f t="shared" ref="I11:I31" si="0">B11/$C$9</f>
        <v>0</v>
      </c>
      <c r="J11">
        <f>F11/$F$10</f>
        <v>0.99987581485993182</v>
      </c>
      <c r="T11">
        <v>0.2</v>
      </c>
      <c r="U11">
        <v>1</v>
      </c>
      <c r="W11">
        <v>0.1928374655647383</v>
      </c>
      <c r="X11">
        <v>0.99995910778553987</v>
      </c>
    </row>
    <row r="12" spans="2:27" x14ac:dyDescent="0.2">
      <c r="B12">
        <v>10</v>
      </c>
      <c r="C12">
        <v>300000</v>
      </c>
      <c r="D12">
        <v>464.84725300000002</v>
      </c>
      <c r="E12">
        <v>-582644.59620300005</v>
      </c>
      <c r="F12">
        <v>2519628.9721019999</v>
      </c>
      <c r="G12">
        <v>-2.6113000000000001E-2</v>
      </c>
      <c r="I12">
        <f t="shared" si="0"/>
        <v>7.3529411764705885E-2</v>
      </c>
      <c r="J12">
        <f t="shared" ref="J12:J31" si="1">F12/$F$10</f>
        <v>0.99980149967021081</v>
      </c>
      <c r="T12">
        <v>0.3</v>
      </c>
      <c r="U12">
        <v>1</v>
      </c>
      <c r="W12">
        <v>0.22038567493112948</v>
      </c>
      <c r="X12">
        <v>1.0000027312736028</v>
      </c>
      <c r="Y12" s="4">
        <f>(1-X11)/(X12-X11)</f>
        <v>0.93738983918713736</v>
      </c>
      <c r="Z12" s="4">
        <f>(W12-W11)*Y12+W11</f>
        <v>0.21866087711259333</v>
      </c>
      <c r="AA12">
        <v>19.858499999999999</v>
      </c>
    </row>
    <row r="13" spans="2:27" x14ac:dyDescent="0.2">
      <c r="B13">
        <v>20</v>
      </c>
      <c r="C13">
        <v>400000</v>
      </c>
      <c r="D13">
        <v>464.84755200000001</v>
      </c>
      <c r="E13">
        <v>-582645.783772</v>
      </c>
      <c r="F13">
        <v>2519816.8947970001</v>
      </c>
      <c r="G13">
        <v>-3.2732999999999998E-2</v>
      </c>
      <c r="I13">
        <f t="shared" si="0"/>
        <v>0.14705882352941177</v>
      </c>
      <c r="J13">
        <f t="shared" si="1"/>
        <v>0.99987606834455278</v>
      </c>
      <c r="T13">
        <v>0.4</v>
      </c>
      <c r="U13">
        <v>1</v>
      </c>
      <c r="W13">
        <v>0.21409455842997324</v>
      </c>
      <c r="X13">
        <v>0.99992475949481729</v>
      </c>
    </row>
    <row r="14" spans="2:27" x14ac:dyDescent="0.2">
      <c r="B14">
        <v>30</v>
      </c>
      <c r="C14">
        <v>500000</v>
      </c>
      <c r="D14">
        <v>464.86828300000002</v>
      </c>
      <c r="E14">
        <v>-582634.83032499999</v>
      </c>
      <c r="F14">
        <v>2519961.0352639998</v>
      </c>
      <c r="G14">
        <v>-1.3221999999999999E-2</v>
      </c>
      <c r="I14" s="3">
        <f t="shared" si="0"/>
        <v>0.22058823529411764</v>
      </c>
      <c r="J14" s="3">
        <f t="shared" si="1"/>
        <v>0.99993326400973415</v>
      </c>
      <c r="T14">
        <v>0.5</v>
      </c>
      <c r="U14">
        <v>1</v>
      </c>
      <c r="W14">
        <v>0.23193577163247101</v>
      </c>
      <c r="X14">
        <v>1.0000678489296928</v>
      </c>
      <c r="Y14" s="4">
        <f>(1-X13)/(X14-X13)</f>
        <v>0.52582851590801238</v>
      </c>
      <c r="Z14" s="4">
        <f>(W14-W13)*Y14+W13</f>
        <v>0.22347597709024108</v>
      </c>
      <c r="AA14">
        <v>28.6845</v>
      </c>
    </row>
    <row r="15" spans="2:27" x14ac:dyDescent="0.2">
      <c r="B15">
        <v>40</v>
      </c>
      <c r="C15">
        <v>600000</v>
      </c>
      <c r="D15">
        <v>464.88242200000002</v>
      </c>
      <c r="E15">
        <v>-582642.30334400001</v>
      </c>
      <c r="F15">
        <v>2520296.5306210001</v>
      </c>
      <c r="G15">
        <v>-6.9225999999999996E-2</v>
      </c>
      <c r="I15" s="3">
        <f t="shared" si="0"/>
        <v>0.29411764705882354</v>
      </c>
      <c r="J15" s="3">
        <f t="shared" si="1"/>
        <v>1.0000663902615654</v>
      </c>
      <c r="T15">
        <v>0.6</v>
      </c>
      <c r="U15">
        <v>1</v>
      </c>
      <c r="W15">
        <v>0.19013666072489602</v>
      </c>
      <c r="X15">
        <v>0.99992448554210567</v>
      </c>
    </row>
    <row r="16" spans="2:27" x14ac:dyDescent="0.2">
      <c r="B16">
        <v>50</v>
      </c>
      <c r="C16">
        <v>700000</v>
      </c>
      <c r="D16">
        <v>464.90920499999999</v>
      </c>
      <c r="E16">
        <v>-582620.53147599997</v>
      </c>
      <c r="F16">
        <v>2520661.0482430002</v>
      </c>
      <c r="G16">
        <v>-2.8947000000000001E-2</v>
      </c>
      <c r="I16">
        <f t="shared" si="0"/>
        <v>0.36764705882352944</v>
      </c>
      <c r="J16">
        <f t="shared" si="1"/>
        <v>1.0002110326947042</v>
      </c>
      <c r="T16">
        <v>0.7</v>
      </c>
      <c r="U16">
        <v>1</v>
      </c>
      <c r="W16">
        <v>0.20598138245197067</v>
      </c>
      <c r="X16">
        <v>1.0001028316856906</v>
      </c>
      <c r="Y16" s="4">
        <f>(1-X15)/(X16-X15)</f>
        <v>0.42341514302705907</v>
      </c>
      <c r="Z16" s="4">
        <f>(W16-W15)*Y16+W15</f>
        <v>0.19684555584118929</v>
      </c>
      <c r="AA16">
        <v>37.5105</v>
      </c>
    </row>
    <row r="17" spans="2:27" x14ac:dyDescent="0.2">
      <c r="B17">
        <v>60</v>
      </c>
      <c r="C17">
        <v>800000</v>
      </c>
      <c r="D17">
        <v>464.88857200000001</v>
      </c>
      <c r="E17">
        <v>-582602.67311199999</v>
      </c>
      <c r="F17">
        <v>2520875.9242159999</v>
      </c>
      <c r="G17">
        <v>-5.8168999999999998E-2</v>
      </c>
      <c r="I17">
        <f t="shared" si="0"/>
        <v>0.44117647058823528</v>
      </c>
      <c r="J17">
        <f t="shared" si="1"/>
        <v>1.0002962965658642</v>
      </c>
      <c r="T17">
        <v>0.8</v>
      </c>
      <c r="U17">
        <v>1</v>
      </c>
      <c r="W17">
        <v>0.1863932898415657</v>
      </c>
      <c r="X17">
        <v>0.99997247743378048</v>
      </c>
    </row>
    <row r="18" spans="2:27" x14ac:dyDescent="0.2">
      <c r="B18">
        <v>70</v>
      </c>
      <c r="C18">
        <v>900000</v>
      </c>
      <c r="D18">
        <v>464.88282700000002</v>
      </c>
      <c r="E18">
        <v>-582584.68634500005</v>
      </c>
      <c r="F18">
        <v>2521261.9119679998</v>
      </c>
      <c r="G18">
        <v>-3.1912999999999997E-2</v>
      </c>
      <c r="I18">
        <f t="shared" si="0"/>
        <v>0.51470588235294112</v>
      </c>
      <c r="J18">
        <f t="shared" si="1"/>
        <v>1.0004494584550061</v>
      </c>
      <c r="T18">
        <v>0.9</v>
      </c>
      <c r="U18">
        <v>1</v>
      </c>
      <c r="W18">
        <v>0.19674847261054157</v>
      </c>
      <c r="X18">
        <v>1.0003555578472101</v>
      </c>
      <c r="Y18" s="4">
        <f>(1-X17)/(X18-X17)</f>
        <v>7.1845401786837626E-2</v>
      </c>
      <c r="Z18" s="4">
        <f>(W18-W17)*Y18+W17</f>
        <v>0.18713726210817891</v>
      </c>
      <c r="AA18">
        <v>46.336500000000001</v>
      </c>
    </row>
    <row r="19" spans="2:27" x14ac:dyDescent="0.2">
      <c r="B19">
        <v>80</v>
      </c>
      <c r="C19">
        <v>1000000</v>
      </c>
      <c r="D19">
        <v>464.84913599999999</v>
      </c>
      <c r="E19">
        <v>-582568.01547999994</v>
      </c>
      <c r="F19">
        <v>2521843.9216649998</v>
      </c>
      <c r="G19">
        <v>-3.5077999999999998E-2</v>
      </c>
      <c r="I19">
        <f t="shared" si="0"/>
        <v>0.58823529411764708</v>
      </c>
      <c r="J19">
        <f t="shared" si="1"/>
        <v>1.0006804028417893</v>
      </c>
      <c r="T19">
        <v>1</v>
      </c>
      <c r="U19">
        <v>1</v>
      </c>
      <c r="W19">
        <v>0.15359999999999999</v>
      </c>
      <c r="X19">
        <v>0.99986833841730727</v>
      </c>
    </row>
    <row r="20" spans="2:27" x14ac:dyDescent="0.2">
      <c r="B20">
        <v>90</v>
      </c>
      <c r="C20">
        <v>1100000</v>
      </c>
      <c r="D20">
        <v>464.88976300000002</v>
      </c>
      <c r="E20">
        <v>-582531.73761900002</v>
      </c>
      <c r="F20">
        <v>2522073.885791</v>
      </c>
      <c r="G20">
        <v>-7.0400000000000003E-3</v>
      </c>
      <c r="I20">
        <f t="shared" si="0"/>
        <v>0.66176470588235292</v>
      </c>
      <c r="J20">
        <f t="shared" si="1"/>
        <v>1.0007716537682514</v>
      </c>
      <c r="W20">
        <v>0.16</v>
      </c>
      <c r="X20">
        <v>1.0000313440996382</v>
      </c>
      <c r="Y20" s="4">
        <f>(1-X19)/(X20-X19)</f>
        <v>0.80771161354614374</v>
      </c>
      <c r="Z20" s="4">
        <f>(W20-W19)*Y20+W19</f>
        <v>0.15876935432669531</v>
      </c>
    </row>
    <row r="21" spans="2:27" x14ac:dyDescent="0.2">
      <c r="B21">
        <v>100</v>
      </c>
      <c r="C21">
        <v>1200000</v>
      </c>
      <c r="D21">
        <v>464.846519</v>
      </c>
      <c r="E21">
        <v>-582523.83579899999</v>
      </c>
      <c r="F21">
        <v>2522736.140443</v>
      </c>
      <c r="G21">
        <v>-2.264E-2</v>
      </c>
      <c r="I21">
        <f t="shared" si="0"/>
        <v>0.73529411764705888</v>
      </c>
      <c r="J21">
        <f t="shared" si="1"/>
        <v>1.001034439758397</v>
      </c>
    </row>
    <row r="22" spans="2:27" x14ac:dyDescent="0.2">
      <c r="B22">
        <v>110</v>
      </c>
      <c r="C22">
        <v>1300000</v>
      </c>
      <c r="D22">
        <v>464.81173899999999</v>
      </c>
      <c r="E22">
        <v>-582532.91281899996</v>
      </c>
      <c r="F22">
        <v>2522642.864972</v>
      </c>
      <c r="G22">
        <v>5.4149999999999997E-3</v>
      </c>
      <c r="I22">
        <f t="shared" si="0"/>
        <v>0.80882352941176472</v>
      </c>
      <c r="J22">
        <f t="shared" si="1"/>
        <v>1.0009974275804847</v>
      </c>
    </row>
    <row r="23" spans="2:27" x14ac:dyDescent="0.2">
      <c r="B23">
        <v>120</v>
      </c>
      <c r="C23">
        <v>1400000</v>
      </c>
      <c r="D23">
        <v>464.83012600000001</v>
      </c>
      <c r="E23">
        <v>-582539.26016199996</v>
      </c>
      <c r="F23">
        <v>2522518.4033619999</v>
      </c>
      <c r="G23">
        <v>-3.8789999999999998E-2</v>
      </c>
      <c r="I23">
        <f t="shared" si="0"/>
        <v>0.88235294117647056</v>
      </c>
      <c r="J23">
        <f t="shared" si="1"/>
        <v>1.0009480405851345</v>
      </c>
    </row>
    <row r="24" spans="2:27" x14ac:dyDescent="0.2">
      <c r="B24">
        <v>130</v>
      </c>
      <c r="C24">
        <v>1500000</v>
      </c>
      <c r="D24">
        <v>464.79541999999998</v>
      </c>
      <c r="E24">
        <v>-582537.21110700001</v>
      </c>
      <c r="F24">
        <v>2522664.6307259998</v>
      </c>
      <c r="G24">
        <v>-2.8923000000000001E-2</v>
      </c>
      <c r="I24">
        <f t="shared" si="0"/>
        <v>0.95588235294117652</v>
      </c>
      <c r="J24">
        <f t="shared" si="1"/>
        <v>1.0010060643415839</v>
      </c>
    </row>
    <row r="25" spans="2:27" x14ac:dyDescent="0.2">
      <c r="B25">
        <v>140</v>
      </c>
      <c r="C25">
        <v>1600000</v>
      </c>
      <c r="D25">
        <v>464.83860600000003</v>
      </c>
      <c r="E25">
        <v>-582525.50904000003</v>
      </c>
      <c r="F25">
        <v>2522759.0423150002</v>
      </c>
      <c r="G25">
        <v>-5.3413000000000002E-2</v>
      </c>
      <c r="I25">
        <f t="shared" si="0"/>
        <v>1.0294117647058822</v>
      </c>
      <c r="J25">
        <f t="shared" si="1"/>
        <v>1.0010435273368559</v>
      </c>
    </row>
    <row r="26" spans="2:27" x14ac:dyDescent="0.2">
      <c r="B26">
        <v>150</v>
      </c>
      <c r="C26">
        <v>1700000</v>
      </c>
      <c r="D26">
        <v>464.80908699999998</v>
      </c>
      <c r="E26">
        <v>-582545.30589900003</v>
      </c>
      <c r="F26">
        <v>2522774.4893939998</v>
      </c>
      <c r="G26">
        <v>-5.7399999999999997E-4</v>
      </c>
      <c r="I26">
        <f t="shared" si="0"/>
        <v>1.1029411764705883</v>
      </c>
      <c r="J26">
        <f t="shared" si="1"/>
        <v>1.0010496568158069</v>
      </c>
    </row>
    <row r="27" spans="2:27" x14ac:dyDescent="0.2">
      <c r="B27">
        <v>160</v>
      </c>
      <c r="C27">
        <v>1800000</v>
      </c>
      <c r="D27">
        <v>464.85046199999999</v>
      </c>
      <c r="E27">
        <v>-582540.31767400005</v>
      </c>
      <c r="F27">
        <v>2522875.1234980002</v>
      </c>
      <c r="G27">
        <v>-4.5594999999999997E-2</v>
      </c>
      <c r="I27">
        <f t="shared" si="0"/>
        <v>1.1764705882352942</v>
      </c>
      <c r="J27">
        <f t="shared" si="1"/>
        <v>1.0010895889364531</v>
      </c>
    </row>
    <row r="28" spans="2:27" x14ac:dyDescent="0.2">
      <c r="B28">
        <v>170</v>
      </c>
      <c r="C28">
        <v>1900000</v>
      </c>
      <c r="D28">
        <v>464.82087999999999</v>
      </c>
      <c r="E28">
        <v>-582534.54570300004</v>
      </c>
      <c r="F28">
        <v>2522716.964867</v>
      </c>
      <c r="G28">
        <v>-3.9348000000000001E-2</v>
      </c>
      <c r="I28">
        <f t="shared" si="0"/>
        <v>1.25</v>
      </c>
      <c r="J28">
        <f t="shared" si="1"/>
        <v>1.0010268307930079</v>
      </c>
    </row>
    <row r="29" spans="2:27" x14ac:dyDescent="0.2">
      <c r="B29">
        <v>180</v>
      </c>
      <c r="C29">
        <v>2000000</v>
      </c>
      <c r="D29">
        <v>464.82387499999999</v>
      </c>
      <c r="E29">
        <v>-582532.74176799995</v>
      </c>
      <c r="F29">
        <v>2522721.2382149999</v>
      </c>
      <c r="G29">
        <v>1.1714E-2</v>
      </c>
      <c r="I29">
        <f t="shared" si="0"/>
        <v>1.3235294117647058</v>
      </c>
      <c r="J29">
        <f t="shared" si="1"/>
        <v>1.0010285264790737</v>
      </c>
    </row>
    <row r="30" spans="2:27" x14ac:dyDescent="0.2">
      <c r="B30">
        <v>190</v>
      </c>
      <c r="C30">
        <v>2100000</v>
      </c>
      <c r="D30">
        <v>464.8424</v>
      </c>
      <c r="E30">
        <v>-582538.49061900005</v>
      </c>
      <c r="F30">
        <v>2522984.2994030002</v>
      </c>
      <c r="G30">
        <v>-2.8808E-2</v>
      </c>
      <c r="I30">
        <f t="shared" si="0"/>
        <v>1.3970588235294117</v>
      </c>
      <c r="J30">
        <f t="shared" si="1"/>
        <v>1.00113291048687</v>
      </c>
    </row>
    <row r="31" spans="2:27" x14ac:dyDescent="0.2">
      <c r="B31">
        <v>200</v>
      </c>
      <c r="C31">
        <v>2200000</v>
      </c>
      <c r="D31">
        <v>464.82041400000003</v>
      </c>
      <c r="E31">
        <v>-582541.52375699999</v>
      </c>
      <c r="F31">
        <v>2522848.5181959998</v>
      </c>
      <c r="G31">
        <v>-3.3426999999999998E-2</v>
      </c>
      <c r="I31">
        <f t="shared" si="0"/>
        <v>1.4705882352941178</v>
      </c>
      <c r="J31">
        <f t="shared" si="1"/>
        <v>1.0010790318182687</v>
      </c>
    </row>
    <row r="34" spans="2:20" x14ac:dyDescent="0.2">
      <c r="C34" t="s">
        <v>72</v>
      </c>
      <c r="M34" t="s">
        <v>73</v>
      </c>
    </row>
    <row r="35" spans="2:20" x14ac:dyDescent="0.2">
      <c r="B35" t="s">
        <v>71</v>
      </c>
      <c r="C35">
        <v>726</v>
      </c>
      <c r="I35" t="s">
        <v>63</v>
      </c>
      <c r="J35" t="s">
        <v>8</v>
      </c>
      <c r="L35" t="s">
        <v>71</v>
      </c>
      <c r="M35">
        <v>2242</v>
      </c>
      <c r="S35" t="s">
        <v>63</v>
      </c>
      <c r="T35" t="s">
        <v>8</v>
      </c>
    </row>
    <row r="36" spans="2:20" x14ac:dyDescent="0.2">
      <c r="B36" t="s">
        <v>10</v>
      </c>
      <c r="C36">
        <v>100000</v>
      </c>
      <c r="D36">
        <v>464.86802399999999</v>
      </c>
      <c r="E36">
        <v>-583747.43605999998</v>
      </c>
      <c r="F36">
        <v>2518299.5188569999</v>
      </c>
      <c r="G36">
        <v>-2.6447999999999999E-2</v>
      </c>
      <c r="L36" t="s">
        <v>10</v>
      </c>
      <c r="M36">
        <v>100000</v>
      </c>
      <c r="N36">
        <v>464.86802399999999</v>
      </c>
      <c r="O36">
        <v>-583747.43605999998</v>
      </c>
      <c r="P36">
        <v>2518299.5188569999</v>
      </c>
      <c r="Q36">
        <v>-2.6447999999999999E-2</v>
      </c>
    </row>
    <row r="37" spans="2:20" x14ac:dyDescent="0.2">
      <c r="B37">
        <v>0</v>
      </c>
      <c r="C37">
        <v>200000</v>
      </c>
      <c r="D37">
        <v>464.830782</v>
      </c>
      <c r="E37">
        <v>-580231.32095700002</v>
      </c>
      <c r="F37">
        <v>2517910.6565439999</v>
      </c>
      <c r="G37">
        <v>-4.3435000000000001E-2</v>
      </c>
      <c r="I37">
        <f t="shared" ref="I37:I66" si="2">B37/$C$35</f>
        <v>0</v>
      </c>
      <c r="J37">
        <f>F37/$F$36</f>
        <v>0.99984558536024482</v>
      </c>
      <c r="L37">
        <v>0</v>
      </c>
      <c r="M37">
        <v>200000</v>
      </c>
      <c r="N37">
        <v>464.80299600000001</v>
      </c>
      <c r="O37">
        <v>-573070.01948400005</v>
      </c>
      <c r="P37">
        <v>2517356.0784240002</v>
      </c>
      <c r="Q37">
        <v>6.3270000000000002E-3</v>
      </c>
      <c r="S37">
        <f t="shared" ref="S37:S66" si="3">L37/$M$35</f>
        <v>0</v>
      </c>
      <c r="T37">
        <f>P37/$P$36</f>
        <v>0.99962536607502983</v>
      </c>
    </row>
    <row r="38" spans="2:20" x14ac:dyDescent="0.2">
      <c r="B38">
        <v>20</v>
      </c>
      <c r="C38">
        <v>300000</v>
      </c>
      <c r="D38">
        <v>464.872589</v>
      </c>
      <c r="E38">
        <v>-580235.43182699999</v>
      </c>
      <c r="F38">
        <v>2517716.7563789999</v>
      </c>
      <c r="G38">
        <v>-1.1346999999999999E-2</v>
      </c>
      <c r="I38">
        <f t="shared" si="2"/>
        <v>2.7548209366391185E-2</v>
      </c>
      <c r="J38">
        <f t="shared" ref="J38:J66" si="4">F38/$F$36</f>
        <v>0.99976858889356235</v>
      </c>
      <c r="L38">
        <v>40</v>
      </c>
      <c r="M38">
        <v>300000</v>
      </c>
      <c r="N38">
        <v>464.96026699999999</v>
      </c>
      <c r="O38">
        <v>-573066.89769999997</v>
      </c>
      <c r="P38">
        <v>2517304.0170629998</v>
      </c>
      <c r="Q38">
        <v>3.1250000000000002E-3</v>
      </c>
      <c r="S38">
        <f t="shared" si="3"/>
        <v>1.784121320249777E-2</v>
      </c>
      <c r="T38">
        <f t="shared" ref="T38:T66" si="5">P38/$P$36</f>
        <v>0.99960469285462439</v>
      </c>
    </row>
    <row r="39" spans="2:20" x14ac:dyDescent="0.2">
      <c r="B39">
        <v>40</v>
      </c>
      <c r="C39">
        <v>400000</v>
      </c>
      <c r="D39">
        <v>464.89765299999999</v>
      </c>
      <c r="E39">
        <v>-580240.93694100005</v>
      </c>
      <c r="F39">
        <v>2517844.5115100001</v>
      </c>
      <c r="G39">
        <v>-7.7024999999999996E-2</v>
      </c>
      <c r="I39">
        <f t="shared" si="2"/>
        <v>5.5096418732782371E-2</v>
      </c>
      <c r="J39">
        <f t="shared" si="4"/>
        <v>0.99981931960690429</v>
      </c>
      <c r="L39">
        <v>80</v>
      </c>
      <c r="M39">
        <v>400000</v>
      </c>
      <c r="N39">
        <v>464.97775300000001</v>
      </c>
      <c r="O39">
        <v>-573085.13130100002</v>
      </c>
      <c r="P39">
        <v>2516869.3906939998</v>
      </c>
      <c r="Q39">
        <v>-1.1653E-2</v>
      </c>
      <c r="S39">
        <f t="shared" si="3"/>
        <v>3.568242640499554E-2</v>
      </c>
      <c r="T39">
        <f t="shared" si="5"/>
        <v>0.99943210561242168</v>
      </c>
    </row>
    <row r="40" spans="2:20" x14ac:dyDescent="0.2">
      <c r="B40">
        <v>60</v>
      </c>
      <c r="C40">
        <v>500000</v>
      </c>
      <c r="D40">
        <v>464.879751</v>
      </c>
      <c r="E40">
        <v>-580239.42593999999</v>
      </c>
      <c r="F40">
        <v>2517830.1810010001</v>
      </c>
      <c r="G40">
        <v>-4.6482000000000002E-2</v>
      </c>
      <c r="I40">
        <f t="shared" si="2"/>
        <v>8.2644628099173556E-2</v>
      </c>
      <c r="J40">
        <f t="shared" si="4"/>
        <v>0.99981362905703419</v>
      </c>
      <c r="L40">
        <v>120</v>
      </c>
      <c r="M40">
        <v>500000</v>
      </c>
      <c r="N40">
        <v>464.95200199999999</v>
      </c>
      <c r="O40">
        <v>-573065.808464</v>
      </c>
      <c r="P40">
        <v>2516666.4037950002</v>
      </c>
      <c r="Q40">
        <v>-5.0800000000000003E-3</v>
      </c>
      <c r="S40">
        <f t="shared" si="3"/>
        <v>5.352363960749331E-2</v>
      </c>
      <c r="T40">
        <f t="shared" si="5"/>
        <v>0.99935150086406677</v>
      </c>
    </row>
    <row r="41" spans="2:20" x14ac:dyDescent="0.2">
      <c r="B41">
        <v>80</v>
      </c>
      <c r="C41">
        <v>600000</v>
      </c>
      <c r="D41">
        <v>464.911227</v>
      </c>
      <c r="E41">
        <v>-580237.94063299999</v>
      </c>
      <c r="F41">
        <v>2517776.5039599999</v>
      </c>
      <c r="G41">
        <v>-9.0729999999999995E-3</v>
      </c>
      <c r="I41">
        <f t="shared" si="2"/>
        <v>0.11019283746556474</v>
      </c>
      <c r="J41">
        <f t="shared" si="4"/>
        <v>0.99979231426084003</v>
      </c>
      <c r="L41">
        <v>160</v>
      </c>
      <c r="M41">
        <v>600000</v>
      </c>
      <c r="N41">
        <v>464.97393799999998</v>
      </c>
      <c r="O41">
        <v>-573080.64624799998</v>
      </c>
      <c r="P41">
        <v>2516849.1755229998</v>
      </c>
      <c r="Q41">
        <v>-1.7951999999999999E-2</v>
      </c>
      <c r="S41">
        <f t="shared" si="3"/>
        <v>7.1364852809991081E-2</v>
      </c>
      <c r="T41">
        <f t="shared" si="5"/>
        <v>0.99942407830238622</v>
      </c>
    </row>
    <row r="42" spans="2:20" x14ac:dyDescent="0.2">
      <c r="B42">
        <v>100</v>
      </c>
      <c r="C42">
        <v>700000</v>
      </c>
      <c r="D42">
        <v>464.89407299999999</v>
      </c>
      <c r="E42">
        <v>-580237.73043500003</v>
      </c>
      <c r="F42">
        <v>2517881.3814289998</v>
      </c>
      <c r="G42">
        <v>-1.7877000000000001E-2</v>
      </c>
      <c r="I42">
        <f t="shared" si="2"/>
        <v>0.13774104683195593</v>
      </c>
      <c r="J42">
        <f t="shared" si="4"/>
        <v>0.99983396040666761</v>
      </c>
      <c r="L42">
        <v>200</v>
      </c>
      <c r="M42">
        <v>700000</v>
      </c>
      <c r="N42">
        <v>464.96992499999999</v>
      </c>
      <c r="O42">
        <v>-573085.26758300001</v>
      </c>
      <c r="P42">
        <v>2516887.6031220001</v>
      </c>
      <c r="Q42">
        <v>-2.3979E-2</v>
      </c>
      <c r="S42">
        <f t="shared" si="3"/>
        <v>8.9206066012488844E-2</v>
      </c>
      <c r="T42">
        <f t="shared" si="5"/>
        <v>0.99943933764652404</v>
      </c>
    </row>
    <row r="43" spans="2:20" x14ac:dyDescent="0.2">
      <c r="B43">
        <v>120</v>
      </c>
      <c r="C43">
        <v>800000</v>
      </c>
      <c r="D43">
        <v>464.92866299999997</v>
      </c>
      <c r="E43">
        <v>-580238.52296500001</v>
      </c>
      <c r="F43">
        <v>2518110.803822</v>
      </c>
      <c r="G43">
        <v>-8.9664999999999995E-2</v>
      </c>
      <c r="I43">
        <f t="shared" si="2"/>
        <v>0.16528925619834711</v>
      </c>
      <c r="J43">
        <f t="shared" si="4"/>
        <v>0.9999250625139755</v>
      </c>
      <c r="L43">
        <v>240</v>
      </c>
      <c r="M43">
        <v>800000</v>
      </c>
      <c r="N43">
        <v>465.00311399999998</v>
      </c>
      <c r="O43">
        <v>-573076.11196200002</v>
      </c>
      <c r="P43">
        <v>2516974.7350630001</v>
      </c>
      <c r="Q43">
        <v>-4.8689999999999997E-2</v>
      </c>
      <c r="S43">
        <f t="shared" si="3"/>
        <v>0.10704727921498662</v>
      </c>
      <c r="T43">
        <f t="shared" si="5"/>
        <v>0.99947393716113597</v>
      </c>
    </row>
    <row r="44" spans="2:20" x14ac:dyDescent="0.2">
      <c r="B44">
        <v>140</v>
      </c>
      <c r="C44">
        <v>900000</v>
      </c>
      <c r="D44">
        <v>464.91627999999997</v>
      </c>
      <c r="E44">
        <v>-580232.274967</v>
      </c>
      <c r="F44">
        <v>2518196.5400129999</v>
      </c>
      <c r="G44">
        <v>-2.5222999999999999E-2</v>
      </c>
      <c r="I44" s="3">
        <f t="shared" si="2"/>
        <v>0.1928374655647383</v>
      </c>
      <c r="J44" s="3">
        <f t="shared" si="4"/>
        <v>0.99995910778553987</v>
      </c>
      <c r="L44">
        <v>280</v>
      </c>
      <c r="M44">
        <v>900000</v>
      </c>
      <c r="N44">
        <v>464.97114599999998</v>
      </c>
      <c r="O44">
        <v>-573079.053969</v>
      </c>
      <c r="P44">
        <v>2517046.2438099999</v>
      </c>
      <c r="Q44">
        <v>-1.4416999999999999E-2</v>
      </c>
      <c r="S44">
        <f t="shared" si="3"/>
        <v>0.12488849241748438</v>
      </c>
      <c r="T44">
        <f t="shared" si="5"/>
        <v>0.9995023328092566</v>
      </c>
    </row>
    <row r="45" spans="2:20" x14ac:dyDescent="0.2">
      <c r="B45">
        <v>160</v>
      </c>
      <c r="C45">
        <v>1000000</v>
      </c>
      <c r="D45">
        <v>464.91211099999998</v>
      </c>
      <c r="E45">
        <v>-580215.06486499996</v>
      </c>
      <c r="F45">
        <v>2518306.397022</v>
      </c>
      <c r="G45">
        <v>-2.4376999999999999E-2</v>
      </c>
      <c r="I45" s="3">
        <f t="shared" si="2"/>
        <v>0.22038567493112948</v>
      </c>
      <c r="J45" s="3">
        <f t="shared" si="4"/>
        <v>1.0000027312736028</v>
      </c>
      <c r="L45">
        <v>320</v>
      </c>
      <c r="M45">
        <v>1000000</v>
      </c>
      <c r="N45">
        <v>464.999483</v>
      </c>
      <c r="O45">
        <v>-573073.63827</v>
      </c>
      <c r="P45">
        <v>2517142.6524080001</v>
      </c>
      <c r="Q45">
        <v>-4.3555999999999997E-2</v>
      </c>
      <c r="S45">
        <f t="shared" si="3"/>
        <v>0.14272970561998216</v>
      </c>
      <c r="T45">
        <f t="shared" si="5"/>
        <v>0.99954061602270217</v>
      </c>
    </row>
    <row r="46" spans="2:20" x14ac:dyDescent="0.2">
      <c r="B46">
        <v>180</v>
      </c>
      <c r="C46">
        <v>1100000</v>
      </c>
      <c r="D46">
        <v>464.84495500000003</v>
      </c>
      <c r="E46">
        <v>-580214.29018300003</v>
      </c>
      <c r="F46">
        <v>2518698.1578480001</v>
      </c>
      <c r="G46">
        <v>-1.5086E-2</v>
      </c>
      <c r="I46">
        <f t="shared" si="2"/>
        <v>0.24793388429752067</v>
      </c>
      <c r="J46">
        <f t="shared" si="4"/>
        <v>1.0001582968936042</v>
      </c>
      <c r="L46">
        <v>360</v>
      </c>
      <c r="M46">
        <v>1100000</v>
      </c>
      <c r="N46">
        <v>464.99146200000001</v>
      </c>
      <c r="O46">
        <v>-573071.94747899997</v>
      </c>
      <c r="P46">
        <v>2517360.6958380002</v>
      </c>
      <c r="Q46">
        <v>-3.4029999999999998E-2</v>
      </c>
      <c r="S46">
        <f t="shared" si="3"/>
        <v>0.16057091882247992</v>
      </c>
      <c r="T46">
        <f t="shared" si="5"/>
        <v>0.99962719961943769</v>
      </c>
    </row>
    <row r="47" spans="2:20" x14ac:dyDescent="0.2">
      <c r="B47">
        <v>200</v>
      </c>
      <c r="C47">
        <v>1200000</v>
      </c>
      <c r="D47">
        <v>464.93006800000001</v>
      </c>
      <c r="E47">
        <v>-580192.81843300001</v>
      </c>
      <c r="F47">
        <v>2518845.4257279998</v>
      </c>
      <c r="G47">
        <v>-6.0340999999999999E-2</v>
      </c>
      <c r="I47">
        <f t="shared" si="2"/>
        <v>0.27548209366391185</v>
      </c>
      <c r="J47">
        <f t="shared" si="4"/>
        <v>1.0002167759898741</v>
      </c>
      <c r="L47">
        <v>400</v>
      </c>
      <c r="M47">
        <v>1200000</v>
      </c>
      <c r="N47">
        <v>465.03851100000003</v>
      </c>
      <c r="O47">
        <v>-573049.56003599998</v>
      </c>
      <c r="P47">
        <v>2517639.0628089998</v>
      </c>
      <c r="Q47">
        <v>-0.13586000000000001</v>
      </c>
      <c r="S47">
        <f t="shared" si="3"/>
        <v>0.17841213202497769</v>
      </c>
      <c r="T47">
        <f t="shared" si="5"/>
        <v>0.99973773729333837</v>
      </c>
    </row>
    <row r="48" spans="2:20" x14ac:dyDescent="0.2">
      <c r="B48">
        <v>220</v>
      </c>
      <c r="C48">
        <v>1300000</v>
      </c>
      <c r="D48">
        <v>464.96055699999999</v>
      </c>
      <c r="E48">
        <v>-580179.88590600004</v>
      </c>
      <c r="F48">
        <v>2519397.9313030001</v>
      </c>
      <c r="G48">
        <v>-8.1077999999999997E-2</v>
      </c>
      <c r="I48">
        <f t="shared" si="2"/>
        <v>0.30303030303030304</v>
      </c>
      <c r="J48">
        <f t="shared" si="4"/>
        <v>1.0004361722812458</v>
      </c>
      <c r="L48">
        <v>440</v>
      </c>
      <c r="M48">
        <v>1300000</v>
      </c>
      <c r="N48">
        <v>465.04434500000002</v>
      </c>
      <c r="O48">
        <v>-573047.76136200002</v>
      </c>
      <c r="P48">
        <v>2517770.055104</v>
      </c>
      <c r="Q48">
        <v>-9.5348000000000002E-2</v>
      </c>
      <c r="S48">
        <f t="shared" si="3"/>
        <v>0.19625334522747548</v>
      </c>
      <c r="T48">
        <f t="shared" si="5"/>
        <v>0.99978975346298748</v>
      </c>
    </row>
    <row r="49" spans="2:20" x14ac:dyDescent="0.2">
      <c r="B49">
        <v>240</v>
      </c>
      <c r="C49">
        <v>1400000</v>
      </c>
      <c r="D49">
        <v>464.922079</v>
      </c>
      <c r="E49">
        <v>-580156.91235300002</v>
      </c>
      <c r="F49">
        <v>2519825.9159039999</v>
      </c>
      <c r="G49">
        <v>-8.0870000000000004E-3</v>
      </c>
      <c r="I49">
        <f t="shared" si="2"/>
        <v>0.33057851239669422</v>
      </c>
      <c r="J49">
        <f t="shared" si="4"/>
        <v>1.000606122121523</v>
      </c>
      <c r="L49">
        <v>480</v>
      </c>
      <c r="M49">
        <v>1400000</v>
      </c>
      <c r="N49">
        <v>464.976157</v>
      </c>
      <c r="O49">
        <v>-573028.85325000004</v>
      </c>
      <c r="P49">
        <v>2518110.0407289998</v>
      </c>
      <c r="Q49">
        <v>-4.3013999999999997E-2</v>
      </c>
      <c r="S49" s="3">
        <f t="shared" si="3"/>
        <v>0.21409455842997324</v>
      </c>
      <c r="T49" s="3">
        <f t="shared" ref="T49:T50" si="6">P49/$F$36</f>
        <v>0.99992475949481729</v>
      </c>
    </row>
    <row r="50" spans="2:20" x14ac:dyDescent="0.2">
      <c r="B50">
        <v>260</v>
      </c>
      <c r="C50">
        <v>1500000</v>
      </c>
      <c r="D50">
        <v>464.97676100000001</v>
      </c>
      <c r="E50">
        <v>-580145.17639899999</v>
      </c>
      <c r="F50">
        <v>2520523.826564</v>
      </c>
      <c r="G50">
        <v>-5.3009000000000001E-2</v>
      </c>
      <c r="I50">
        <f t="shared" si="2"/>
        <v>0.35812672176308541</v>
      </c>
      <c r="J50">
        <f t="shared" si="4"/>
        <v>1.0008832578056519</v>
      </c>
      <c r="L50">
        <v>520</v>
      </c>
      <c r="M50">
        <v>1500000</v>
      </c>
      <c r="N50">
        <v>465.082493</v>
      </c>
      <c r="O50">
        <v>-573022.571826</v>
      </c>
      <c r="P50">
        <v>2518470.3827840001</v>
      </c>
      <c r="Q50">
        <v>-7.2271000000000002E-2</v>
      </c>
      <c r="S50" s="3">
        <f t="shared" si="3"/>
        <v>0.23193577163247101</v>
      </c>
      <c r="T50" s="3">
        <f t="shared" si="6"/>
        <v>1.0000678489296928</v>
      </c>
    </row>
    <row r="51" spans="2:20" x14ac:dyDescent="0.2">
      <c r="B51">
        <v>280</v>
      </c>
      <c r="C51">
        <v>1600000</v>
      </c>
      <c r="D51">
        <v>464.99098199999997</v>
      </c>
      <c r="E51">
        <v>-580117.37323200004</v>
      </c>
      <c r="F51">
        <v>2521040.3058099998</v>
      </c>
      <c r="G51">
        <v>-4.5041999999999999E-2</v>
      </c>
      <c r="I51">
        <f t="shared" si="2"/>
        <v>0.38567493112947659</v>
      </c>
      <c r="J51">
        <f t="shared" si="4"/>
        <v>1.0010883482812418</v>
      </c>
      <c r="L51">
        <v>560</v>
      </c>
      <c r="M51">
        <v>1600000</v>
      </c>
      <c r="N51">
        <v>465.02740699999998</v>
      </c>
      <c r="O51">
        <v>-573011.07447600004</v>
      </c>
      <c r="P51">
        <v>2519115.3373270002</v>
      </c>
      <c r="Q51">
        <v>-3.909E-2</v>
      </c>
      <c r="S51">
        <f t="shared" si="3"/>
        <v>0.24977698483496877</v>
      </c>
      <c r="T51">
        <f t="shared" si="5"/>
        <v>1.0003239560917561</v>
      </c>
    </row>
    <row r="52" spans="2:20" x14ac:dyDescent="0.2">
      <c r="B52">
        <v>300</v>
      </c>
      <c r="C52">
        <v>1700000</v>
      </c>
      <c r="D52">
        <v>464.93788599999999</v>
      </c>
      <c r="E52">
        <v>-580092.46248700004</v>
      </c>
      <c r="F52">
        <v>2521517.1759179998</v>
      </c>
      <c r="G52">
        <v>-5.6166000000000001E-2</v>
      </c>
      <c r="I52">
        <f t="shared" si="2"/>
        <v>0.41322314049586778</v>
      </c>
      <c r="J52">
        <f t="shared" si="4"/>
        <v>1.0012777102314105</v>
      </c>
      <c r="L52">
        <v>600</v>
      </c>
      <c r="M52">
        <v>1700000</v>
      </c>
      <c r="N52">
        <v>465.06262099999998</v>
      </c>
      <c r="O52">
        <v>-572997.64504900004</v>
      </c>
      <c r="P52">
        <v>2519770.5910919998</v>
      </c>
      <c r="Q52">
        <v>-5.0863999999999999E-2</v>
      </c>
      <c r="S52">
        <f t="shared" si="3"/>
        <v>0.26761819803746656</v>
      </c>
      <c r="T52">
        <f t="shared" si="5"/>
        <v>1.0005841530064175</v>
      </c>
    </row>
    <row r="53" spans="2:20" x14ac:dyDescent="0.2">
      <c r="B53">
        <v>320</v>
      </c>
      <c r="C53">
        <v>1800000</v>
      </c>
      <c r="D53">
        <v>464.90785399999999</v>
      </c>
      <c r="E53">
        <v>-580069.08514099999</v>
      </c>
      <c r="F53">
        <v>2522326.6766220001</v>
      </c>
      <c r="G53">
        <v>-2.2949000000000001E-2</v>
      </c>
      <c r="I53">
        <f t="shared" si="2"/>
        <v>0.44077134986225897</v>
      </c>
      <c r="J53">
        <f t="shared" si="4"/>
        <v>1.0015991575802818</v>
      </c>
      <c r="L53">
        <v>640</v>
      </c>
      <c r="M53">
        <v>1800000</v>
      </c>
      <c r="N53">
        <v>465.10290600000002</v>
      </c>
      <c r="O53">
        <v>-572967.78782099998</v>
      </c>
      <c r="P53">
        <v>2520216.9069380001</v>
      </c>
      <c r="Q53">
        <v>-0.104183</v>
      </c>
      <c r="S53">
        <f t="shared" si="3"/>
        <v>0.28545941123996432</v>
      </c>
      <c r="T53">
        <f t="shared" si="5"/>
        <v>1.0007613820622379</v>
      </c>
    </row>
    <row r="54" spans="2:20" x14ac:dyDescent="0.2">
      <c r="B54">
        <v>340</v>
      </c>
      <c r="C54">
        <v>1900000</v>
      </c>
      <c r="D54">
        <v>465.10492199999999</v>
      </c>
      <c r="E54">
        <v>-580036.30350699998</v>
      </c>
      <c r="F54">
        <v>2523166.9245759998</v>
      </c>
      <c r="G54">
        <v>-8.5474999999999995E-2</v>
      </c>
      <c r="I54">
        <f t="shared" si="2"/>
        <v>0.46831955922865015</v>
      </c>
      <c r="J54">
        <f t="shared" si="4"/>
        <v>1.0019328144577533</v>
      </c>
      <c r="L54">
        <v>680</v>
      </c>
      <c r="M54">
        <v>1900000</v>
      </c>
      <c r="N54">
        <v>465.06514800000002</v>
      </c>
      <c r="O54">
        <v>-572951.06325100001</v>
      </c>
      <c r="P54">
        <v>2520949.6953730001</v>
      </c>
      <c r="Q54">
        <v>-8.9982000000000006E-2</v>
      </c>
      <c r="S54">
        <f t="shared" si="3"/>
        <v>0.30330062444246209</v>
      </c>
      <c r="T54">
        <f t="shared" si="5"/>
        <v>1.0010523674789895</v>
      </c>
    </row>
    <row r="55" spans="2:20" x14ac:dyDescent="0.2">
      <c r="B55">
        <v>360</v>
      </c>
      <c r="C55">
        <v>2000000</v>
      </c>
      <c r="D55">
        <v>464.91382599999997</v>
      </c>
      <c r="E55">
        <v>-580009.01857199997</v>
      </c>
      <c r="F55">
        <v>2523841.013632</v>
      </c>
      <c r="G55">
        <v>-4.2140999999999998E-2</v>
      </c>
      <c r="I55">
        <f t="shared" si="2"/>
        <v>0.49586776859504134</v>
      </c>
      <c r="J55">
        <f t="shared" si="4"/>
        <v>1.0022004907412743</v>
      </c>
      <c r="L55">
        <v>720</v>
      </c>
      <c r="M55">
        <v>2000000</v>
      </c>
      <c r="N55">
        <v>465.09645</v>
      </c>
      <c r="O55">
        <v>-572914.87728200003</v>
      </c>
      <c r="P55">
        <v>2521876.1316920002</v>
      </c>
      <c r="Q55">
        <v>-9.2248999999999998E-2</v>
      </c>
      <c r="S55">
        <f t="shared" si="3"/>
        <v>0.32114183764495985</v>
      </c>
      <c r="T55">
        <f t="shared" si="5"/>
        <v>1.0014202491833155</v>
      </c>
    </row>
    <row r="56" spans="2:20" x14ac:dyDescent="0.2">
      <c r="B56">
        <v>380</v>
      </c>
      <c r="C56">
        <v>2100000</v>
      </c>
      <c r="D56">
        <v>465.00266299999998</v>
      </c>
      <c r="E56">
        <v>-579970.13366699999</v>
      </c>
      <c r="F56">
        <v>2524637.1186790001</v>
      </c>
      <c r="G56">
        <v>-7.8358999999999998E-2</v>
      </c>
      <c r="I56">
        <f t="shared" si="2"/>
        <v>0.52341597796143247</v>
      </c>
      <c r="J56">
        <f t="shared" si="4"/>
        <v>1.0025166187637906</v>
      </c>
      <c r="L56">
        <v>760</v>
      </c>
      <c r="M56">
        <v>2100000</v>
      </c>
      <c r="N56">
        <v>465.12831</v>
      </c>
      <c r="O56">
        <v>-572892.18952999997</v>
      </c>
      <c r="P56">
        <v>2522669.2331989999</v>
      </c>
      <c r="Q56">
        <v>-0.119093</v>
      </c>
      <c r="S56">
        <f t="shared" si="3"/>
        <v>0.33898305084745761</v>
      </c>
      <c r="T56">
        <f t="shared" si="5"/>
        <v>1.0017351845200619</v>
      </c>
    </row>
    <row r="57" spans="2:20" x14ac:dyDescent="0.2">
      <c r="B57">
        <v>400</v>
      </c>
      <c r="C57">
        <v>2200000</v>
      </c>
      <c r="D57">
        <v>464.974762</v>
      </c>
      <c r="E57">
        <v>-579955.76180199999</v>
      </c>
      <c r="F57">
        <v>2525543.8704909999</v>
      </c>
      <c r="G57">
        <v>-0.16166900000000001</v>
      </c>
      <c r="I57">
        <f t="shared" si="2"/>
        <v>0.55096418732782371</v>
      </c>
      <c r="J57">
        <f t="shared" si="4"/>
        <v>1.002876683881228</v>
      </c>
      <c r="L57">
        <v>800</v>
      </c>
      <c r="M57">
        <v>2200000</v>
      </c>
      <c r="N57">
        <v>465.13092799999998</v>
      </c>
      <c r="O57">
        <v>-572858.17036600003</v>
      </c>
      <c r="P57">
        <v>2523663.4295990001</v>
      </c>
      <c r="Q57">
        <v>-0.127385</v>
      </c>
      <c r="S57">
        <f t="shared" si="3"/>
        <v>0.35682426404995538</v>
      </c>
      <c r="T57">
        <f t="shared" si="5"/>
        <v>1.0021299733021569</v>
      </c>
    </row>
    <row r="58" spans="2:20" x14ac:dyDescent="0.2">
      <c r="B58">
        <v>420</v>
      </c>
      <c r="C58">
        <v>2300000</v>
      </c>
      <c r="D58">
        <v>464.90117600000002</v>
      </c>
      <c r="E58">
        <v>-579936.35559000005</v>
      </c>
      <c r="F58">
        <v>2526296.8670640001</v>
      </c>
      <c r="G58">
        <v>-2.4156E-2</v>
      </c>
      <c r="I58">
        <f t="shared" si="2"/>
        <v>0.57851239669421484</v>
      </c>
      <c r="J58">
        <f t="shared" si="4"/>
        <v>1.0031756938152576</v>
      </c>
      <c r="L58">
        <v>840</v>
      </c>
      <c r="M58">
        <v>2300000</v>
      </c>
      <c r="N58">
        <v>465.09593999999998</v>
      </c>
      <c r="O58">
        <v>-572811.519111</v>
      </c>
      <c r="P58">
        <v>2524473.5891069998</v>
      </c>
      <c r="Q58">
        <v>-0.10253900000000001</v>
      </c>
      <c r="S58">
        <f t="shared" si="3"/>
        <v>0.37466547725245319</v>
      </c>
      <c r="T58">
        <f t="shared" si="5"/>
        <v>1.0024516822577174</v>
      </c>
    </row>
    <row r="59" spans="2:20" x14ac:dyDescent="0.2">
      <c r="B59">
        <v>440</v>
      </c>
      <c r="C59">
        <v>2400000</v>
      </c>
      <c r="D59">
        <v>464.92525000000001</v>
      </c>
      <c r="E59">
        <v>-579906.32400400005</v>
      </c>
      <c r="F59">
        <v>2527061.913685</v>
      </c>
      <c r="G59">
        <v>-4.2715000000000003E-2</v>
      </c>
      <c r="I59">
        <f t="shared" si="2"/>
        <v>0.60606060606060608</v>
      </c>
      <c r="J59">
        <f t="shared" si="4"/>
        <v>1.0034794887432521</v>
      </c>
      <c r="L59">
        <v>880</v>
      </c>
      <c r="M59">
        <v>2400000</v>
      </c>
      <c r="N59">
        <v>465.17492399999998</v>
      </c>
      <c r="O59">
        <v>-572795.51997000002</v>
      </c>
      <c r="P59">
        <v>2525892.0892110001</v>
      </c>
      <c r="Q59">
        <v>-0.10298</v>
      </c>
      <c r="S59">
        <f t="shared" si="3"/>
        <v>0.39250669045495096</v>
      </c>
      <c r="T59">
        <f t="shared" si="5"/>
        <v>1.0030149592203577</v>
      </c>
    </row>
    <row r="60" spans="2:20" x14ac:dyDescent="0.2">
      <c r="B60">
        <v>460</v>
      </c>
      <c r="C60">
        <v>2500000</v>
      </c>
      <c r="D60">
        <v>464.98044499999997</v>
      </c>
      <c r="E60">
        <v>-579879.53609199997</v>
      </c>
      <c r="F60">
        <v>2527940.8412839998</v>
      </c>
      <c r="G60">
        <v>-8.4873000000000004E-2</v>
      </c>
      <c r="I60">
        <f t="shared" si="2"/>
        <v>0.63360881542699721</v>
      </c>
      <c r="J60">
        <f t="shared" si="4"/>
        <v>1.0038285050506526</v>
      </c>
      <c r="L60">
        <v>920</v>
      </c>
      <c r="M60">
        <v>2500000</v>
      </c>
      <c r="N60">
        <v>465.06570799999997</v>
      </c>
      <c r="O60">
        <v>-572747.66251299996</v>
      </c>
      <c r="P60">
        <v>2527196.089716</v>
      </c>
      <c r="Q60">
        <v>-4.5784999999999999E-2</v>
      </c>
      <c r="S60">
        <f t="shared" si="3"/>
        <v>0.41034790365744872</v>
      </c>
      <c r="T60">
        <f t="shared" si="5"/>
        <v>1.0035327691533047</v>
      </c>
    </row>
    <row r="61" spans="2:20" x14ac:dyDescent="0.2">
      <c r="B61">
        <v>480</v>
      </c>
      <c r="C61">
        <v>2600000</v>
      </c>
      <c r="D61">
        <v>465.009342</v>
      </c>
      <c r="E61">
        <v>-579830.08906200004</v>
      </c>
      <c r="F61">
        <v>2528808.0150950002</v>
      </c>
      <c r="G61">
        <v>-6.1950999999999999E-2</v>
      </c>
      <c r="I61">
        <f t="shared" si="2"/>
        <v>0.66115702479338845</v>
      </c>
      <c r="J61">
        <f t="shared" si="4"/>
        <v>1.004172854006965</v>
      </c>
      <c r="L61">
        <v>960</v>
      </c>
      <c r="M61">
        <v>2600000</v>
      </c>
      <c r="N61">
        <v>465.11975699999999</v>
      </c>
      <c r="O61">
        <v>-572700.43055299995</v>
      </c>
      <c r="P61">
        <v>2528439.418393</v>
      </c>
      <c r="Q61">
        <v>-5.2539000000000002E-2</v>
      </c>
      <c r="S61">
        <f t="shared" si="3"/>
        <v>0.42818911685994648</v>
      </c>
      <c r="T61">
        <f t="shared" si="5"/>
        <v>1.0040264867066337</v>
      </c>
    </row>
    <row r="62" spans="2:20" x14ac:dyDescent="0.2">
      <c r="B62">
        <v>500</v>
      </c>
      <c r="C62">
        <v>2700000</v>
      </c>
      <c r="D62">
        <v>464.95839000000001</v>
      </c>
      <c r="E62">
        <v>-579810.04666300002</v>
      </c>
      <c r="F62">
        <v>2529778.4994319999</v>
      </c>
      <c r="G62">
        <v>-7.1117E-2</v>
      </c>
      <c r="I62">
        <f t="shared" si="2"/>
        <v>0.68870523415977958</v>
      </c>
      <c r="J62">
        <f t="shared" si="4"/>
        <v>1.0045582268864548</v>
      </c>
      <c r="L62">
        <v>1000</v>
      </c>
      <c r="M62">
        <v>2700000</v>
      </c>
      <c r="N62">
        <v>465.18090899999999</v>
      </c>
      <c r="O62">
        <v>-572661.80330399994</v>
      </c>
      <c r="P62">
        <v>2530021.9255570001</v>
      </c>
      <c r="Q62">
        <v>-0.15076899999999999</v>
      </c>
      <c r="S62">
        <f t="shared" si="3"/>
        <v>0.44603033006244425</v>
      </c>
      <c r="T62">
        <f t="shared" si="5"/>
        <v>1.0046548897826582</v>
      </c>
    </row>
    <row r="63" spans="2:20" x14ac:dyDescent="0.2">
      <c r="B63">
        <v>520</v>
      </c>
      <c r="C63">
        <v>2800000</v>
      </c>
      <c r="D63">
        <v>464.98028399999998</v>
      </c>
      <c r="E63">
        <v>-579771.17327899998</v>
      </c>
      <c r="F63">
        <v>2530543.6693660002</v>
      </c>
      <c r="G63">
        <v>-5.9665999999999997E-2</v>
      </c>
      <c r="I63">
        <f t="shared" si="2"/>
        <v>0.71625344352617082</v>
      </c>
      <c r="J63">
        <f t="shared" si="4"/>
        <v>1.0048620707812221</v>
      </c>
      <c r="L63">
        <v>1040</v>
      </c>
      <c r="M63">
        <v>2800000</v>
      </c>
      <c r="N63">
        <v>465.09366699999998</v>
      </c>
      <c r="O63">
        <v>-572620.16666999995</v>
      </c>
      <c r="P63">
        <v>2531190.0663060001</v>
      </c>
      <c r="Q63">
        <v>-0.147761</v>
      </c>
      <c r="S63">
        <f t="shared" si="3"/>
        <v>0.46387154326494201</v>
      </c>
      <c r="T63">
        <f t="shared" si="5"/>
        <v>1.0051187507095467</v>
      </c>
    </row>
    <row r="64" spans="2:20" x14ac:dyDescent="0.2">
      <c r="B64">
        <v>540</v>
      </c>
      <c r="C64">
        <v>2900000</v>
      </c>
      <c r="D64">
        <v>464.954454</v>
      </c>
      <c r="E64">
        <v>-579754.56831600005</v>
      </c>
      <c r="F64">
        <v>2531479.192361</v>
      </c>
      <c r="G64">
        <v>-7.8523999999999997E-2</v>
      </c>
      <c r="I64">
        <f t="shared" si="2"/>
        <v>0.74380165289256195</v>
      </c>
      <c r="J64">
        <f t="shared" si="4"/>
        <v>1.0052335607441889</v>
      </c>
      <c r="L64">
        <v>1080</v>
      </c>
      <c r="M64">
        <v>2900000</v>
      </c>
      <c r="N64">
        <v>465.05290400000001</v>
      </c>
      <c r="O64">
        <v>-572567.56339100003</v>
      </c>
      <c r="P64">
        <v>2532663.542142</v>
      </c>
      <c r="Q64">
        <v>-4.1853000000000001E-2</v>
      </c>
      <c r="S64">
        <f t="shared" si="3"/>
        <v>0.48171275646743977</v>
      </c>
      <c r="T64">
        <f t="shared" si="5"/>
        <v>1.0057038581699447</v>
      </c>
    </row>
    <row r="65" spans="2:30" x14ac:dyDescent="0.2">
      <c r="B65">
        <v>560</v>
      </c>
      <c r="C65">
        <v>3000000</v>
      </c>
      <c r="D65">
        <v>464.97051099999999</v>
      </c>
      <c r="E65">
        <v>-579729.79645100003</v>
      </c>
      <c r="F65">
        <v>2532587.034486</v>
      </c>
      <c r="G65">
        <v>-0.14358899999999999</v>
      </c>
      <c r="I65">
        <f t="shared" si="2"/>
        <v>0.77134986225895319</v>
      </c>
      <c r="J65">
        <f t="shared" si="4"/>
        <v>1.0056734774882874</v>
      </c>
      <c r="L65">
        <v>1120</v>
      </c>
      <c r="M65">
        <v>3000000</v>
      </c>
      <c r="N65">
        <v>465.17826100000002</v>
      </c>
      <c r="O65">
        <v>-572518.77801400004</v>
      </c>
      <c r="P65">
        <v>2534265.7810860001</v>
      </c>
      <c r="Q65">
        <v>-9.3607999999999997E-2</v>
      </c>
      <c r="S65">
        <f t="shared" si="3"/>
        <v>0.49955396966993754</v>
      </c>
      <c r="T65">
        <f t="shared" si="5"/>
        <v>1.0063400966046512</v>
      </c>
    </row>
    <row r="66" spans="2:30" x14ac:dyDescent="0.2">
      <c r="B66">
        <v>580</v>
      </c>
      <c r="C66">
        <v>3100000</v>
      </c>
      <c r="D66">
        <v>465.13994100000002</v>
      </c>
      <c r="E66">
        <v>-579710.68157100002</v>
      </c>
      <c r="F66">
        <v>2533806.082833</v>
      </c>
      <c r="G66">
        <v>-0.23577600000000001</v>
      </c>
      <c r="I66">
        <f t="shared" si="2"/>
        <v>0.79889807162534432</v>
      </c>
      <c r="J66">
        <f t="shared" si="4"/>
        <v>1.0061575534839629</v>
      </c>
      <c r="L66">
        <v>1160</v>
      </c>
      <c r="M66">
        <v>3100000</v>
      </c>
      <c r="N66">
        <v>465.07412399999998</v>
      </c>
      <c r="O66">
        <v>-572472.286861</v>
      </c>
      <c r="P66">
        <v>2535858.218779</v>
      </c>
      <c r="Q66">
        <v>-0.104046</v>
      </c>
      <c r="S66">
        <f t="shared" si="3"/>
        <v>0.51739518287243536</v>
      </c>
      <c r="T66">
        <f t="shared" si="5"/>
        <v>1.0069724430277338</v>
      </c>
    </row>
    <row r="68" spans="2:30" x14ac:dyDescent="0.2">
      <c r="C68" t="s">
        <v>74</v>
      </c>
      <c r="M68" t="s">
        <v>75</v>
      </c>
      <c r="W68" t="s">
        <v>96</v>
      </c>
    </row>
    <row r="69" spans="2:30" x14ac:dyDescent="0.2">
      <c r="B69" t="s">
        <v>71</v>
      </c>
      <c r="C69">
        <v>5049</v>
      </c>
      <c r="I69" t="s">
        <v>63</v>
      </c>
      <c r="J69" t="s">
        <v>8</v>
      </c>
      <c r="L69" t="s">
        <v>71</v>
      </c>
      <c r="M69">
        <v>9657</v>
      </c>
      <c r="S69" t="s">
        <v>63</v>
      </c>
      <c r="T69" t="s">
        <v>8</v>
      </c>
      <c r="V69" t="s">
        <v>71</v>
      </c>
      <c r="W69">
        <v>9654</v>
      </c>
      <c r="AC69" t="s">
        <v>63</v>
      </c>
      <c r="AD69" t="s">
        <v>8</v>
      </c>
    </row>
    <row r="70" spans="2:30" x14ac:dyDescent="0.2">
      <c r="B70" t="s">
        <v>10</v>
      </c>
      <c r="C70">
        <v>100000</v>
      </c>
      <c r="D70">
        <v>464.83331399999997</v>
      </c>
      <c r="E70">
        <v>-583595.94195500005</v>
      </c>
      <c r="F70">
        <v>2519280.0862890002</v>
      </c>
      <c r="G70">
        <v>-2.1489999999999999E-2</v>
      </c>
      <c r="L70" t="s">
        <v>10</v>
      </c>
      <c r="M70">
        <v>100000</v>
      </c>
      <c r="N70">
        <v>464.83331399999997</v>
      </c>
      <c r="O70">
        <v>-583595.94195500005</v>
      </c>
      <c r="P70">
        <v>2519280.0862890002</v>
      </c>
      <c r="Q70">
        <v>-2.1489999999999999E-2</v>
      </c>
      <c r="V70" t="s">
        <v>10</v>
      </c>
      <c r="W70">
        <v>100000</v>
      </c>
      <c r="X70">
        <v>433.77607</v>
      </c>
      <c r="Y70">
        <v>-583743.13373100001</v>
      </c>
      <c r="Z70">
        <v>2517864.4162349999</v>
      </c>
      <c r="AA70">
        <v>-2.1728999999999998E-2</v>
      </c>
    </row>
    <row r="71" spans="2:30" x14ac:dyDescent="0.2">
      <c r="B71">
        <v>0</v>
      </c>
      <c r="C71">
        <v>200000</v>
      </c>
      <c r="D71">
        <v>464.80946699999998</v>
      </c>
      <c r="E71">
        <v>-559761.69201899995</v>
      </c>
      <c r="F71">
        <v>2517666.1812200001</v>
      </c>
      <c r="G71">
        <v>-2.2852999999999998E-2</v>
      </c>
      <c r="I71">
        <f t="shared" ref="I71:I76" si="7">B71/$C$69</f>
        <v>0</v>
      </c>
      <c r="J71">
        <f>F71/$F$70</f>
        <v>0.99935937846776801</v>
      </c>
      <c r="L71">
        <v>0</v>
      </c>
      <c r="M71">
        <v>200000</v>
      </c>
      <c r="N71">
        <v>464.84735000000001</v>
      </c>
      <c r="O71">
        <v>-538388.21128399996</v>
      </c>
      <c r="P71">
        <v>2516974.689824</v>
      </c>
      <c r="Q71">
        <v>1.7614999999999999E-2</v>
      </c>
      <c r="S71">
        <f t="shared" ref="S71:S101" si="8">L71/$M$69</f>
        <v>0</v>
      </c>
      <c r="T71">
        <f>P71/$P$70</f>
        <v>0.99908489870675865</v>
      </c>
      <c r="V71">
        <v>0</v>
      </c>
      <c r="W71">
        <v>200000</v>
      </c>
      <c r="X71">
        <v>433.75615699999997</v>
      </c>
      <c r="Y71">
        <v>-538548.22632999998</v>
      </c>
      <c r="Z71">
        <v>2514710.6436529998</v>
      </c>
      <c r="AA71">
        <v>-9.7439999999999992E-3</v>
      </c>
      <c r="AC71">
        <f>V71/$W$69</f>
        <v>0</v>
      </c>
      <c r="AD71">
        <f>Z71/$Z$70</f>
        <v>0.99874744145806071</v>
      </c>
    </row>
    <row r="72" spans="2:30" x14ac:dyDescent="0.2">
      <c r="B72">
        <v>80</v>
      </c>
      <c r="C72">
        <v>300000</v>
      </c>
      <c r="D72">
        <v>465.11584399999998</v>
      </c>
      <c r="E72">
        <v>-559770.37153300003</v>
      </c>
      <c r="F72">
        <v>2517144.0999230002</v>
      </c>
      <c r="G72">
        <v>-1.7135999999999998E-2</v>
      </c>
      <c r="I72">
        <f t="shared" si="7"/>
        <v>1.5844721727074667E-2</v>
      </c>
      <c r="J72">
        <f t="shared" ref="J72:J76" si="9">F72/$F$70</f>
        <v>0.99915214414720099</v>
      </c>
      <c r="L72">
        <v>100</v>
      </c>
      <c r="M72">
        <v>300000</v>
      </c>
      <c r="N72">
        <v>465.16903200000002</v>
      </c>
      <c r="O72">
        <v>-538393.525945</v>
      </c>
      <c r="P72">
        <v>2516812.5205640001</v>
      </c>
      <c r="Q72">
        <v>-1.6639000000000001E-2</v>
      </c>
      <c r="S72">
        <f t="shared" si="8"/>
        <v>1.0355182768975872E-2</v>
      </c>
      <c r="T72">
        <f t="shared" ref="T72:T101" si="10">P72/$P$70</f>
        <v>0.99902052743621894</v>
      </c>
      <c r="V72">
        <v>0</v>
      </c>
      <c r="W72">
        <v>300000</v>
      </c>
      <c r="X72">
        <v>433.732552</v>
      </c>
      <c r="Y72">
        <v>-538559.70954700001</v>
      </c>
      <c r="Z72">
        <v>2514156.6788730002</v>
      </c>
      <c r="AA72">
        <v>-1.6705000000000001E-2</v>
      </c>
      <c r="AC72">
        <f t="shared" ref="AC72:AC102" si="11">V72/$W$69</f>
        <v>0</v>
      </c>
      <c r="AD72">
        <f t="shared" ref="AD72:AD102" si="12">Z72/$Z$70</f>
        <v>0.99852742771290925</v>
      </c>
    </row>
    <row r="73" spans="2:30" x14ac:dyDescent="0.2">
      <c r="B73">
        <v>160</v>
      </c>
      <c r="C73">
        <v>400000</v>
      </c>
      <c r="D73">
        <v>465.07484899999997</v>
      </c>
      <c r="E73">
        <v>-559779.33618600003</v>
      </c>
      <c r="F73">
        <v>2517191.3908839999</v>
      </c>
      <c r="G73">
        <v>-2.3411999999999999E-2</v>
      </c>
      <c r="I73">
        <f t="shared" si="7"/>
        <v>3.1689443454149334E-2</v>
      </c>
      <c r="J73">
        <f t="shared" si="9"/>
        <v>0.99917091576424233</v>
      </c>
      <c r="L73">
        <v>200</v>
      </c>
      <c r="M73">
        <v>400000</v>
      </c>
      <c r="N73">
        <v>465.13992300000001</v>
      </c>
      <c r="O73">
        <v>-538392.89551199996</v>
      </c>
      <c r="P73">
        <v>2516355.0297190002</v>
      </c>
      <c r="Q73">
        <v>-1.2123E-2</v>
      </c>
      <c r="S73">
        <f t="shared" si="8"/>
        <v>2.0710365537951744E-2</v>
      </c>
      <c r="T73">
        <f t="shared" si="10"/>
        <v>0.99883893157179326</v>
      </c>
      <c r="V73">
        <v>100</v>
      </c>
      <c r="W73">
        <v>400000</v>
      </c>
      <c r="X73">
        <v>434.09878400000002</v>
      </c>
      <c r="Y73">
        <v>-538568.19702600001</v>
      </c>
      <c r="Z73">
        <v>2513823.9608479999</v>
      </c>
      <c r="AA73">
        <v>-2.7612000000000001E-2</v>
      </c>
      <c r="AC73">
        <f t="shared" si="11"/>
        <v>1.0358400662937643E-2</v>
      </c>
      <c r="AD73">
        <f t="shared" si="12"/>
        <v>0.99839528476555472</v>
      </c>
    </row>
    <row r="74" spans="2:30" x14ac:dyDescent="0.2">
      <c r="B74">
        <v>240</v>
      </c>
      <c r="C74">
        <v>500000</v>
      </c>
      <c r="D74">
        <v>465.114554</v>
      </c>
      <c r="E74">
        <v>-559778.83416800003</v>
      </c>
      <c r="F74">
        <v>2517052.6799130002</v>
      </c>
      <c r="G74">
        <v>-4.7774999999999998E-2</v>
      </c>
      <c r="I74">
        <f t="shared" si="7"/>
        <v>4.7534165181224004E-2</v>
      </c>
      <c r="J74">
        <f t="shared" si="9"/>
        <v>0.99911585599865516</v>
      </c>
      <c r="L74">
        <v>300</v>
      </c>
      <c r="M74">
        <v>500000</v>
      </c>
      <c r="N74">
        <v>465.23739399999999</v>
      </c>
      <c r="O74">
        <v>-538405.90242499998</v>
      </c>
      <c r="P74">
        <v>2516140.2302089999</v>
      </c>
      <c r="Q74">
        <v>-0.13797200000000001</v>
      </c>
      <c r="S74">
        <f t="shared" si="8"/>
        <v>3.1065548306927617E-2</v>
      </c>
      <c r="T74">
        <f t="shared" si="10"/>
        <v>0.99875366931327381</v>
      </c>
      <c r="V74">
        <v>200</v>
      </c>
      <c r="W74">
        <v>500000</v>
      </c>
      <c r="X74">
        <v>434.08988299999999</v>
      </c>
      <c r="Y74">
        <v>-538570.20835600002</v>
      </c>
      <c r="Z74">
        <v>2513913.6943870001</v>
      </c>
      <c r="AA74">
        <v>-1.5044E-2</v>
      </c>
      <c r="AC74">
        <f t="shared" si="11"/>
        <v>2.0716801325875285E-2</v>
      </c>
      <c r="AD74">
        <f t="shared" si="12"/>
        <v>0.99843092351497331</v>
      </c>
    </row>
    <row r="75" spans="2:30" x14ac:dyDescent="0.2">
      <c r="B75">
        <v>320</v>
      </c>
      <c r="C75">
        <v>600000</v>
      </c>
      <c r="D75">
        <v>465.09107599999999</v>
      </c>
      <c r="E75">
        <v>-559778.71323600004</v>
      </c>
      <c r="F75">
        <v>2516979.5600800002</v>
      </c>
      <c r="G75">
        <v>-8.0829999999999999E-3</v>
      </c>
      <c r="I75">
        <f t="shared" si="7"/>
        <v>6.3378886908298668E-2</v>
      </c>
      <c r="J75">
        <f t="shared" si="9"/>
        <v>0.99908683190030334</v>
      </c>
      <c r="L75">
        <v>400</v>
      </c>
      <c r="M75">
        <v>600000</v>
      </c>
      <c r="N75">
        <v>465.17522300000002</v>
      </c>
      <c r="O75">
        <v>-538406.83483199996</v>
      </c>
      <c r="P75">
        <v>2516122.9960349998</v>
      </c>
      <c r="Q75">
        <v>-9.5320000000000005E-3</v>
      </c>
      <c r="S75">
        <f t="shared" si="8"/>
        <v>4.1420731075903487E-2</v>
      </c>
      <c r="T75">
        <f t="shared" si="10"/>
        <v>0.99874682840102513</v>
      </c>
      <c r="V75">
        <v>300</v>
      </c>
      <c r="W75">
        <v>600000</v>
      </c>
      <c r="X75">
        <v>434.15823699999999</v>
      </c>
      <c r="Y75">
        <v>-538568.18976500002</v>
      </c>
      <c r="Z75">
        <v>2513893.716304</v>
      </c>
      <c r="AA75">
        <v>-2.2120000000000001E-2</v>
      </c>
      <c r="AC75">
        <f t="shared" si="11"/>
        <v>3.1075201988812928E-2</v>
      </c>
      <c r="AD75">
        <f t="shared" si="12"/>
        <v>0.99842298898010662</v>
      </c>
    </row>
    <row r="76" spans="2:30" x14ac:dyDescent="0.2">
      <c r="B76">
        <v>400</v>
      </c>
      <c r="C76">
        <v>700000</v>
      </c>
      <c r="D76">
        <v>465.223071</v>
      </c>
      <c r="E76">
        <v>-559775.61485699995</v>
      </c>
      <c r="F76">
        <v>2516616.7816570001</v>
      </c>
      <c r="G76">
        <v>-0.119256</v>
      </c>
      <c r="I76">
        <f t="shared" si="7"/>
        <v>7.9223608635373338E-2</v>
      </c>
      <c r="J76">
        <f t="shared" si="9"/>
        <v>0.99894283107047321</v>
      </c>
      <c r="L76">
        <v>500</v>
      </c>
      <c r="M76">
        <v>700000</v>
      </c>
      <c r="N76">
        <v>465.25125000000003</v>
      </c>
      <c r="O76">
        <v>-538406.58305000002</v>
      </c>
      <c r="P76">
        <v>2515901.463738</v>
      </c>
      <c r="Q76">
        <v>-3.5743999999999998E-2</v>
      </c>
      <c r="S76">
        <f t="shared" si="8"/>
        <v>5.1775913844879361E-2</v>
      </c>
      <c r="T76">
        <f t="shared" si="10"/>
        <v>0.99865889363815163</v>
      </c>
      <c r="V76">
        <v>400</v>
      </c>
      <c r="W76">
        <v>700000</v>
      </c>
      <c r="X76">
        <v>434.13888900000001</v>
      </c>
      <c r="Y76">
        <v>-538559.93019800005</v>
      </c>
      <c r="Z76">
        <v>2514060.3117010002</v>
      </c>
      <c r="AA76">
        <v>-2.3022999999999998E-2</v>
      </c>
      <c r="AC76">
        <f t="shared" si="11"/>
        <v>4.143360265175057E-2</v>
      </c>
      <c r="AD76">
        <f t="shared" si="12"/>
        <v>0.99848915433671837</v>
      </c>
    </row>
    <row r="77" spans="2:30" x14ac:dyDescent="0.2">
      <c r="B77">
        <v>480</v>
      </c>
      <c r="C77">
        <v>800000</v>
      </c>
      <c r="D77">
        <v>465.16059200000001</v>
      </c>
      <c r="E77">
        <v>-559782.69535199995</v>
      </c>
      <c r="F77">
        <v>2517059.672144</v>
      </c>
      <c r="G77">
        <v>-9.9620000000000004E-3</v>
      </c>
      <c r="I77">
        <f t="shared" ref="I77:I101" si="13">B77/$C$69</f>
        <v>9.5068330362448009E-2</v>
      </c>
      <c r="J77">
        <f t="shared" ref="J77:J101" si="14">F77/$F$70</f>
        <v>0.99911863148639779</v>
      </c>
      <c r="L77">
        <v>600</v>
      </c>
      <c r="M77">
        <v>800000</v>
      </c>
      <c r="N77">
        <v>465.23827299999999</v>
      </c>
      <c r="O77">
        <v>-538406.61284900003</v>
      </c>
      <c r="P77">
        <v>2516178.8498399998</v>
      </c>
      <c r="Q77">
        <v>-5.5828000000000003E-2</v>
      </c>
      <c r="S77">
        <f t="shared" si="8"/>
        <v>6.2131096613855234E-2</v>
      </c>
      <c r="T77">
        <f t="shared" si="10"/>
        <v>0.99876899894303983</v>
      </c>
      <c r="V77">
        <v>500</v>
      </c>
      <c r="W77">
        <v>800000</v>
      </c>
      <c r="X77">
        <v>434.10568999999998</v>
      </c>
      <c r="Y77">
        <v>-538570.04290100001</v>
      </c>
      <c r="Z77">
        <v>2514183.2310680002</v>
      </c>
      <c r="AA77">
        <v>-1.4945E-2</v>
      </c>
      <c r="AC77">
        <f t="shared" si="11"/>
        <v>5.1792003314688209E-2</v>
      </c>
      <c r="AD77">
        <f t="shared" si="12"/>
        <v>0.99853797323507032</v>
      </c>
    </row>
    <row r="78" spans="2:30" x14ac:dyDescent="0.2">
      <c r="B78">
        <v>560</v>
      </c>
      <c r="C78">
        <v>900000</v>
      </c>
      <c r="D78">
        <v>465.12239199999999</v>
      </c>
      <c r="E78">
        <v>-559780.55412800005</v>
      </c>
      <c r="F78">
        <v>2517157.07999</v>
      </c>
      <c r="G78">
        <v>-4.8673000000000001E-2</v>
      </c>
      <c r="I78">
        <f t="shared" si="13"/>
        <v>0.11091305208952268</v>
      </c>
      <c r="J78">
        <f t="shared" si="14"/>
        <v>0.99915729643934614</v>
      </c>
      <c r="L78">
        <v>700</v>
      </c>
      <c r="M78">
        <v>900000</v>
      </c>
      <c r="N78">
        <v>465.24137200000001</v>
      </c>
      <c r="O78">
        <v>-538406.01654900005</v>
      </c>
      <c r="P78">
        <v>2515910.0631030002</v>
      </c>
      <c r="Q78">
        <v>-4.5916999999999999E-2</v>
      </c>
      <c r="S78">
        <f t="shared" si="8"/>
        <v>7.2486279382831101E-2</v>
      </c>
      <c r="T78">
        <f t="shared" si="10"/>
        <v>0.99866230705972658</v>
      </c>
      <c r="V78">
        <v>600</v>
      </c>
      <c r="W78">
        <v>900000</v>
      </c>
      <c r="X78">
        <v>434.12533200000001</v>
      </c>
      <c r="Y78">
        <v>-538569.03199299995</v>
      </c>
      <c r="Z78">
        <v>2514434.241715</v>
      </c>
      <c r="AA78">
        <v>-2.588E-2</v>
      </c>
      <c r="AC78">
        <f t="shared" si="11"/>
        <v>6.2150403977625855E-2</v>
      </c>
      <c r="AD78">
        <f t="shared" si="12"/>
        <v>0.99863766511894669</v>
      </c>
    </row>
    <row r="79" spans="2:30" x14ac:dyDescent="0.2">
      <c r="B79">
        <v>640</v>
      </c>
      <c r="C79">
        <v>1000000</v>
      </c>
      <c r="D79">
        <v>465.2713</v>
      </c>
      <c r="E79">
        <v>-559777.94605499995</v>
      </c>
      <c r="F79">
        <v>2517045.6711400002</v>
      </c>
      <c r="G79">
        <v>-9.2776999999999998E-2</v>
      </c>
      <c r="I79">
        <f t="shared" si="13"/>
        <v>0.12675777381659734</v>
      </c>
      <c r="J79">
        <f t="shared" si="14"/>
        <v>0.99911307394475091</v>
      </c>
      <c r="L79">
        <v>800</v>
      </c>
      <c r="M79">
        <v>1000000</v>
      </c>
      <c r="N79">
        <v>465.26618500000001</v>
      </c>
      <c r="O79">
        <v>-538411.71275800001</v>
      </c>
      <c r="P79">
        <v>2516175.2189870002</v>
      </c>
      <c r="Q79">
        <v>-5.4303999999999998E-2</v>
      </c>
      <c r="S79">
        <f t="shared" si="8"/>
        <v>8.2841462151806974E-2</v>
      </c>
      <c r="T79">
        <f t="shared" si="10"/>
        <v>0.99876755771662784</v>
      </c>
      <c r="V79">
        <v>700</v>
      </c>
      <c r="W79">
        <v>1000000</v>
      </c>
      <c r="X79">
        <v>434.14184999999998</v>
      </c>
      <c r="Y79">
        <v>-538570.75697600003</v>
      </c>
      <c r="Z79">
        <v>2514412.0497349999</v>
      </c>
      <c r="AA79">
        <v>-2.2374000000000002E-2</v>
      </c>
      <c r="AC79">
        <f t="shared" si="11"/>
        <v>7.2508804640563501E-2</v>
      </c>
      <c r="AD79">
        <f t="shared" si="12"/>
        <v>0.99862885130837886</v>
      </c>
    </row>
    <row r="80" spans="2:30" x14ac:dyDescent="0.2">
      <c r="B80">
        <v>720</v>
      </c>
      <c r="C80">
        <v>1100000</v>
      </c>
      <c r="D80">
        <v>465.31147299999998</v>
      </c>
      <c r="E80">
        <v>-559762.78762199997</v>
      </c>
      <c r="F80">
        <v>2517582.5163309998</v>
      </c>
      <c r="G80">
        <v>-4.2887000000000002E-2</v>
      </c>
      <c r="I80">
        <f t="shared" si="13"/>
        <v>0.14260249554367202</v>
      </c>
      <c r="J80">
        <f t="shared" si="14"/>
        <v>0.99932616862760149</v>
      </c>
      <c r="L80">
        <v>900</v>
      </c>
      <c r="M80">
        <v>1100000</v>
      </c>
      <c r="N80">
        <v>465.27180900000002</v>
      </c>
      <c r="O80">
        <v>-538410.41294399998</v>
      </c>
      <c r="P80">
        <v>2516352.725757</v>
      </c>
      <c r="Q80">
        <v>-9.0291999999999997E-2</v>
      </c>
      <c r="S80">
        <f t="shared" si="8"/>
        <v>9.3196644920782848E-2</v>
      </c>
      <c r="T80">
        <f t="shared" si="10"/>
        <v>0.99883801703989483</v>
      </c>
      <c r="V80">
        <v>800</v>
      </c>
      <c r="W80">
        <v>1100000</v>
      </c>
      <c r="X80">
        <v>434.184371</v>
      </c>
      <c r="Y80">
        <v>-538571.87231899996</v>
      </c>
      <c r="Z80">
        <v>2514449.2764960001</v>
      </c>
      <c r="AA80">
        <v>-4.4032000000000002E-2</v>
      </c>
      <c r="AC80">
        <f t="shared" si="11"/>
        <v>8.286720530350114E-2</v>
      </c>
      <c r="AD80">
        <f t="shared" si="12"/>
        <v>0.99864363636223652</v>
      </c>
    </row>
    <row r="81" spans="2:30" x14ac:dyDescent="0.2">
      <c r="B81">
        <v>800</v>
      </c>
      <c r="C81">
        <v>1200000</v>
      </c>
      <c r="D81">
        <v>465.14690300000001</v>
      </c>
      <c r="E81">
        <v>-559759.33643799997</v>
      </c>
      <c r="F81">
        <v>2517652.7204069998</v>
      </c>
      <c r="G81">
        <v>-2.4660000000000001E-2</v>
      </c>
      <c r="I81">
        <f t="shared" si="13"/>
        <v>0.15844721727074668</v>
      </c>
      <c r="J81">
        <f t="shared" si="14"/>
        <v>0.99935403534888512</v>
      </c>
      <c r="L81">
        <v>1000</v>
      </c>
      <c r="M81">
        <v>1200000</v>
      </c>
      <c r="N81">
        <v>465.29798399999999</v>
      </c>
      <c r="O81">
        <v>-538399.80530200002</v>
      </c>
      <c r="P81">
        <v>2516631.8677079999</v>
      </c>
      <c r="Q81">
        <v>-8.1762000000000001E-2</v>
      </c>
      <c r="S81">
        <f t="shared" si="8"/>
        <v>0.10355182768975872</v>
      </c>
      <c r="T81">
        <f t="shared" si="10"/>
        <v>0.99894881930936819</v>
      </c>
      <c r="V81">
        <v>900</v>
      </c>
      <c r="W81">
        <v>1200000</v>
      </c>
      <c r="X81">
        <v>434.13831199999998</v>
      </c>
      <c r="Y81">
        <v>-538569.10266800004</v>
      </c>
      <c r="Z81">
        <v>2514531.0351249999</v>
      </c>
      <c r="AA81">
        <v>-2.0334000000000001E-2</v>
      </c>
      <c r="AC81">
        <f t="shared" si="11"/>
        <v>9.3225605966438779E-2</v>
      </c>
      <c r="AD81">
        <f t="shared" si="12"/>
        <v>0.99867610778066263</v>
      </c>
    </row>
    <row r="82" spans="2:30" x14ac:dyDescent="0.2">
      <c r="B82">
        <v>880</v>
      </c>
      <c r="C82">
        <v>1300000</v>
      </c>
      <c r="D82">
        <v>465.24302499999999</v>
      </c>
      <c r="E82">
        <v>-559737.86161200004</v>
      </c>
      <c r="F82">
        <v>2518250.6521939998</v>
      </c>
      <c r="G82">
        <v>-9.1399999999999995E-2</v>
      </c>
      <c r="I82">
        <f t="shared" si="13"/>
        <v>0.17429193899782136</v>
      </c>
      <c r="J82">
        <f t="shared" si="14"/>
        <v>0.99959137767150108</v>
      </c>
      <c r="L82">
        <v>1100</v>
      </c>
      <c r="M82">
        <v>1300000</v>
      </c>
      <c r="N82">
        <v>465.358543</v>
      </c>
      <c r="O82">
        <v>-538405.66520499997</v>
      </c>
      <c r="P82">
        <v>2516571.9145249999</v>
      </c>
      <c r="Q82">
        <v>-0.139518</v>
      </c>
      <c r="S82">
        <f t="shared" si="8"/>
        <v>0.11390701045873459</v>
      </c>
      <c r="T82">
        <f t="shared" si="10"/>
        <v>0.99892502156519258</v>
      </c>
      <c r="V82">
        <v>1000</v>
      </c>
      <c r="W82">
        <v>1300000</v>
      </c>
      <c r="X82">
        <v>434.13790499999999</v>
      </c>
      <c r="Y82">
        <v>-538565.84497800004</v>
      </c>
      <c r="Z82">
        <v>2514875.4896550002</v>
      </c>
      <c r="AA82">
        <v>-4.0334000000000002E-2</v>
      </c>
      <c r="AC82">
        <f t="shared" si="11"/>
        <v>0.10358400662937642</v>
      </c>
      <c r="AD82">
        <f t="shared" si="12"/>
        <v>0.99881291202150224</v>
      </c>
    </row>
    <row r="83" spans="2:30" x14ac:dyDescent="0.2">
      <c r="B83">
        <v>960</v>
      </c>
      <c r="C83">
        <v>1400000</v>
      </c>
      <c r="D83">
        <v>465.26286099999999</v>
      </c>
      <c r="E83">
        <v>-559729.70524899999</v>
      </c>
      <c r="F83">
        <v>2519089.8442190001</v>
      </c>
      <c r="G83">
        <v>-6.232E-2</v>
      </c>
      <c r="I83" s="3">
        <f t="shared" si="13"/>
        <v>0.19013666072489602</v>
      </c>
      <c r="J83" s="3">
        <f t="shared" si="14"/>
        <v>0.99992448554210567</v>
      </c>
      <c r="L83">
        <v>1200</v>
      </c>
      <c r="M83">
        <v>1400000</v>
      </c>
      <c r="N83">
        <v>465.26010200000002</v>
      </c>
      <c r="O83">
        <v>-538385.05404399999</v>
      </c>
      <c r="P83">
        <v>2516997.2625719998</v>
      </c>
      <c r="Q83">
        <v>-2.1766000000000001E-2</v>
      </c>
      <c r="S83">
        <f t="shared" si="8"/>
        <v>0.12426219322771047</v>
      </c>
      <c r="T83">
        <f t="shared" si="10"/>
        <v>0.9990938587061341</v>
      </c>
      <c r="V83">
        <v>1100</v>
      </c>
      <c r="W83">
        <v>1400000</v>
      </c>
      <c r="X83">
        <v>434.16123599999997</v>
      </c>
      <c r="Y83">
        <v>-538561.39009100001</v>
      </c>
      <c r="Z83">
        <v>2515128.3810399999</v>
      </c>
      <c r="AA83">
        <v>-3.0667E-2</v>
      </c>
      <c r="AC83">
        <f t="shared" si="11"/>
        <v>0.11394240729231407</v>
      </c>
      <c r="AD83">
        <f t="shared" si="12"/>
        <v>0.99891335086299393</v>
      </c>
    </row>
    <row r="84" spans="2:30" x14ac:dyDescent="0.2">
      <c r="B84">
        <v>1040</v>
      </c>
      <c r="C84">
        <v>1500000</v>
      </c>
      <c r="D84">
        <v>465.105075</v>
      </c>
      <c r="E84">
        <v>-559711.53220000002</v>
      </c>
      <c r="F84">
        <v>2519539.1481070002</v>
      </c>
      <c r="G84">
        <v>-2.3514E-2</v>
      </c>
      <c r="I84" s="3">
        <f t="shared" si="13"/>
        <v>0.20598138245197067</v>
      </c>
      <c r="J84" s="3">
        <f t="shared" si="14"/>
        <v>1.0001028316856906</v>
      </c>
      <c r="L84">
        <v>1300</v>
      </c>
      <c r="M84">
        <v>1500000</v>
      </c>
      <c r="N84">
        <v>465.25355200000001</v>
      </c>
      <c r="O84">
        <v>-538391.90416499996</v>
      </c>
      <c r="P84">
        <v>2517266.7284039999</v>
      </c>
      <c r="Q84">
        <v>-2.4312E-2</v>
      </c>
      <c r="S84">
        <f t="shared" si="8"/>
        <v>0.13461737599668633</v>
      </c>
      <c r="T84">
        <f t="shared" si="10"/>
        <v>0.99920082014859801</v>
      </c>
      <c r="V84">
        <v>1200</v>
      </c>
      <c r="W84">
        <v>1500000</v>
      </c>
      <c r="X84">
        <v>434.28240299999999</v>
      </c>
      <c r="Y84">
        <v>-538563.36347800004</v>
      </c>
      <c r="Z84">
        <v>2515483.8619439998</v>
      </c>
      <c r="AA84">
        <v>-0.136078</v>
      </c>
      <c r="AC84">
        <f t="shared" si="11"/>
        <v>0.12430080795525171</v>
      </c>
      <c r="AD84">
        <f t="shared" si="12"/>
        <v>0.99905453436028946</v>
      </c>
    </row>
    <row r="85" spans="2:30" x14ac:dyDescent="0.2">
      <c r="B85">
        <v>1120</v>
      </c>
      <c r="C85">
        <v>1600000</v>
      </c>
      <c r="D85">
        <v>465.28200500000003</v>
      </c>
      <c r="E85">
        <v>-559682.97076599998</v>
      </c>
      <c r="F85">
        <v>2519945.512724</v>
      </c>
      <c r="G85">
        <v>-0.108029</v>
      </c>
      <c r="I85">
        <f t="shared" si="13"/>
        <v>0.22182610417904536</v>
      </c>
      <c r="J85">
        <f t="shared" si="14"/>
        <v>1.0002641335668159</v>
      </c>
      <c r="L85">
        <v>1400</v>
      </c>
      <c r="M85">
        <v>1600000</v>
      </c>
      <c r="N85">
        <v>465.20456300000001</v>
      </c>
      <c r="O85">
        <v>-538379.07736899995</v>
      </c>
      <c r="P85">
        <v>2517288.5080090002</v>
      </c>
      <c r="Q85">
        <v>-1.0473E-2</v>
      </c>
      <c r="S85">
        <f t="shared" si="8"/>
        <v>0.1449725587656622</v>
      </c>
      <c r="T85">
        <f t="shared" si="10"/>
        <v>0.99920946531874755</v>
      </c>
      <c r="V85">
        <v>1300</v>
      </c>
      <c r="W85">
        <v>1600000</v>
      </c>
      <c r="X85">
        <v>434.18213200000002</v>
      </c>
      <c r="Y85">
        <v>-538551.78820299997</v>
      </c>
      <c r="Z85">
        <v>2515066.8418109999</v>
      </c>
      <c r="AA85">
        <v>-8.3222000000000004E-2</v>
      </c>
      <c r="AC85">
        <f t="shared" si="11"/>
        <v>0.13465920861818936</v>
      </c>
      <c r="AD85">
        <f t="shared" si="12"/>
        <v>0.99888890982137024</v>
      </c>
    </row>
    <row r="86" spans="2:30" x14ac:dyDescent="0.2">
      <c r="B86">
        <v>1200</v>
      </c>
      <c r="C86">
        <v>1700000</v>
      </c>
      <c r="D86">
        <v>465.16391099999998</v>
      </c>
      <c r="E86">
        <v>-559676.05799400003</v>
      </c>
      <c r="F86">
        <v>2520641.2009450002</v>
      </c>
      <c r="G86">
        <v>-2.8622000000000002E-2</v>
      </c>
      <c r="I86">
        <f t="shared" si="13"/>
        <v>0.23767082590612001</v>
      </c>
      <c r="J86">
        <f t="shared" si="14"/>
        <v>1.0005402792104807</v>
      </c>
      <c r="L86">
        <v>1500</v>
      </c>
      <c r="M86">
        <v>1700000</v>
      </c>
      <c r="N86">
        <v>465.20951300000002</v>
      </c>
      <c r="O86">
        <v>-538372.07636499999</v>
      </c>
      <c r="P86">
        <v>2517914.3326389999</v>
      </c>
      <c r="Q86">
        <v>-5.305E-2</v>
      </c>
      <c r="S86">
        <f t="shared" si="8"/>
        <v>0.15532774153463808</v>
      </c>
      <c r="T86">
        <f t="shared" si="10"/>
        <v>0.99945787939283393</v>
      </c>
      <c r="V86">
        <v>1400</v>
      </c>
      <c r="W86">
        <v>1700000</v>
      </c>
      <c r="X86">
        <v>434.21621299999998</v>
      </c>
      <c r="Y86">
        <v>-538544.17962199997</v>
      </c>
      <c r="Z86">
        <v>2515506.7849059999</v>
      </c>
      <c r="AA86">
        <v>-7.8742000000000006E-2</v>
      </c>
      <c r="AC86">
        <f t="shared" si="11"/>
        <v>0.145017609281127</v>
      </c>
      <c r="AD86">
        <f t="shared" si="12"/>
        <v>0.99906363848911084</v>
      </c>
    </row>
    <row r="87" spans="2:30" x14ac:dyDescent="0.2">
      <c r="B87">
        <v>1280</v>
      </c>
      <c r="C87">
        <v>1800000</v>
      </c>
      <c r="D87">
        <v>465.26059400000003</v>
      </c>
      <c r="E87">
        <v>-559628.77079900005</v>
      </c>
      <c r="F87">
        <v>2521360.662397</v>
      </c>
      <c r="G87">
        <v>-0.13100000000000001</v>
      </c>
      <c r="I87">
        <f t="shared" si="13"/>
        <v>0.25351554763319467</v>
      </c>
      <c r="J87">
        <f t="shared" si="14"/>
        <v>1.0008258613717955</v>
      </c>
      <c r="L87">
        <v>1600</v>
      </c>
      <c r="M87">
        <v>1800000</v>
      </c>
      <c r="N87">
        <v>465.48128500000001</v>
      </c>
      <c r="O87">
        <v>-538362.50845099997</v>
      </c>
      <c r="P87">
        <v>2518630.6259249998</v>
      </c>
      <c r="Q87">
        <v>-0.178122</v>
      </c>
      <c r="S87">
        <f t="shared" si="8"/>
        <v>0.16568292430361395</v>
      </c>
      <c r="T87">
        <f t="shared" si="10"/>
        <v>0.99974220398615654</v>
      </c>
      <c r="V87">
        <v>1500</v>
      </c>
      <c r="W87">
        <v>1800000</v>
      </c>
      <c r="X87">
        <v>434.162102</v>
      </c>
      <c r="Y87">
        <v>-538531.78326399997</v>
      </c>
      <c r="Z87">
        <v>2516117.1802579998</v>
      </c>
      <c r="AA87">
        <v>-2.4961000000000001E-2</v>
      </c>
      <c r="AC87">
        <f t="shared" si="11"/>
        <v>0.15537600994406464</v>
      </c>
      <c r="AD87">
        <f t="shared" si="12"/>
        <v>0.99930606431159119</v>
      </c>
    </row>
    <row r="88" spans="2:30" x14ac:dyDescent="0.2">
      <c r="B88">
        <v>1360</v>
      </c>
      <c r="C88">
        <v>1900000</v>
      </c>
      <c r="D88">
        <v>465.31385699999998</v>
      </c>
      <c r="E88">
        <v>-559607.616821</v>
      </c>
      <c r="F88">
        <v>2522358.4998420002</v>
      </c>
      <c r="G88">
        <v>-0.144259</v>
      </c>
      <c r="I88">
        <f t="shared" si="13"/>
        <v>0.26936026936026936</v>
      </c>
      <c r="J88">
        <f t="shared" si="14"/>
        <v>1.0012219417641388</v>
      </c>
      <c r="L88">
        <v>1700</v>
      </c>
      <c r="M88">
        <v>1900000</v>
      </c>
      <c r="N88">
        <v>465.28130599999997</v>
      </c>
      <c r="O88">
        <v>-538339.67530999996</v>
      </c>
      <c r="P88">
        <v>2518932.1598430001</v>
      </c>
      <c r="Q88">
        <v>-6.7854999999999999E-2</v>
      </c>
      <c r="S88">
        <f t="shared" si="8"/>
        <v>0.17603810707258982</v>
      </c>
      <c r="T88">
        <f t="shared" si="10"/>
        <v>0.99986189449601348</v>
      </c>
      <c r="V88">
        <v>1600</v>
      </c>
      <c r="W88">
        <v>1900000</v>
      </c>
      <c r="X88">
        <v>434.375361</v>
      </c>
      <c r="Y88">
        <v>-538531.85197099997</v>
      </c>
      <c r="Z88">
        <v>2516967.002566</v>
      </c>
      <c r="AA88">
        <v>-7.2109000000000006E-2</v>
      </c>
      <c r="AC88">
        <f t="shared" si="11"/>
        <v>0.16573441060700228</v>
      </c>
      <c r="AD88">
        <f t="shared" si="12"/>
        <v>0.99964358141637277</v>
      </c>
    </row>
    <row r="89" spans="2:30" x14ac:dyDescent="0.2">
      <c r="B89">
        <v>1440</v>
      </c>
      <c r="C89">
        <v>2000000</v>
      </c>
      <c r="D89">
        <v>465.29585900000001</v>
      </c>
      <c r="E89">
        <v>-559564.46484100004</v>
      </c>
      <c r="F89">
        <v>2523350.0239510001</v>
      </c>
      <c r="G89">
        <v>-0.129716</v>
      </c>
      <c r="I89">
        <f t="shared" si="13"/>
        <v>0.28520499108734404</v>
      </c>
      <c r="J89">
        <f t="shared" si="14"/>
        <v>1.0016155161485021</v>
      </c>
      <c r="L89">
        <v>1800</v>
      </c>
      <c r="M89">
        <v>2000000</v>
      </c>
      <c r="N89">
        <v>465.32921399999998</v>
      </c>
      <c r="O89">
        <v>-538318.49962799996</v>
      </c>
      <c r="P89">
        <v>2519210.7492359998</v>
      </c>
      <c r="Q89">
        <v>-0.13580700000000001</v>
      </c>
      <c r="S89" s="3">
        <f t="shared" si="8"/>
        <v>0.1863932898415657</v>
      </c>
      <c r="T89" s="3">
        <f t="shared" si="10"/>
        <v>0.99997247743378048</v>
      </c>
      <c r="V89">
        <v>1700</v>
      </c>
      <c r="W89">
        <v>2000000</v>
      </c>
      <c r="X89">
        <v>434.10783300000003</v>
      </c>
      <c r="Y89">
        <v>-538506.98309500003</v>
      </c>
      <c r="Z89">
        <v>2517666.1660279999</v>
      </c>
      <c r="AA89">
        <v>-4.2091000000000003E-2</v>
      </c>
      <c r="AC89">
        <f t="shared" si="11"/>
        <v>0.17609281126993992</v>
      </c>
      <c r="AD89">
        <f t="shared" si="12"/>
        <v>0.99992126255658498</v>
      </c>
    </row>
    <row r="90" spans="2:30" x14ac:dyDescent="0.2">
      <c r="B90">
        <v>1520</v>
      </c>
      <c r="C90">
        <v>2100000</v>
      </c>
      <c r="D90">
        <v>465.41479500000003</v>
      </c>
      <c r="E90">
        <v>-559526.97313399997</v>
      </c>
      <c r="F90">
        <v>2524533.3896840001</v>
      </c>
      <c r="G90">
        <v>-0.238756</v>
      </c>
      <c r="I90">
        <f t="shared" si="13"/>
        <v>0.30104971281441872</v>
      </c>
      <c r="J90">
        <f t="shared" si="14"/>
        <v>1.002085239915796</v>
      </c>
      <c r="L90">
        <v>1900</v>
      </c>
      <c r="M90">
        <v>2100000</v>
      </c>
      <c r="N90">
        <v>465.39526599999999</v>
      </c>
      <c r="O90">
        <v>-538314.87320599996</v>
      </c>
      <c r="P90">
        <v>2520175.8360930001</v>
      </c>
      <c r="Q90">
        <v>-0.18991</v>
      </c>
      <c r="S90" s="3">
        <f t="shared" si="8"/>
        <v>0.19674847261054157</v>
      </c>
      <c r="T90" s="3">
        <f t="shared" si="10"/>
        <v>1.0003555578472101</v>
      </c>
      <c r="V90">
        <v>1800</v>
      </c>
      <c r="W90">
        <v>2100000</v>
      </c>
      <c r="X90">
        <v>434.26477699999998</v>
      </c>
      <c r="Y90">
        <v>-538490.613778</v>
      </c>
      <c r="Z90">
        <v>2518161.5951029998</v>
      </c>
      <c r="AA90">
        <v>-0.10492799999999999</v>
      </c>
      <c r="AC90">
        <f t="shared" si="11"/>
        <v>0.18645121193287756</v>
      </c>
      <c r="AD90">
        <f t="shared" si="12"/>
        <v>1.0001180281456317</v>
      </c>
    </row>
    <row r="91" spans="2:30" x14ac:dyDescent="0.2">
      <c r="B91">
        <v>1600</v>
      </c>
      <c r="C91">
        <v>2200000</v>
      </c>
      <c r="D91">
        <v>465.50923699999998</v>
      </c>
      <c r="E91">
        <v>-559493.03013900004</v>
      </c>
      <c r="F91">
        <v>2525796.1299310001</v>
      </c>
      <c r="G91">
        <v>-0.265127</v>
      </c>
      <c r="I91">
        <f t="shared" si="13"/>
        <v>0.31689443454149335</v>
      </c>
      <c r="J91">
        <f t="shared" si="14"/>
        <v>1.0025864705069765</v>
      </c>
      <c r="L91">
        <v>2000</v>
      </c>
      <c r="M91">
        <v>2200000</v>
      </c>
      <c r="N91">
        <v>465.421628</v>
      </c>
      <c r="O91">
        <v>-538296.55646300002</v>
      </c>
      <c r="P91">
        <v>2520667.8163879998</v>
      </c>
      <c r="Q91">
        <v>-0.15135599999999999</v>
      </c>
      <c r="S91">
        <f t="shared" si="8"/>
        <v>0.20710365537951744</v>
      </c>
      <c r="T91">
        <f t="shared" si="10"/>
        <v>1.0005508439123352</v>
      </c>
      <c r="V91">
        <v>1900</v>
      </c>
      <c r="W91">
        <v>2200000</v>
      </c>
      <c r="X91">
        <v>434.17776400000002</v>
      </c>
      <c r="Y91">
        <v>-538480.66977399995</v>
      </c>
      <c r="Z91">
        <v>2518542.4264540002</v>
      </c>
      <c r="AA91">
        <v>-6.2722E-2</v>
      </c>
      <c r="AC91">
        <f t="shared" si="11"/>
        <v>0.1968096125958152</v>
      </c>
      <c r="AD91">
        <f t="shared" si="12"/>
        <v>1.0002692798764812</v>
      </c>
    </row>
    <row r="92" spans="2:30" x14ac:dyDescent="0.2">
      <c r="B92">
        <v>1680</v>
      </c>
      <c r="C92">
        <v>2300000</v>
      </c>
      <c r="D92">
        <v>465.27396199999998</v>
      </c>
      <c r="E92">
        <v>-559450.86808799999</v>
      </c>
      <c r="F92">
        <v>2527392.157621</v>
      </c>
      <c r="G92">
        <v>-6.6656000000000007E-2</v>
      </c>
      <c r="I92">
        <f t="shared" si="13"/>
        <v>0.33273915626856804</v>
      </c>
      <c r="J92">
        <f t="shared" si="14"/>
        <v>1.0032199958139427</v>
      </c>
      <c r="L92">
        <v>2100</v>
      </c>
      <c r="M92">
        <v>2300000</v>
      </c>
      <c r="N92">
        <v>465.37314900000001</v>
      </c>
      <c r="O92">
        <v>-538265.67514599999</v>
      </c>
      <c r="P92">
        <v>2521297.9428010001</v>
      </c>
      <c r="Q92">
        <v>-0.118894</v>
      </c>
      <c r="S92">
        <f t="shared" si="8"/>
        <v>0.21745883814849332</v>
      </c>
      <c r="T92">
        <f t="shared" si="10"/>
        <v>1.0008009655309793</v>
      </c>
      <c r="V92">
        <v>2000</v>
      </c>
      <c r="W92">
        <v>2300000</v>
      </c>
      <c r="X92">
        <v>434.22542199999998</v>
      </c>
      <c r="Y92">
        <v>-538450.37615000003</v>
      </c>
      <c r="Z92">
        <v>2519177.8340059998</v>
      </c>
      <c r="AA92">
        <v>-6.2480000000000001E-2</v>
      </c>
      <c r="AC92">
        <f t="shared" si="11"/>
        <v>0.20716801325875284</v>
      </c>
      <c r="AD92">
        <f t="shared" si="12"/>
        <v>1.0005216395936696</v>
      </c>
    </row>
    <row r="93" spans="2:30" x14ac:dyDescent="0.2">
      <c r="B93">
        <v>1760</v>
      </c>
      <c r="C93">
        <v>2400000</v>
      </c>
      <c r="D93">
        <v>465.369956</v>
      </c>
      <c r="E93">
        <v>-559392.79638700001</v>
      </c>
      <c r="F93">
        <v>2529209.0974519998</v>
      </c>
      <c r="G93">
        <v>-0.18107000000000001</v>
      </c>
      <c r="I93">
        <f t="shared" si="13"/>
        <v>0.34858387799564272</v>
      </c>
      <c r="J93">
        <f t="shared" si="14"/>
        <v>1.0039412097198075</v>
      </c>
      <c r="L93">
        <v>2200</v>
      </c>
      <c r="M93">
        <v>2400000</v>
      </c>
      <c r="N93">
        <v>465.42849000000001</v>
      </c>
      <c r="O93">
        <v>-538245.09325399995</v>
      </c>
      <c r="P93">
        <v>2522420.6980719999</v>
      </c>
      <c r="Q93">
        <v>-0.109166</v>
      </c>
      <c r="S93">
        <f t="shared" si="8"/>
        <v>0.22781402091746919</v>
      </c>
      <c r="T93">
        <f t="shared" si="10"/>
        <v>1.0012466306545638</v>
      </c>
      <c r="V93">
        <v>2100</v>
      </c>
      <c r="W93">
        <v>2400000</v>
      </c>
      <c r="X93">
        <v>434.23695099999998</v>
      </c>
      <c r="Y93">
        <v>-538429.82971700002</v>
      </c>
      <c r="Z93">
        <v>2520177.9339069999</v>
      </c>
      <c r="AA93">
        <v>-7.7410000000000007E-2</v>
      </c>
      <c r="AC93">
        <f t="shared" si="11"/>
        <v>0.2175264139216905</v>
      </c>
      <c r="AD93">
        <f t="shared" si="12"/>
        <v>1.0009188412438266</v>
      </c>
    </row>
    <row r="94" spans="2:30" x14ac:dyDescent="0.2">
      <c r="B94">
        <v>1840</v>
      </c>
      <c r="C94">
        <v>2500000</v>
      </c>
      <c r="D94">
        <v>465.43295999999998</v>
      </c>
      <c r="E94">
        <v>-559328.84478299995</v>
      </c>
      <c r="F94">
        <v>2531302.271125</v>
      </c>
      <c r="G94">
        <v>-0.20505999999999999</v>
      </c>
      <c r="I94">
        <f t="shared" si="13"/>
        <v>0.36442859972271735</v>
      </c>
      <c r="J94">
        <f t="shared" si="14"/>
        <v>1.0047720715538655</v>
      </c>
      <c r="L94">
        <v>2300</v>
      </c>
      <c r="M94">
        <v>2500000</v>
      </c>
      <c r="N94">
        <v>465.47101800000002</v>
      </c>
      <c r="O94">
        <v>-538217.49447000003</v>
      </c>
      <c r="P94">
        <v>2523128.2837200002</v>
      </c>
      <c r="Q94">
        <v>-0.15593899999999999</v>
      </c>
      <c r="S94">
        <f t="shared" si="8"/>
        <v>0.23816920368644506</v>
      </c>
      <c r="T94">
        <f t="shared" si="10"/>
        <v>1.0015274988485574</v>
      </c>
      <c r="V94">
        <v>2200</v>
      </c>
      <c r="W94">
        <v>2500000</v>
      </c>
      <c r="X94">
        <v>434.45249899999999</v>
      </c>
      <c r="Y94">
        <v>-538384.78832399996</v>
      </c>
      <c r="Z94">
        <v>2520828.9696920002</v>
      </c>
      <c r="AA94">
        <v>-9.7405000000000005E-2</v>
      </c>
      <c r="AC94">
        <f t="shared" si="11"/>
        <v>0.22788481458462814</v>
      </c>
      <c r="AD94">
        <f t="shared" si="12"/>
        <v>1.0011774079008724</v>
      </c>
    </row>
    <row r="95" spans="2:30" x14ac:dyDescent="0.2">
      <c r="B95">
        <v>1920</v>
      </c>
      <c r="C95">
        <v>2600000</v>
      </c>
      <c r="D95">
        <v>465.50702899999999</v>
      </c>
      <c r="E95">
        <v>-559261.59635500005</v>
      </c>
      <c r="F95">
        <v>2533302.2495960002</v>
      </c>
      <c r="G95">
        <v>-0.438415</v>
      </c>
      <c r="I95">
        <f t="shared" si="13"/>
        <v>0.38027332144979203</v>
      </c>
      <c r="J95">
        <f t="shared" si="14"/>
        <v>1.0055659405968056</v>
      </c>
      <c r="L95">
        <v>2400</v>
      </c>
      <c r="M95">
        <v>2600000</v>
      </c>
      <c r="N95">
        <v>465.300005</v>
      </c>
      <c r="O95">
        <v>-538186.01244299999</v>
      </c>
      <c r="P95">
        <v>2524012.1067829998</v>
      </c>
      <c r="Q95">
        <v>-6.5632999999999997E-2</v>
      </c>
      <c r="S95">
        <f t="shared" si="8"/>
        <v>0.24852438645542094</v>
      </c>
      <c r="T95">
        <f t="shared" si="10"/>
        <v>1.0018783225095746</v>
      </c>
      <c r="V95">
        <v>2300</v>
      </c>
      <c r="W95">
        <v>2600000</v>
      </c>
      <c r="X95">
        <v>434.296651</v>
      </c>
      <c r="Y95">
        <v>-538368.90811700001</v>
      </c>
      <c r="Z95">
        <v>2521848.9770749998</v>
      </c>
      <c r="AA95">
        <v>-7.8016000000000002E-2</v>
      </c>
      <c r="AC95">
        <f t="shared" si="11"/>
        <v>0.23824321524756578</v>
      </c>
      <c r="AD95">
        <f t="shared" si="12"/>
        <v>1.0015825160458631</v>
      </c>
    </row>
    <row r="96" spans="2:30" x14ac:dyDescent="0.2">
      <c r="B96">
        <v>2000</v>
      </c>
      <c r="C96">
        <v>2700000</v>
      </c>
      <c r="D96">
        <v>465.33045399999997</v>
      </c>
      <c r="E96">
        <v>-559189.59401400003</v>
      </c>
      <c r="F96">
        <v>2535796.0501290001</v>
      </c>
      <c r="G96">
        <v>-9.7574999999999995E-2</v>
      </c>
      <c r="I96">
        <f t="shared" si="13"/>
        <v>0.39611804317686672</v>
      </c>
      <c r="J96">
        <f t="shared" si="14"/>
        <v>1.0065558267736434</v>
      </c>
      <c r="L96">
        <v>2500</v>
      </c>
      <c r="M96">
        <v>2700000</v>
      </c>
      <c r="N96">
        <v>465.62539900000002</v>
      </c>
      <c r="O96">
        <v>-538154.66858199995</v>
      </c>
      <c r="P96">
        <v>2524956.49914</v>
      </c>
      <c r="Q96">
        <v>-0.293846</v>
      </c>
      <c r="S96">
        <f t="shared" si="8"/>
        <v>0.25887956922439681</v>
      </c>
      <c r="T96">
        <f t="shared" si="10"/>
        <v>1.0022531884731249</v>
      </c>
      <c r="V96">
        <v>2400</v>
      </c>
      <c r="W96">
        <v>2700000</v>
      </c>
      <c r="X96">
        <v>434.35702600000002</v>
      </c>
      <c r="Y96">
        <v>-538338.60069600004</v>
      </c>
      <c r="Z96">
        <v>2522683.0390909999</v>
      </c>
      <c r="AA96">
        <v>-0.13192799999999999</v>
      </c>
      <c r="AC96">
        <f t="shared" si="11"/>
        <v>0.24860161591050342</v>
      </c>
      <c r="AD96">
        <f t="shared" si="12"/>
        <v>1.0019137737619745</v>
      </c>
    </row>
    <row r="97" spans="2:30" x14ac:dyDescent="0.2">
      <c r="B97">
        <v>2080</v>
      </c>
      <c r="C97">
        <v>2800000</v>
      </c>
      <c r="D97">
        <v>465.47512799999998</v>
      </c>
      <c r="E97">
        <v>-559130.08750000002</v>
      </c>
      <c r="F97">
        <v>2538459.6932219998</v>
      </c>
      <c r="G97">
        <v>-0.20982999999999999</v>
      </c>
      <c r="I97">
        <f t="shared" si="13"/>
        <v>0.41196276490394135</v>
      </c>
      <c r="J97">
        <f t="shared" si="14"/>
        <v>1.0076131300514712</v>
      </c>
      <c r="L97">
        <v>2600</v>
      </c>
      <c r="M97">
        <v>2800000</v>
      </c>
      <c r="N97">
        <v>465.384458</v>
      </c>
      <c r="O97">
        <v>-538115.82178999996</v>
      </c>
      <c r="P97">
        <v>2526171.8634700002</v>
      </c>
      <c r="Q97">
        <v>-0.11385099999999999</v>
      </c>
      <c r="S97">
        <f t="shared" si="8"/>
        <v>0.26923475199337266</v>
      </c>
      <c r="T97">
        <f t="shared" si="10"/>
        <v>1.0027356137249319</v>
      </c>
      <c r="V97">
        <v>2500</v>
      </c>
      <c r="W97">
        <v>2800000</v>
      </c>
      <c r="X97">
        <v>434.22462100000001</v>
      </c>
      <c r="Y97">
        <v>-538308.66247400001</v>
      </c>
      <c r="Z97">
        <v>2523738.667074</v>
      </c>
      <c r="AA97">
        <v>-7.3334999999999997E-2</v>
      </c>
      <c r="AC97">
        <f t="shared" si="11"/>
        <v>0.25896001657344109</v>
      </c>
      <c r="AD97">
        <f t="shared" si="12"/>
        <v>1.002333029054751</v>
      </c>
    </row>
    <row r="98" spans="2:30" x14ac:dyDescent="0.2">
      <c r="B98">
        <v>2160</v>
      </c>
      <c r="C98">
        <v>2900000</v>
      </c>
      <c r="D98">
        <v>465.41714300000001</v>
      </c>
      <c r="E98">
        <v>-559053.66738999996</v>
      </c>
      <c r="F98">
        <v>2541049.8033759999</v>
      </c>
      <c r="G98">
        <v>-0.16655600000000001</v>
      </c>
      <c r="I98">
        <f t="shared" si="13"/>
        <v>0.42780748663101603</v>
      </c>
      <c r="J98">
        <f t="shared" si="14"/>
        <v>1.0086412452531499</v>
      </c>
      <c r="L98">
        <v>2700</v>
      </c>
      <c r="M98">
        <v>2900000</v>
      </c>
      <c r="N98">
        <v>465.34824600000002</v>
      </c>
      <c r="O98">
        <v>-538083.18195</v>
      </c>
      <c r="P98">
        <v>2526885.9086569999</v>
      </c>
      <c r="Q98">
        <v>-0.11321299999999999</v>
      </c>
      <c r="S98">
        <f t="shared" si="8"/>
        <v>0.27958993476234856</v>
      </c>
      <c r="T98">
        <f t="shared" si="10"/>
        <v>1.0030190459605479</v>
      </c>
      <c r="V98">
        <v>2600</v>
      </c>
      <c r="W98">
        <v>2900000</v>
      </c>
      <c r="X98">
        <v>434.19836800000002</v>
      </c>
      <c r="Y98">
        <v>-538268.54300199996</v>
      </c>
      <c r="Z98">
        <v>2524760.3052429999</v>
      </c>
      <c r="AA98">
        <v>-8.3368999999999999E-2</v>
      </c>
      <c r="AC98">
        <f t="shared" si="11"/>
        <v>0.26931841723637873</v>
      </c>
      <c r="AD98">
        <f t="shared" si="12"/>
        <v>1.0027387848859279</v>
      </c>
    </row>
    <row r="99" spans="2:30" x14ac:dyDescent="0.2">
      <c r="B99">
        <v>2240</v>
      </c>
      <c r="C99">
        <v>3000000</v>
      </c>
      <c r="D99">
        <v>465.46220699999998</v>
      </c>
      <c r="E99">
        <v>-558967.20273500006</v>
      </c>
      <c r="F99">
        <v>2543899.4073999999</v>
      </c>
      <c r="G99">
        <v>-0.18603</v>
      </c>
      <c r="I99">
        <f t="shared" si="13"/>
        <v>0.44365220835809072</v>
      </c>
      <c r="J99">
        <f t="shared" si="14"/>
        <v>1.009772363638719</v>
      </c>
      <c r="L99">
        <v>2800</v>
      </c>
      <c r="M99">
        <v>3000000</v>
      </c>
      <c r="N99">
        <v>465.37285400000002</v>
      </c>
      <c r="O99">
        <v>-538045.83379099995</v>
      </c>
      <c r="P99">
        <v>2528588.0207779999</v>
      </c>
      <c r="Q99">
        <v>-9.8780999999999994E-2</v>
      </c>
      <c r="S99">
        <f t="shared" si="8"/>
        <v>0.2899451175313244</v>
      </c>
      <c r="T99">
        <f t="shared" si="10"/>
        <v>1.0036946802936511</v>
      </c>
      <c r="V99">
        <v>2700</v>
      </c>
      <c r="W99">
        <v>3000000</v>
      </c>
      <c r="X99">
        <v>434.34195599999998</v>
      </c>
      <c r="Y99">
        <v>-538224.99275099998</v>
      </c>
      <c r="Z99">
        <v>2525889.9621310001</v>
      </c>
      <c r="AA99">
        <v>-0.11032500000000001</v>
      </c>
      <c r="AC99">
        <f t="shared" si="11"/>
        <v>0.27967681789931637</v>
      </c>
      <c r="AD99">
        <f t="shared" si="12"/>
        <v>1.0031874416446938</v>
      </c>
    </row>
    <row r="100" spans="2:30" x14ac:dyDescent="0.2">
      <c r="B100">
        <v>2320</v>
      </c>
      <c r="C100">
        <v>3100000</v>
      </c>
      <c r="D100">
        <v>465.50437299999999</v>
      </c>
      <c r="E100">
        <v>-558890.37370700005</v>
      </c>
      <c r="F100">
        <v>2546381.3811189998</v>
      </c>
      <c r="G100">
        <v>-0.30272100000000002</v>
      </c>
      <c r="I100">
        <f t="shared" si="13"/>
        <v>0.4594969300851654</v>
      </c>
      <c r="J100">
        <f t="shared" si="14"/>
        <v>1.0107575552942669</v>
      </c>
      <c r="L100">
        <v>2900</v>
      </c>
      <c r="M100">
        <v>3100000</v>
      </c>
      <c r="N100">
        <v>465.36573600000003</v>
      </c>
      <c r="O100">
        <v>-538003.29849900003</v>
      </c>
      <c r="P100">
        <v>2529961.6236240002</v>
      </c>
      <c r="Q100">
        <v>-0.17297000000000001</v>
      </c>
      <c r="S100">
        <f t="shared" si="8"/>
        <v>0.3003003003003003</v>
      </c>
      <c r="T100">
        <f t="shared" si="10"/>
        <v>1.0042399165512137</v>
      </c>
      <c r="V100">
        <v>2800</v>
      </c>
      <c r="W100">
        <v>3100000</v>
      </c>
      <c r="X100">
        <v>434.37173200000001</v>
      </c>
      <c r="Y100">
        <v>-538179.62638699997</v>
      </c>
      <c r="Z100">
        <v>2527240.951781</v>
      </c>
      <c r="AA100">
        <v>-0.129853</v>
      </c>
      <c r="AC100">
        <f t="shared" si="11"/>
        <v>0.290035218562254</v>
      </c>
      <c r="AD100">
        <f t="shared" si="12"/>
        <v>1.0037240033599668</v>
      </c>
    </row>
    <row r="101" spans="2:30" x14ac:dyDescent="0.2">
      <c r="B101">
        <v>2400</v>
      </c>
      <c r="C101">
        <v>3200000</v>
      </c>
      <c r="D101">
        <v>465.41198300000002</v>
      </c>
      <c r="E101">
        <v>-558813.674336</v>
      </c>
      <c r="F101">
        <v>2549046.5835219999</v>
      </c>
      <c r="G101">
        <v>-0.18462200000000001</v>
      </c>
      <c r="I101">
        <f t="shared" si="13"/>
        <v>0.47534165181224003</v>
      </c>
      <c r="J101">
        <f t="shared" si="14"/>
        <v>1.0118154775227264</v>
      </c>
      <c r="L101">
        <v>3000</v>
      </c>
      <c r="M101">
        <v>3200000</v>
      </c>
      <c r="N101">
        <v>465.42521399999998</v>
      </c>
      <c r="O101">
        <v>-537952.73993799998</v>
      </c>
      <c r="P101">
        <v>2531321.4741819999</v>
      </c>
      <c r="Q101">
        <v>-0.22389400000000001</v>
      </c>
      <c r="S101">
        <f t="shared" si="8"/>
        <v>0.31065548306927615</v>
      </c>
      <c r="T101">
        <f t="shared" si="10"/>
        <v>1.0047796939921583</v>
      </c>
      <c r="V101">
        <v>2900</v>
      </c>
      <c r="W101">
        <v>3200000</v>
      </c>
      <c r="X101">
        <v>434.24161600000002</v>
      </c>
      <c r="Y101">
        <v>-538135.80136899999</v>
      </c>
      <c r="Z101">
        <v>2528818.2529369998</v>
      </c>
      <c r="AA101">
        <v>-0.105114</v>
      </c>
      <c r="AC101">
        <f t="shared" si="11"/>
        <v>0.30039361922519164</v>
      </c>
      <c r="AD101">
        <f t="shared" si="12"/>
        <v>1.0043504473995384</v>
      </c>
    </row>
    <row r="102" spans="2:30" x14ac:dyDescent="0.2">
      <c r="V102">
        <v>3000</v>
      </c>
      <c r="W102">
        <v>3300000</v>
      </c>
      <c r="X102">
        <v>434.52940699999999</v>
      </c>
      <c r="Y102">
        <v>-538093.97793099994</v>
      </c>
      <c r="Z102">
        <v>2530215.5160079999</v>
      </c>
      <c r="AA102">
        <v>-0.13183</v>
      </c>
      <c r="AC102">
        <f t="shared" si="11"/>
        <v>0.31075201988812928</v>
      </c>
      <c r="AD102">
        <f t="shared" si="12"/>
        <v>1.0049053871580063</v>
      </c>
    </row>
    <row r="103" spans="2:30" x14ac:dyDescent="0.2">
      <c r="C103" t="s">
        <v>76</v>
      </c>
      <c r="M103" t="s">
        <v>75</v>
      </c>
    </row>
    <row r="104" spans="2:30" x14ac:dyDescent="0.2">
      <c r="B104" t="s">
        <v>71</v>
      </c>
      <c r="C104">
        <v>31250</v>
      </c>
      <c r="I104" t="s">
        <v>63</v>
      </c>
      <c r="J104" t="s">
        <v>8</v>
      </c>
      <c r="L104" t="s">
        <v>71</v>
      </c>
      <c r="M104">
        <v>9660</v>
      </c>
      <c r="S104" t="s">
        <v>63</v>
      </c>
      <c r="T104" t="s">
        <v>8</v>
      </c>
    </row>
    <row r="105" spans="2:30" x14ac:dyDescent="0.2">
      <c r="B105" t="s">
        <v>10</v>
      </c>
      <c r="C105">
        <v>100000</v>
      </c>
      <c r="D105">
        <v>464.82243199999999</v>
      </c>
      <c r="E105">
        <v>-1969456.2342689999</v>
      </c>
      <c r="F105">
        <v>8502309.8470029999</v>
      </c>
      <c r="G105">
        <v>-1.2194E-2</v>
      </c>
      <c r="L105" t="s">
        <v>10</v>
      </c>
      <c r="M105">
        <v>100000</v>
      </c>
      <c r="N105">
        <v>464.86802399999999</v>
      </c>
      <c r="O105">
        <v>-583747.43605999998</v>
      </c>
      <c r="P105">
        <v>2518299.5188569999</v>
      </c>
      <c r="Q105">
        <v>-2.6447999999999999E-2</v>
      </c>
    </row>
    <row r="106" spans="2:30" x14ac:dyDescent="0.2">
      <c r="B106">
        <v>0</v>
      </c>
      <c r="C106">
        <v>200000</v>
      </c>
      <c r="D106">
        <v>464.81289400000003</v>
      </c>
      <c r="E106">
        <v>-1824262.5201069999</v>
      </c>
      <c r="F106">
        <v>8498934.2253259998</v>
      </c>
      <c r="G106">
        <v>-6.7730000000000004E-3</v>
      </c>
      <c r="I106">
        <f>B106/$C$104</f>
        <v>0</v>
      </c>
      <c r="J106">
        <f>F106/$F$105</f>
        <v>0.99960297592798386</v>
      </c>
      <c r="L106">
        <v>0</v>
      </c>
      <c r="M106">
        <v>200000</v>
      </c>
      <c r="N106">
        <v>464.86200700000001</v>
      </c>
      <c r="O106">
        <v>-538519.31590199994</v>
      </c>
      <c r="P106">
        <v>2516410.736699</v>
      </c>
      <c r="Q106">
        <v>-1.6147000000000002E-2</v>
      </c>
      <c r="S106">
        <f>L106/$M$104</f>
        <v>0</v>
      </c>
      <c r="T106">
        <f>P106/$P$105</f>
        <v>0.99924997715964414</v>
      </c>
    </row>
    <row r="107" spans="2:30" x14ac:dyDescent="0.2">
      <c r="B107">
        <v>200</v>
      </c>
      <c r="C107">
        <v>300000</v>
      </c>
      <c r="D107">
        <v>465.021703</v>
      </c>
      <c r="E107">
        <v>-1824287.396897</v>
      </c>
      <c r="F107">
        <v>8498300.7028640006</v>
      </c>
      <c r="G107">
        <v>1.8630000000000001E-3</v>
      </c>
      <c r="I107">
        <f t="shared" ref="I107:I139" si="15">B107/$C$104</f>
        <v>6.4000000000000003E-3</v>
      </c>
      <c r="J107">
        <f t="shared" ref="J107:J140" si="16">F107/$F$105</f>
        <v>0.99952846412196883</v>
      </c>
      <c r="L107">
        <v>0</v>
      </c>
      <c r="M107">
        <v>300000</v>
      </c>
      <c r="N107">
        <v>464.83826699999997</v>
      </c>
      <c r="O107">
        <v>-538520.849239</v>
      </c>
      <c r="P107">
        <v>2515593.822015</v>
      </c>
      <c r="Q107">
        <v>-3.6124999999999997E-2</v>
      </c>
      <c r="S107">
        <f t="shared" ref="S107:S123" si="17">L107/$M$104</f>
        <v>0</v>
      </c>
      <c r="T107">
        <f t="shared" ref="T107:T123" si="18">P107/$P$105</f>
        <v>0.99892558576859514</v>
      </c>
    </row>
    <row r="108" spans="2:30" x14ac:dyDescent="0.2">
      <c r="B108">
        <v>400</v>
      </c>
      <c r="C108">
        <v>400000</v>
      </c>
      <c r="D108">
        <v>465.01286800000003</v>
      </c>
      <c r="E108">
        <v>-1824270.8799089999</v>
      </c>
      <c r="F108">
        <v>8497713.5661900006</v>
      </c>
      <c r="G108">
        <v>-8.0730000000000003E-3</v>
      </c>
      <c r="I108">
        <f t="shared" si="15"/>
        <v>1.2800000000000001E-2</v>
      </c>
      <c r="J108">
        <f t="shared" si="16"/>
        <v>0.99945940798492316</v>
      </c>
      <c r="L108">
        <v>100</v>
      </c>
      <c r="M108">
        <v>400000</v>
      </c>
      <c r="N108">
        <v>465.14226500000001</v>
      </c>
      <c r="O108">
        <v>-538521.46063400002</v>
      </c>
      <c r="P108">
        <v>2514988.0005669999</v>
      </c>
      <c r="Q108">
        <v>-5.4391000000000002E-2</v>
      </c>
      <c r="S108">
        <f t="shared" si="17"/>
        <v>1.0351966873706004E-2</v>
      </c>
      <c r="T108">
        <f t="shared" si="18"/>
        <v>0.99868501809844168</v>
      </c>
    </row>
    <row r="109" spans="2:30" x14ac:dyDescent="0.2">
      <c r="B109">
        <v>600</v>
      </c>
      <c r="C109">
        <v>500000</v>
      </c>
      <c r="D109">
        <v>465.02189800000002</v>
      </c>
      <c r="E109">
        <v>-1824283.0673730001</v>
      </c>
      <c r="F109">
        <v>8496192.8409770001</v>
      </c>
      <c r="G109">
        <v>-3.503E-3</v>
      </c>
      <c r="I109">
        <f t="shared" si="15"/>
        <v>1.9199999999999998E-2</v>
      </c>
      <c r="J109">
        <f t="shared" si="16"/>
        <v>0.99928054774101704</v>
      </c>
      <c r="L109">
        <v>200</v>
      </c>
      <c r="M109">
        <v>500000</v>
      </c>
      <c r="N109">
        <v>465.17785199999997</v>
      </c>
      <c r="O109">
        <v>-538539.34973799996</v>
      </c>
      <c r="P109">
        <v>2514747.2389929998</v>
      </c>
      <c r="Q109">
        <v>-5.1009999999999996E-3</v>
      </c>
      <c r="S109">
        <f t="shared" si="17"/>
        <v>2.0703933747412008E-2</v>
      </c>
      <c r="T109">
        <f t="shared" si="18"/>
        <v>0.99858941327772943</v>
      </c>
    </row>
    <row r="110" spans="2:30" x14ac:dyDescent="0.2">
      <c r="B110">
        <v>800</v>
      </c>
      <c r="C110">
        <v>600000</v>
      </c>
      <c r="D110">
        <v>465.06321000000003</v>
      </c>
      <c r="E110">
        <v>-1824299.571707</v>
      </c>
      <c r="F110">
        <v>8496162.017368</v>
      </c>
      <c r="G110">
        <v>-1.1599E-2</v>
      </c>
      <c r="I110">
        <f t="shared" si="15"/>
        <v>2.5600000000000001E-2</v>
      </c>
      <c r="J110">
        <f t="shared" si="16"/>
        <v>0.99927692241924504</v>
      </c>
      <c r="L110">
        <v>300</v>
      </c>
      <c r="M110">
        <v>600000</v>
      </c>
      <c r="N110">
        <v>465.16273200000001</v>
      </c>
      <c r="O110">
        <v>-538537.48055600002</v>
      </c>
      <c r="P110">
        <v>2514447.9445509999</v>
      </c>
      <c r="Q110">
        <v>-1.7918E-2</v>
      </c>
      <c r="S110">
        <f t="shared" si="17"/>
        <v>3.1055900621118012E-2</v>
      </c>
      <c r="T110">
        <f t="shared" si="18"/>
        <v>0.99847056544419777</v>
      </c>
    </row>
    <row r="111" spans="2:30" x14ac:dyDescent="0.2">
      <c r="B111">
        <v>1000</v>
      </c>
      <c r="C111">
        <v>700000</v>
      </c>
      <c r="D111">
        <v>465.02929399999999</v>
      </c>
      <c r="E111">
        <v>-1824295.730982</v>
      </c>
      <c r="F111">
        <v>8496006.6233380008</v>
      </c>
      <c r="G111">
        <v>-8.0470000000000003E-3</v>
      </c>
      <c r="I111">
        <f t="shared" si="15"/>
        <v>3.2000000000000001E-2</v>
      </c>
      <c r="J111">
        <f t="shared" si="16"/>
        <v>0.99925864573528556</v>
      </c>
      <c r="L111">
        <v>400</v>
      </c>
      <c r="M111">
        <v>700000</v>
      </c>
      <c r="N111">
        <v>465.173699</v>
      </c>
      <c r="O111">
        <v>-538544.27796500002</v>
      </c>
      <c r="P111">
        <v>2514422.2640109998</v>
      </c>
      <c r="Q111">
        <v>-4.7157999999999999E-2</v>
      </c>
      <c r="S111">
        <f t="shared" si="17"/>
        <v>4.1407867494824016E-2</v>
      </c>
      <c r="T111">
        <f t="shared" si="18"/>
        <v>0.99846036787246029</v>
      </c>
    </row>
    <row r="112" spans="2:30" x14ac:dyDescent="0.2">
      <c r="B112">
        <v>1200</v>
      </c>
      <c r="C112">
        <v>800000</v>
      </c>
      <c r="D112">
        <v>465.05150800000001</v>
      </c>
      <c r="E112">
        <v>-1824302.668944</v>
      </c>
      <c r="F112">
        <v>8495971.2009750009</v>
      </c>
      <c r="G112">
        <v>-1.5789999999999998E-2</v>
      </c>
      <c r="I112">
        <f t="shared" si="15"/>
        <v>3.8399999999999997E-2</v>
      </c>
      <c r="J112">
        <f t="shared" si="16"/>
        <v>0.99925447953061441</v>
      </c>
      <c r="L112">
        <v>500</v>
      </c>
      <c r="M112">
        <v>800000</v>
      </c>
      <c r="N112">
        <v>465.24561</v>
      </c>
      <c r="O112">
        <v>-538540.37403599999</v>
      </c>
      <c r="P112">
        <v>2514666.709607</v>
      </c>
      <c r="Q112">
        <v>-5.5511999999999999E-2</v>
      </c>
      <c r="S112">
        <f t="shared" si="17"/>
        <v>5.1759834368530024E-2</v>
      </c>
      <c r="T112">
        <f t="shared" si="18"/>
        <v>0.99855743559382137</v>
      </c>
    </row>
    <row r="113" spans="2:20" x14ac:dyDescent="0.2">
      <c r="B113">
        <v>1400</v>
      </c>
      <c r="C113">
        <v>900000</v>
      </c>
      <c r="D113">
        <v>465.07272599999999</v>
      </c>
      <c r="E113">
        <v>-1824303.7790890001</v>
      </c>
      <c r="F113">
        <v>8495935.0153170004</v>
      </c>
      <c r="G113">
        <v>3.9050000000000001E-3</v>
      </c>
      <c r="I113">
        <f t="shared" si="15"/>
        <v>4.48E-2</v>
      </c>
      <c r="J113">
        <f t="shared" si="16"/>
        <v>0.99925022355092763</v>
      </c>
      <c r="L113">
        <v>600</v>
      </c>
      <c r="M113">
        <v>900000</v>
      </c>
      <c r="N113">
        <v>465.20302500000003</v>
      </c>
      <c r="O113">
        <v>-538550.01015600003</v>
      </c>
      <c r="P113">
        <v>2514899.5389479999</v>
      </c>
      <c r="Q113">
        <v>-3.5022999999999999E-2</v>
      </c>
      <c r="S113">
        <f t="shared" si="17"/>
        <v>6.2111801242236024E-2</v>
      </c>
      <c r="T113">
        <f t="shared" si="18"/>
        <v>0.99864989057753417</v>
      </c>
    </row>
    <row r="114" spans="2:20" x14ac:dyDescent="0.2">
      <c r="B114">
        <v>1600</v>
      </c>
      <c r="C114">
        <v>1000000</v>
      </c>
      <c r="D114">
        <v>465.04486200000002</v>
      </c>
      <c r="E114">
        <v>-1824307.675234</v>
      </c>
      <c r="F114">
        <v>8496390.9870270006</v>
      </c>
      <c r="G114">
        <v>-9.0779999999999993E-3</v>
      </c>
      <c r="I114">
        <f t="shared" si="15"/>
        <v>5.1200000000000002E-2</v>
      </c>
      <c r="J114">
        <f t="shared" si="16"/>
        <v>0.99930385270796906</v>
      </c>
      <c r="L114">
        <v>700</v>
      </c>
      <c r="M114">
        <v>1000000</v>
      </c>
      <c r="N114">
        <v>465.14318400000002</v>
      </c>
      <c r="O114">
        <v>-538546.66986599995</v>
      </c>
      <c r="P114">
        <v>2515218.662614</v>
      </c>
      <c r="Q114">
        <v>-2.4798000000000001E-2</v>
      </c>
      <c r="S114">
        <f t="shared" si="17"/>
        <v>7.2463768115942032E-2</v>
      </c>
      <c r="T114">
        <f t="shared" si="18"/>
        <v>0.99877661246411298</v>
      </c>
    </row>
    <row r="115" spans="2:20" x14ac:dyDescent="0.2">
      <c r="B115">
        <v>1800</v>
      </c>
      <c r="C115">
        <v>1100000</v>
      </c>
      <c r="D115">
        <v>465.06988999999999</v>
      </c>
      <c r="E115">
        <v>-1824321.096926</v>
      </c>
      <c r="F115">
        <v>8495743.2055409998</v>
      </c>
      <c r="G115">
        <v>-1.6937000000000001E-2</v>
      </c>
      <c r="I115">
        <f t="shared" si="15"/>
        <v>5.7599999999999998E-2</v>
      </c>
      <c r="J115">
        <f t="shared" si="16"/>
        <v>0.99922766382545858</v>
      </c>
      <c r="L115">
        <v>800</v>
      </c>
      <c r="M115">
        <v>1100000</v>
      </c>
      <c r="N115">
        <v>465.22075699999999</v>
      </c>
      <c r="O115">
        <v>-538544.33190200001</v>
      </c>
      <c r="P115">
        <v>2515305.0182409999</v>
      </c>
      <c r="Q115">
        <v>-2.4806999999999999E-2</v>
      </c>
      <c r="S115">
        <f t="shared" si="17"/>
        <v>8.2815734989648032E-2</v>
      </c>
      <c r="T115">
        <f t="shared" si="18"/>
        <v>0.99881090370959558</v>
      </c>
    </row>
    <row r="116" spans="2:20" x14ac:dyDescent="0.2">
      <c r="B116">
        <v>2000</v>
      </c>
      <c r="C116">
        <v>1200000</v>
      </c>
      <c r="D116">
        <v>465.07938300000001</v>
      </c>
      <c r="E116">
        <v>-1824326.3416899999</v>
      </c>
      <c r="F116">
        <v>8495988.7880620006</v>
      </c>
      <c r="G116">
        <v>-5.8320000000000004E-3</v>
      </c>
      <c r="I116">
        <f t="shared" si="15"/>
        <v>6.4000000000000001E-2</v>
      </c>
      <c r="J116">
        <f t="shared" si="16"/>
        <v>0.99925654803756325</v>
      </c>
      <c r="L116">
        <v>900</v>
      </c>
      <c r="M116">
        <v>1200000</v>
      </c>
      <c r="N116">
        <v>465.29443900000001</v>
      </c>
      <c r="O116">
        <v>-538536.438891</v>
      </c>
      <c r="P116">
        <v>2515469.6168220001</v>
      </c>
      <c r="Q116">
        <v>-6.0412E-2</v>
      </c>
      <c r="S116">
        <f t="shared" si="17"/>
        <v>9.3167701863354033E-2</v>
      </c>
      <c r="T116">
        <f t="shared" si="18"/>
        <v>0.99887626471203705</v>
      </c>
    </row>
    <row r="117" spans="2:20" x14ac:dyDescent="0.2">
      <c r="B117">
        <v>2200</v>
      </c>
      <c r="C117">
        <v>1300000</v>
      </c>
      <c r="D117">
        <v>465.08690200000001</v>
      </c>
      <c r="E117">
        <v>-1824312.7881120001</v>
      </c>
      <c r="F117">
        <v>8496260.3581590001</v>
      </c>
      <c r="G117">
        <v>-5.3032000000000003E-2</v>
      </c>
      <c r="I117">
        <f t="shared" si="15"/>
        <v>7.0400000000000004E-2</v>
      </c>
      <c r="J117">
        <f t="shared" si="16"/>
        <v>0.99928848878094789</v>
      </c>
      <c r="L117">
        <v>1000</v>
      </c>
      <c r="M117">
        <v>1300000</v>
      </c>
      <c r="N117">
        <v>465.21145200000001</v>
      </c>
      <c r="O117">
        <v>-538539.57086099999</v>
      </c>
      <c r="P117">
        <v>2515104.516202</v>
      </c>
      <c r="Q117">
        <v>-3.7398000000000001E-2</v>
      </c>
      <c r="S117">
        <f t="shared" si="17"/>
        <v>0.10351966873706005</v>
      </c>
      <c r="T117">
        <f t="shared" si="18"/>
        <v>0.99873128568262992</v>
      </c>
    </row>
    <row r="118" spans="2:20" x14ac:dyDescent="0.2">
      <c r="B118">
        <v>2400</v>
      </c>
      <c r="C118">
        <v>1400000</v>
      </c>
      <c r="D118">
        <v>465.08943399999998</v>
      </c>
      <c r="E118">
        <v>-1824315.2009970001</v>
      </c>
      <c r="F118">
        <v>8496114.9153889995</v>
      </c>
      <c r="G118">
        <v>-1.6764999999999999E-2</v>
      </c>
      <c r="I118">
        <f t="shared" si="15"/>
        <v>7.6799999999999993E-2</v>
      </c>
      <c r="J118">
        <f t="shared" si="16"/>
        <v>0.99927138251540149</v>
      </c>
      <c r="L118">
        <v>1100</v>
      </c>
      <c r="M118">
        <v>1400000</v>
      </c>
      <c r="N118">
        <v>465.22886999999997</v>
      </c>
      <c r="O118">
        <v>-538537.61360299995</v>
      </c>
      <c r="P118">
        <v>2515533.7517479998</v>
      </c>
      <c r="Q118">
        <v>-3.6235000000000003E-2</v>
      </c>
      <c r="S118">
        <f t="shared" si="17"/>
        <v>0.11387163561076605</v>
      </c>
      <c r="T118">
        <f t="shared" si="18"/>
        <v>0.99890173226485168</v>
      </c>
    </row>
    <row r="119" spans="2:20" x14ac:dyDescent="0.2">
      <c r="B119">
        <v>2600</v>
      </c>
      <c r="C119">
        <v>1500000</v>
      </c>
      <c r="D119">
        <v>465.09744899999998</v>
      </c>
      <c r="E119">
        <v>-1824316.34308</v>
      </c>
      <c r="F119">
        <v>8495809.9715599995</v>
      </c>
      <c r="G119">
        <v>-4.5985999999999999E-2</v>
      </c>
      <c r="I119">
        <f t="shared" si="15"/>
        <v>8.3199999999999996E-2</v>
      </c>
      <c r="J119">
        <f t="shared" si="16"/>
        <v>0.99923551651728015</v>
      </c>
      <c r="L119">
        <v>1200</v>
      </c>
      <c r="M119">
        <v>1500000</v>
      </c>
      <c r="N119">
        <v>465.26353699999999</v>
      </c>
      <c r="O119">
        <v>-538529.86620299995</v>
      </c>
      <c r="P119">
        <v>2515524.9437790001</v>
      </c>
      <c r="Q119">
        <v>-5.509E-2</v>
      </c>
      <c r="S119">
        <f t="shared" si="17"/>
        <v>0.12422360248447205</v>
      </c>
      <c r="T119">
        <f t="shared" si="18"/>
        <v>0.99889823467890781</v>
      </c>
    </row>
    <row r="120" spans="2:20" x14ac:dyDescent="0.2">
      <c r="B120">
        <v>2800</v>
      </c>
      <c r="C120">
        <v>1600000</v>
      </c>
      <c r="D120">
        <v>465.08730700000001</v>
      </c>
      <c r="E120">
        <v>-1824323.613835</v>
      </c>
      <c r="F120">
        <v>8496047.2559750006</v>
      </c>
      <c r="G120">
        <v>-3.3750000000000002E-2</v>
      </c>
      <c r="I120">
        <f t="shared" si="15"/>
        <v>8.9599999999999999E-2</v>
      </c>
      <c r="J120">
        <f t="shared" si="16"/>
        <v>0.99926342474684016</v>
      </c>
      <c r="L120">
        <v>1300</v>
      </c>
      <c r="M120">
        <v>1600000</v>
      </c>
      <c r="N120">
        <v>465.32700599999998</v>
      </c>
      <c r="O120">
        <v>-538522.50050199998</v>
      </c>
      <c r="P120">
        <v>2515913.6097419998</v>
      </c>
      <c r="Q120">
        <v>-7.0667999999999995E-2</v>
      </c>
      <c r="S120">
        <f t="shared" si="17"/>
        <v>0.13457556935817805</v>
      </c>
      <c r="T120">
        <f t="shared" si="18"/>
        <v>0.99905257134938297</v>
      </c>
    </row>
    <row r="121" spans="2:20" x14ac:dyDescent="0.2">
      <c r="B121">
        <v>3000</v>
      </c>
      <c r="C121">
        <v>1700000</v>
      </c>
      <c r="D121">
        <v>465.05949700000002</v>
      </c>
      <c r="E121">
        <v>-1824330.3383919999</v>
      </c>
      <c r="F121">
        <v>8496627.2474869993</v>
      </c>
      <c r="G121">
        <v>-7.4739999999999997E-3</v>
      </c>
      <c r="I121">
        <f t="shared" si="15"/>
        <v>9.6000000000000002E-2</v>
      </c>
      <c r="J121">
        <f t="shared" si="16"/>
        <v>0.99933164050496193</v>
      </c>
      <c r="L121">
        <v>1400</v>
      </c>
      <c r="M121">
        <v>1700000</v>
      </c>
      <c r="N121">
        <v>465.28160500000001</v>
      </c>
      <c r="O121">
        <v>-538517.34466099995</v>
      </c>
      <c r="P121">
        <v>2516185.3063099999</v>
      </c>
      <c r="Q121">
        <v>-2.5672E-2</v>
      </c>
      <c r="S121">
        <f t="shared" si="17"/>
        <v>0.14492753623188406</v>
      </c>
      <c r="T121">
        <f t="shared" si="18"/>
        <v>0.99916046025059024</v>
      </c>
    </row>
    <row r="122" spans="2:20" x14ac:dyDescent="0.2">
      <c r="B122">
        <v>3200</v>
      </c>
      <c r="C122">
        <v>1800000</v>
      </c>
      <c r="D122">
        <v>465.08334400000001</v>
      </c>
      <c r="E122">
        <v>-1824326.250306</v>
      </c>
      <c r="F122">
        <v>8497044.8809399996</v>
      </c>
      <c r="G122">
        <v>-3.741E-3</v>
      </c>
      <c r="I122">
        <f t="shared" si="15"/>
        <v>0.1024</v>
      </c>
      <c r="J122">
        <f t="shared" si="16"/>
        <v>0.99938076050417568</v>
      </c>
      <c r="L122">
        <v>1500</v>
      </c>
      <c r="M122">
        <v>1800000</v>
      </c>
      <c r="N122">
        <v>465.25997899999999</v>
      </c>
      <c r="O122">
        <v>-538499.70822000003</v>
      </c>
      <c r="P122">
        <v>2516944.6338590002</v>
      </c>
      <c r="Q122">
        <v>-2.7591999999999998E-2</v>
      </c>
      <c r="S122">
        <f t="shared" si="17"/>
        <v>0.15527950310559005</v>
      </c>
      <c r="T122">
        <f t="shared" si="18"/>
        <v>0.99946198417310794</v>
      </c>
    </row>
    <row r="123" spans="2:20" x14ac:dyDescent="0.2">
      <c r="B123">
        <v>3400</v>
      </c>
      <c r="C123">
        <v>1900000</v>
      </c>
      <c r="D123">
        <v>465.08632999999998</v>
      </c>
      <c r="E123">
        <v>-1824303.1596560001</v>
      </c>
      <c r="F123">
        <v>8497603.0497910008</v>
      </c>
      <c r="G123">
        <v>-1.3181999999999999E-2</v>
      </c>
      <c r="I123">
        <f t="shared" si="15"/>
        <v>0.10879999999999999</v>
      </c>
      <c r="J123">
        <f t="shared" si="16"/>
        <v>0.99944640958790065</v>
      </c>
      <c r="L123">
        <v>1600</v>
      </c>
      <c r="M123">
        <v>1900000</v>
      </c>
      <c r="N123">
        <v>465.26108599999998</v>
      </c>
      <c r="O123">
        <v>-538489.66776600003</v>
      </c>
      <c r="P123">
        <v>2517784.8744390002</v>
      </c>
      <c r="Q123">
        <v>-6.4944000000000002E-2</v>
      </c>
      <c r="S123">
        <f t="shared" si="17"/>
        <v>0.16563146997929606</v>
      </c>
      <c r="T123">
        <f t="shared" si="18"/>
        <v>0.99979563812241312</v>
      </c>
    </row>
    <row r="124" spans="2:20" x14ac:dyDescent="0.2">
      <c r="B124">
        <v>3600</v>
      </c>
      <c r="C124">
        <v>2000000</v>
      </c>
      <c r="D124">
        <v>465.137719</v>
      </c>
      <c r="E124">
        <v>-1824309.666866</v>
      </c>
      <c r="F124">
        <v>8497849.8340920005</v>
      </c>
      <c r="G124">
        <v>-4.0876999999999997E-2</v>
      </c>
      <c r="I124">
        <f t="shared" si="15"/>
        <v>0.1152</v>
      </c>
      <c r="J124">
        <f t="shared" si="16"/>
        <v>0.99947543514747683</v>
      </c>
      <c r="L124">
        <v>1700</v>
      </c>
      <c r="M124">
        <v>2000000</v>
      </c>
      <c r="N124">
        <v>465.30389300000002</v>
      </c>
      <c r="O124">
        <v>-538477.92019700003</v>
      </c>
      <c r="P124">
        <v>2518329.942359</v>
      </c>
      <c r="Q124">
        <v>-5.8972999999999998E-2</v>
      </c>
      <c r="S124">
        <f>L124/$M$104</f>
        <v>0.17598343685300208</v>
      </c>
      <c r="T124">
        <f>P124/$P$105</f>
        <v>1.0000120809704216</v>
      </c>
    </row>
    <row r="125" spans="2:20" x14ac:dyDescent="0.2">
      <c r="B125">
        <v>3800</v>
      </c>
      <c r="C125">
        <v>2100000</v>
      </c>
      <c r="D125">
        <v>465.09267499999999</v>
      </c>
      <c r="E125">
        <v>-1824322.914106</v>
      </c>
      <c r="F125">
        <v>8498399.6692159995</v>
      </c>
      <c r="G125">
        <v>-2.29E-2</v>
      </c>
      <c r="I125">
        <f t="shared" si="15"/>
        <v>0.1216</v>
      </c>
      <c r="J125">
        <f t="shared" si="16"/>
        <v>0.99954010405908944</v>
      </c>
      <c r="L125">
        <v>1800</v>
      </c>
      <c r="M125">
        <v>2100000</v>
      </c>
      <c r="N125">
        <v>465.461927</v>
      </c>
      <c r="O125">
        <v>-538463.41064799996</v>
      </c>
      <c r="P125">
        <v>2518769.4812750001</v>
      </c>
      <c r="Q125">
        <v>-0.196182</v>
      </c>
      <c r="S125">
        <f t="shared" ref="S125:S137" si="19">L125/$M$104</f>
        <v>0.18633540372670807</v>
      </c>
      <c r="T125">
        <f t="shared" ref="T125:T137" si="20">P125/$P$105</f>
        <v>1.0001866189523847</v>
      </c>
    </row>
    <row r="126" spans="2:20" x14ac:dyDescent="0.2">
      <c r="B126">
        <v>4000</v>
      </c>
      <c r="C126">
        <v>2200000</v>
      </c>
      <c r="D126">
        <v>465.09211599999998</v>
      </c>
      <c r="E126">
        <v>-1824313.887752</v>
      </c>
      <c r="F126">
        <v>8499230.6472989991</v>
      </c>
      <c r="G126">
        <v>-3.5339999999999998E-3</v>
      </c>
      <c r="I126">
        <f t="shared" si="15"/>
        <v>0.128</v>
      </c>
      <c r="J126">
        <f t="shared" si="16"/>
        <v>0.99963783962718245</v>
      </c>
      <c r="L126">
        <v>1900</v>
      </c>
      <c r="M126">
        <v>2200000</v>
      </c>
      <c r="N126">
        <v>465.33605299999999</v>
      </c>
      <c r="O126">
        <v>-538430.47647800006</v>
      </c>
      <c r="P126">
        <v>2518896.4187170002</v>
      </c>
      <c r="Q126">
        <v>-4.7218999999999997E-2</v>
      </c>
      <c r="S126">
        <f t="shared" si="19"/>
        <v>0.19668737060041408</v>
      </c>
      <c r="T126">
        <f t="shared" si="20"/>
        <v>1.0002370249668597</v>
      </c>
    </row>
    <row r="127" spans="2:20" x14ac:dyDescent="0.2">
      <c r="B127">
        <v>4200</v>
      </c>
      <c r="C127">
        <v>2300000</v>
      </c>
      <c r="D127">
        <v>465.13564100000002</v>
      </c>
      <c r="E127">
        <v>-1824283.441992</v>
      </c>
      <c r="F127">
        <v>8499721.6732330006</v>
      </c>
      <c r="G127">
        <v>-3.5453999999999999E-2</v>
      </c>
      <c r="I127">
        <f t="shared" si="15"/>
        <v>0.13439999999999999</v>
      </c>
      <c r="J127">
        <f t="shared" si="16"/>
        <v>0.99969559169019095</v>
      </c>
      <c r="L127">
        <v>2000</v>
      </c>
      <c r="M127">
        <v>2300000</v>
      </c>
      <c r="N127">
        <v>465.39833299999998</v>
      </c>
      <c r="O127">
        <v>-538420.96386000002</v>
      </c>
      <c r="P127">
        <v>2519389.3855110002</v>
      </c>
      <c r="Q127">
        <v>-0.113293</v>
      </c>
      <c r="S127">
        <f t="shared" si="19"/>
        <v>0.20703933747412009</v>
      </c>
      <c r="T127">
        <f t="shared" si="20"/>
        <v>1.0004327788040459</v>
      </c>
    </row>
    <row r="128" spans="2:20" x14ac:dyDescent="0.2">
      <c r="B128">
        <v>4400</v>
      </c>
      <c r="C128">
        <v>2400000</v>
      </c>
      <c r="D128">
        <v>465.09484200000003</v>
      </c>
      <c r="E128">
        <v>-1824281.617385</v>
      </c>
      <c r="F128">
        <v>8500643.1680779997</v>
      </c>
      <c r="G128">
        <v>-3.9459000000000001E-2</v>
      </c>
      <c r="I128">
        <f t="shared" si="15"/>
        <v>0.14080000000000001</v>
      </c>
      <c r="J128">
        <f t="shared" si="16"/>
        <v>0.99980397339605453</v>
      </c>
      <c r="L128">
        <v>2100</v>
      </c>
      <c r="M128">
        <v>2400000</v>
      </c>
      <c r="N128">
        <v>465.38236599999999</v>
      </c>
      <c r="O128">
        <v>-538397.04233600001</v>
      </c>
      <c r="P128">
        <v>2520611.3640749999</v>
      </c>
      <c r="Q128">
        <v>-0.17530299999999999</v>
      </c>
      <c r="S128">
        <f t="shared" si="19"/>
        <v>0.21739130434782608</v>
      </c>
      <c r="T128">
        <f t="shared" si="20"/>
        <v>1.0009180183694151</v>
      </c>
    </row>
    <row r="129" spans="2:20" x14ac:dyDescent="0.2">
      <c r="B129">
        <v>4600</v>
      </c>
      <c r="C129">
        <v>2500000</v>
      </c>
      <c r="D129">
        <v>465.10997700000001</v>
      </c>
      <c r="E129">
        <v>-1824263.4685760001</v>
      </c>
      <c r="F129">
        <v>8500462.6709049996</v>
      </c>
      <c r="G129">
        <v>-1.4499E-2</v>
      </c>
      <c r="I129">
        <f t="shared" si="15"/>
        <v>0.1472</v>
      </c>
      <c r="J129">
        <f t="shared" si="16"/>
        <v>0.99978274420348823</v>
      </c>
      <c r="L129">
        <v>2200</v>
      </c>
      <c r="M129">
        <v>2500000</v>
      </c>
      <c r="N129">
        <v>465.36498399999999</v>
      </c>
      <c r="O129">
        <v>-538367.022872</v>
      </c>
      <c r="P129">
        <v>2521139.1043710001</v>
      </c>
      <c r="Q129">
        <v>-0.104093</v>
      </c>
      <c r="S129">
        <f t="shared" si="19"/>
        <v>0.2277432712215321</v>
      </c>
      <c r="T129">
        <f t="shared" si="20"/>
        <v>1.0011275805331088</v>
      </c>
    </row>
    <row r="130" spans="2:20" x14ac:dyDescent="0.2">
      <c r="B130">
        <v>4800</v>
      </c>
      <c r="C130">
        <v>2600000</v>
      </c>
      <c r="D130">
        <v>465.07744700000001</v>
      </c>
      <c r="E130">
        <v>-1824246.6475790001</v>
      </c>
      <c r="F130">
        <v>8501190.4194319993</v>
      </c>
      <c r="G130">
        <v>-1.9012999999999999E-2</v>
      </c>
      <c r="I130" s="3">
        <f t="shared" si="15"/>
        <v>0.15359999999999999</v>
      </c>
      <c r="J130" s="3">
        <f t="shared" si="16"/>
        <v>0.99986833841730727</v>
      </c>
      <c r="L130">
        <v>2300</v>
      </c>
      <c r="M130">
        <v>2600000</v>
      </c>
      <c r="N130">
        <v>465.42094600000001</v>
      </c>
      <c r="O130">
        <v>-538347.11752800003</v>
      </c>
      <c r="P130">
        <v>2521827.6933769998</v>
      </c>
      <c r="Q130">
        <v>-0.16514999999999999</v>
      </c>
      <c r="S130">
        <f t="shared" si="19"/>
        <v>0.23809523809523808</v>
      </c>
      <c r="T130">
        <f t="shared" si="20"/>
        <v>1.0014010146503944</v>
      </c>
    </row>
    <row r="131" spans="2:20" x14ac:dyDescent="0.2">
      <c r="B131">
        <v>5000</v>
      </c>
      <c r="C131">
        <v>2700000</v>
      </c>
      <c r="D131">
        <v>465.15110800000002</v>
      </c>
      <c r="E131">
        <v>-1824228.4103550001</v>
      </c>
      <c r="F131">
        <v>8502576.3442499992</v>
      </c>
      <c r="G131">
        <v>-2.8528000000000001E-2</v>
      </c>
      <c r="I131" s="3">
        <f t="shared" si="15"/>
        <v>0.16</v>
      </c>
      <c r="J131" s="3">
        <f t="shared" si="16"/>
        <v>1.0000313440996382</v>
      </c>
      <c r="L131">
        <v>2400</v>
      </c>
      <c r="M131">
        <v>2700000</v>
      </c>
      <c r="N131">
        <v>465.43102099999999</v>
      </c>
      <c r="O131">
        <v>-538323.39835899998</v>
      </c>
      <c r="P131">
        <v>2522985.8450759999</v>
      </c>
      <c r="Q131">
        <v>-0.16154499999999999</v>
      </c>
      <c r="S131">
        <f t="shared" si="19"/>
        <v>0.2484472049689441</v>
      </c>
      <c r="T131">
        <f t="shared" si="20"/>
        <v>1.0018609089919244</v>
      </c>
    </row>
    <row r="132" spans="2:20" x14ac:dyDescent="0.2">
      <c r="B132">
        <v>5200</v>
      </c>
      <c r="C132">
        <v>2800000</v>
      </c>
      <c r="D132">
        <v>465.08176800000001</v>
      </c>
      <c r="E132">
        <v>-1824196.383744</v>
      </c>
      <c r="F132">
        <v>8503282.5700870007</v>
      </c>
      <c r="G132">
        <v>-1.1452E-2</v>
      </c>
      <c r="I132">
        <f t="shared" si="15"/>
        <v>0.16639999999999999</v>
      </c>
      <c r="J132">
        <f t="shared" si="16"/>
        <v>1.0001144069201788</v>
      </c>
      <c r="L132">
        <v>2500</v>
      </c>
      <c r="M132">
        <v>2800000</v>
      </c>
      <c r="N132">
        <v>465.55937799999998</v>
      </c>
      <c r="O132">
        <v>-538294.45287100004</v>
      </c>
      <c r="P132">
        <v>2523768.7833469999</v>
      </c>
      <c r="Q132">
        <v>-0.27033000000000001</v>
      </c>
      <c r="S132">
        <f t="shared" si="19"/>
        <v>0.25879917184265011</v>
      </c>
      <c r="T132">
        <f t="shared" si="20"/>
        <v>1.0021718085752096</v>
      </c>
    </row>
    <row r="133" spans="2:20" x14ac:dyDescent="0.2">
      <c r="B133">
        <v>5400</v>
      </c>
      <c r="C133">
        <v>2900000</v>
      </c>
      <c r="D133">
        <v>465.19358399999999</v>
      </c>
      <c r="E133">
        <v>-1824181.4889410001</v>
      </c>
      <c r="F133">
        <v>8504537.0014670007</v>
      </c>
      <c r="G133">
        <v>-7.7850000000000003E-2</v>
      </c>
      <c r="I133">
        <f t="shared" si="15"/>
        <v>0.17280000000000001</v>
      </c>
      <c r="J133">
        <f t="shared" si="16"/>
        <v>1.0002619469890039</v>
      </c>
      <c r="L133">
        <v>2600</v>
      </c>
      <c r="M133">
        <v>2900000</v>
      </c>
      <c r="N133">
        <v>465.63441999999998</v>
      </c>
      <c r="O133">
        <v>-538247.03032699996</v>
      </c>
      <c r="P133">
        <v>2524978.0415639998</v>
      </c>
      <c r="Q133">
        <v>-0.26604</v>
      </c>
      <c r="S133">
        <f t="shared" si="19"/>
        <v>0.2691511387163561</v>
      </c>
      <c r="T133">
        <f t="shared" si="20"/>
        <v>1.0026519969753365</v>
      </c>
    </row>
    <row r="134" spans="2:20" x14ac:dyDescent="0.2">
      <c r="B134">
        <v>5600</v>
      </c>
      <c r="C134">
        <v>3000000</v>
      </c>
      <c r="D134">
        <v>465.151071</v>
      </c>
      <c r="E134">
        <v>-1824140.004868</v>
      </c>
      <c r="F134">
        <v>8504850.1617409997</v>
      </c>
      <c r="G134">
        <v>-2.8903999999999999E-2</v>
      </c>
      <c r="I134">
        <f t="shared" si="15"/>
        <v>0.1792</v>
      </c>
      <c r="J134">
        <f t="shared" si="16"/>
        <v>1.0002987793651035</v>
      </c>
      <c r="L134">
        <v>2700</v>
      </c>
      <c r="M134">
        <v>3000000</v>
      </c>
      <c r="N134">
        <v>465.57840099999999</v>
      </c>
      <c r="O134">
        <v>-538210.89483</v>
      </c>
      <c r="P134">
        <v>2526242.831458</v>
      </c>
      <c r="Q134">
        <v>-6.4264000000000002E-2</v>
      </c>
      <c r="S134">
        <f t="shared" si="19"/>
        <v>0.27950310559006208</v>
      </c>
      <c r="T134">
        <f t="shared" si="20"/>
        <v>1.0031542366352852</v>
      </c>
    </row>
    <row r="135" spans="2:20" x14ac:dyDescent="0.2">
      <c r="B135">
        <v>5800</v>
      </c>
      <c r="C135">
        <v>3100000</v>
      </c>
      <c r="D135">
        <v>465.18465099999997</v>
      </c>
      <c r="E135">
        <v>-1824122.2613319999</v>
      </c>
      <c r="F135">
        <v>8505978.0747350007</v>
      </c>
      <c r="G135">
        <v>-2.2209E-2</v>
      </c>
      <c r="I135">
        <f t="shared" si="15"/>
        <v>0.18559999999999999</v>
      </c>
      <c r="J135">
        <f t="shared" si="16"/>
        <v>1.000431438961648</v>
      </c>
      <c r="L135">
        <v>2800</v>
      </c>
      <c r="M135">
        <v>3100000</v>
      </c>
      <c r="N135">
        <v>465.43119200000001</v>
      </c>
      <c r="O135">
        <v>-538175.80701700004</v>
      </c>
      <c r="P135">
        <v>2527649.9412380001</v>
      </c>
      <c r="Q135">
        <v>-0.117087</v>
      </c>
      <c r="S135">
        <f t="shared" si="19"/>
        <v>0.28985507246376813</v>
      </c>
      <c r="T135">
        <f t="shared" si="20"/>
        <v>1.0037129905759756</v>
      </c>
    </row>
    <row r="136" spans="2:20" x14ac:dyDescent="0.2">
      <c r="B136">
        <v>6000</v>
      </c>
      <c r="C136">
        <v>3200000</v>
      </c>
      <c r="D136">
        <v>465.12467700000002</v>
      </c>
      <c r="E136">
        <v>-1824093.037062</v>
      </c>
      <c r="F136">
        <v>8506600.3301430009</v>
      </c>
      <c r="G136">
        <v>-2.8059000000000001E-2</v>
      </c>
      <c r="I136">
        <f t="shared" si="15"/>
        <v>0.192</v>
      </c>
      <c r="J136">
        <f t="shared" si="16"/>
        <v>1.0005046255920105</v>
      </c>
      <c r="L136">
        <v>2900</v>
      </c>
      <c r="M136">
        <v>3200000</v>
      </c>
      <c r="N136">
        <v>465.36515600000001</v>
      </c>
      <c r="O136">
        <v>-538131.208048</v>
      </c>
      <c r="P136">
        <v>2528879.2317860001</v>
      </c>
      <c r="Q136">
        <v>-0.15217</v>
      </c>
      <c r="S136">
        <f t="shared" si="19"/>
        <v>0.30020703933747411</v>
      </c>
      <c r="T136">
        <f t="shared" si="20"/>
        <v>1.0042011336815893</v>
      </c>
    </row>
    <row r="137" spans="2:20" x14ac:dyDescent="0.2">
      <c r="B137">
        <v>6200</v>
      </c>
      <c r="C137">
        <v>3300000</v>
      </c>
      <c r="D137">
        <v>465.136189</v>
      </c>
      <c r="E137">
        <v>-1824067.2772919999</v>
      </c>
      <c r="F137">
        <v>8508260.7514479998</v>
      </c>
      <c r="G137">
        <v>-3.8934000000000003E-2</v>
      </c>
      <c r="I137">
        <f t="shared" si="15"/>
        <v>0.19839999999999999</v>
      </c>
      <c r="J137">
        <f t="shared" si="16"/>
        <v>1.0006999162053707</v>
      </c>
      <c r="L137">
        <v>3000</v>
      </c>
      <c r="M137">
        <v>3300000</v>
      </c>
      <c r="N137">
        <v>465.447452</v>
      </c>
      <c r="O137">
        <v>-538087.20058499998</v>
      </c>
      <c r="P137">
        <v>2530595.4344009999</v>
      </c>
      <c r="Q137">
        <v>-0.13478299999999999</v>
      </c>
      <c r="S137">
        <f t="shared" si="19"/>
        <v>0.3105590062111801</v>
      </c>
      <c r="T137">
        <f t="shared" si="20"/>
        <v>1.0048826263325423</v>
      </c>
    </row>
    <row r="138" spans="2:20" x14ac:dyDescent="0.2">
      <c r="B138">
        <v>6400</v>
      </c>
      <c r="C138">
        <v>3400000</v>
      </c>
      <c r="D138">
        <v>465.134794</v>
      </c>
      <c r="E138">
        <v>-1824019.4804130001</v>
      </c>
      <c r="F138">
        <v>8508851.1307190005</v>
      </c>
      <c r="G138">
        <v>-3.6464000000000003E-2</v>
      </c>
      <c r="I138">
        <f t="shared" si="15"/>
        <v>0.20480000000000001</v>
      </c>
      <c r="J138">
        <f t="shared" si="16"/>
        <v>1.0007693537207782</v>
      </c>
    </row>
    <row r="139" spans="2:20" x14ac:dyDescent="0.2">
      <c r="B139">
        <v>6600</v>
      </c>
      <c r="C139">
        <v>3500000</v>
      </c>
      <c r="D139">
        <v>465.16486800000001</v>
      </c>
      <c r="E139">
        <v>-1823994.6036980001</v>
      </c>
      <c r="F139">
        <v>8510684.203241</v>
      </c>
      <c r="G139">
        <v>-4.9445000000000003E-2</v>
      </c>
      <c r="I139">
        <f t="shared" si="15"/>
        <v>0.2112</v>
      </c>
      <c r="J139">
        <f t="shared" si="16"/>
        <v>1.0009849507238262</v>
      </c>
    </row>
    <row r="140" spans="2:20" x14ac:dyDescent="0.2">
      <c r="B140">
        <v>6800</v>
      </c>
      <c r="C140">
        <v>3600000</v>
      </c>
      <c r="D140">
        <v>465.12331799999998</v>
      </c>
      <c r="E140">
        <v>-1823935.7984740001</v>
      </c>
      <c r="F140">
        <v>8511189.7541409992</v>
      </c>
      <c r="G140">
        <v>-1.1408E-2</v>
      </c>
      <c r="I140">
        <f>B140/$C$104</f>
        <v>0.21759999999999999</v>
      </c>
      <c r="J140">
        <f t="shared" si="16"/>
        <v>1.0010444111421239</v>
      </c>
    </row>
    <row r="142" spans="2:20" x14ac:dyDescent="0.2">
      <c r="C142" t="s">
        <v>77</v>
      </c>
    </row>
    <row r="143" spans="2:20" x14ac:dyDescent="0.2">
      <c r="B143" t="s">
        <v>71</v>
      </c>
      <c r="C143">
        <v>140747</v>
      </c>
      <c r="I143" t="s">
        <v>63</v>
      </c>
      <c r="J143" t="s">
        <v>8</v>
      </c>
    </row>
    <row r="144" spans="2:20" x14ac:dyDescent="0.2">
      <c r="B144" t="s">
        <v>10</v>
      </c>
      <c r="C144">
        <v>100000</v>
      </c>
      <c r="D144">
        <v>464.811035</v>
      </c>
      <c r="E144">
        <v>-9118262.4640590008</v>
      </c>
      <c r="F144">
        <v>39360343.179531001</v>
      </c>
      <c r="G144">
        <v>1.8140000000000001E-3</v>
      </c>
    </row>
    <row r="145" spans="2:10" x14ac:dyDescent="0.2">
      <c r="B145">
        <v>0</v>
      </c>
      <c r="C145">
        <v>200000</v>
      </c>
      <c r="D145">
        <v>464.82318400000003</v>
      </c>
      <c r="E145">
        <v>-8469904.474901</v>
      </c>
      <c r="F145">
        <v>39353335.054562002</v>
      </c>
      <c r="G145">
        <v>8.9499999999999996E-4</v>
      </c>
      <c r="I145">
        <f>B145/$C$143</f>
        <v>0</v>
      </c>
      <c r="J145">
        <f>F145/$F$144</f>
        <v>0.99982194959690696</v>
      </c>
    </row>
    <row r="146" spans="2:10" x14ac:dyDescent="0.2">
      <c r="B146">
        <v>200</v>
      </c>
      <c r="C146">
        <v>300000</v>
      </c>
      <c r="D146">
        <v>464.86749600000002</v>
      </c>
      <c r="E146">
        <v>-8469932.0461539999</v>
      </c>
      <c r="F146">
        <v>39350523.397910997</v>
      </c>
      <c r="G146">
        <v>-4.3309999999999998E-3</v>
      </c>
      <c r="I146">
        <f t="shared" ref="I146:I151" si="21">B146/$C$143</f>
        <v>1.4209894349435511E-3</v>
      </c>
      <c r="J146">
        <f t="shared" ref="J146:J151" si="22">F146/$F$144</f>
        <v>0.99975051585360386</v>
      </c>
    </row>
    <row r="147" spans="2:10" x14ac:dyDescent="0.2">
      <c r="B147">
        <v>400</v>
      </c>
      <c r="C147">
        <v>400000</v>
      </c>
      <c r="D147">
        <v>464.86631199999999</v>
      </c>
      <c r="E147">
        <v>-8469967.7747050002</v>
      </c>
      <c r="F147">
        <v>39348209.092366003</v>
      </c>
      <c r="G147">
        <v>2.1789999999999999E-3</v>
      </c>
      <c r="I147">
        <f t="shared" si="21"/>
        <v>2.8419788698871022E-3</v>
      </c>
      <c r="J147">
        <f t="shared" si="22"/>
        <v>0.99969171795302569</v>
      </c>
    </row>
    <row r="148" spans="2:10" x14ac:dyDescent="0.2">
      <c r="B148">
        <v>600</v>
      </c>
      <c r="C148">
        <v>500000</v>
      </c>
      <c r="D148">
        <v>464.86191400000001</v>
      </c>
      <c r="E148">
        <v>-8470004.7639429998</v>
      </c>
      <c r="F148">
        <v>39347206.672609001</v>
      </c>
      <c r="G148">
        <v>1.575E-3</v>
      </c>
      <c r="I148">
        <f t="shared" si="21"/>
        <v>4.2629683048306536E-3</v>
      </c>
      <c r="J148">
        <f t="shared" si="22"/>
        <v>0.99966625019344779</v>
      </c>
    </row>
    <row r="149" spans="2:10" x14ac:dyDescent="0.2">
      <c r="B149">
        <v>800</v>
      </c>
      <c r="C149">
        <v>600000</v>
      </c>
      <c r="D149">
        <v>464.86429700000002</v>
      </c>
      <c r="E149">
        <v>-8469982.1351130009</v>
      </c>
      <c r="F149">
        <v>39344379.596630998</v>
      </c>
      <c r="G149">
        <v>-3.1350000000000002E-3</v>
      </c>
      <c r="I149">
        <f t="shared" si="21"/>
        <v>5.6839577397742045E-3</v>
      </c>
      <c r="J149">
        <f t="shared" si="22"/>
        <v>0.99959442470236626</v>
      </c>
    </row>
    <row r="150" spans="2:10" x14ac:dyDescent="0.2">
      <c r="B150">
        <v>1000</v>
      </c>
      <c r="C150">
        <v>700000</v>
      </c>
      <c r="D150">
        <v>464.86413900000002</v>
      </c>
      <c r="E150">
        <v>-8470012.2192720007</v>
      </c>
      <c r="F150">
        <v>39343651.772234</v>
      </c>
      <c r="G150">
        <v>2.2009999999999998E-3</v>
      </c>
      <c r="I150">
        <f t="shared" si="21"/>
        <v>7.1049471747177562E-3</v>
      </c>
      <c r="J150">
        <f t="shared" si="22"/>
        <v>0.99957593339009099</v>
      </c>
    </row>
    <row r="151" spans="2:10" x14ac:dyDescent="0.2">
      <c r="B151">
        <v>1200</v>
      </c>
      <c r="C151">
        <v>800000</v>
      </c>
      <c r="D151">
        <v>464.86822699999999</v>
      </c>
      <c r="E151">
        <v>-8470010.0189490002</v>
      </c>
      <c r="F151">
        <v>39343305.049827002</v>
      </c>
      <c r="G151">
        <v>-5.8630000000000002E-3</v>
      </c>
      <c r="I151">
        <f t="shared" si="21"/>
        <v>8.5259366096613071E-3</v>
      </c>
      <c r="J151">
        <f t="shared" si="22"/>
        <v>0.99956712446265306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8DD2-23A1-5944-8FF7-AC937DF40793}">
  <dimension ref="B1:BO158"/>
  <sheetViews>
    <sheetView topLeftCell="A98" workbookViewId="0">
      <selection activeCell="L155" sqref="L155"/>
    </sheetView>
  </sheetViews>
  <sheetFormatPr baseColWidth="10" defaultRowHeight="16" x14ac:dyDescent="0.2"/>
  <cols>
    <col min="2" max="2" width="11.1640625" bestFit="1" customWidth="1"/>
    <col min="10" max="10" width="12.1640625" bestFit="1" customWidth="1"/>
    <col min="14" max="14" width="12.1640625" bestFit="1" customWidth="1"/>
  </cols>
  <sheetData>
    <row r="1" spans="2:67" x14ac:dyDescent="0.2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69</v>
      </c>
    </row>
    <row r="2" spans="2:67" x14ac:dyDescent="0.2">
      <c r="B2">
        <v>136</v>
      </c>
      <c r="C2">
        <v>2.5</v>
      </c>
      <c r="D2">
        <f>C2*3.402</f>
        <v>8.5050000000000008</v>
      </c>
      <c r="E2" s="5">
        <f>D2*2/10</f>
        <v>1.7010000000000001</v>
      </c>
      <c r="F2">
        <v>45.791257270378992</v>
      </c>
      <c r="G2">
        <f>F2/(3.14*E2^2)</f>
        <v>5.0401596433919789</v>
      </c>
      <c r="H2">
        <f>G2*0.1602</f>
        <v>0.80743357487139511</v>
      </c>
    </row>
    <row r="3" spans="2:67" x14ac:dyDescent="0.2">
      <c r="B3">
        <v>726</v>
      </c>
      <c r="C3">
        <v>4.5</v>
      </c>
      <c r="D3">
        <f t="shared" ref="D3:D8" si="0">C3*3.402</f>
        <v>15.309000000000001</v>
      </c>
      <c r="E3" s="5">
        <f t="shared" ref="E3:E8" si="1">D3*2/10</f>
        <v>3.0618000000000003</v>
      </c>
      <c r="F3">
        <v>205.17261409712955</v>
      </c>
      <c r="G3">
        <f t="shared" ref="G3:G6" si="2">F3/(3.14*E3^2)</f>
        <v>6.9700534148008328</v>
      </c>
      <c r="H3">
        <f t="shared" ref="H3:H6" si="3">G3*0.1602</f>
        <v>1.1166025570510936</v>
      </c>
      <c r="AT3" t="s">
        <v>87</v>
      </c>
      <c r="AU3" t="s">
        <v>65</v>
      </c>
      <c r="AV3" t="s">
        <v>80</v>
      </c>
      <c r="AW3" t="s">
        <v>88</v>
      </c>
    </row>
    <row r="4" spans="2:67" x14ac:dyDescent="0.2">
      <c r="B4">
        <v>2242</v>
      </c>
      <c r="C4">
        <v>6.5</v>
      </c>
      <c r="D4">
        <f t="shared" si="0"/>
        <v>22.113</v>
      </c>
      <c r="E4" s="5">
        <f t="shared" si="1"/>
        <v>4.4226000000000001</v>
      </c>
      <c r="F4">
        <v>452.7153912615031</v>
      </c>
      <c r="G4">
        <f t="shared" si="2"/>
        <v>7.3712355342263693</v>
      </c>
      <c r="H4">
        <f t="shared" si="3"/>
        <v>1.1808719325830643</v>
      </c>
      <c r="AS4" t="s">
        <v>51</v>
      </c>
      <c r="AT4">
        <v>195669.67499999999</v>
      </c>
      <c r="AU4">
        <v>259780</v>
      </c>
      <c r="AV4">
        <v>434173</v>
      </c>
      <c r="AW4">
        <v>1832492.4269999999</v>
      </c>
    </row>
    <row r="5" spans="2:67" x14ac:dyDescent="0.2">
      <c r="B5">
        <v>5049</v>
      </c>
      <c r="C5">
        <v>8.5</v>
      </c>
      <c r="D5">
        <f t="shared" si="0"/>
        <v>28.917000000000002</v>
      </c>
      <c r="E5" s="5">
        <f t="shared" si="1"/>
        <v>5.7834000000000003</v>
      </c>
      <c r="F5">
        <v>814.12563185323961</v>
      </c>
      <c r="G5">
        <f t="shared" si="2"/>
        <v>7.7516707671425999</v>
      </c>
      <c r="H5">
        <f t="shared" si="3"/>
        <v>1.2418176568962447</v>
      </c>
      <c r="AS5" t="s">
        <v>52</v>
      </c>
      <c r="AT5">
        <v>16.233000000000001</v>
      </c>
      <c r="AU5">
        <v>18.928000000000001</v>
      </c>
      <c r="AV5">
        <v>34.06</v>
      </c>
      <c r="AW5">
        <v>14.022</v>
      </c>
    </row>
    <row r="6" spans="2:67" x14ac:dyDescent="0.2">
      <c r="B6">
        <v>9657</v>
      </c>
      <c r="C6">
        <v>10.5</v>
      </c>
      <c r="D6">
        <f t="shared" si="0"/>
        <v>35.721000000000004</v>
      </c>
      <c r="E6" s="5">
        <f t="shared" si="1"/>
        <v>7.1442000000000005</v>
      </c>
      <c r="F6">
        <v>1178.1524564732099</v>
      </c>
      <c r="G6">
        <f t="shared" si="2"/>
        <v>7.3513083064925349</v>
      </c>
      <c r="H6">
        <f t="shared" si="3"/>
        <v>1.1776795907001041</v>
      </c>
      <c r="AS6" t="s">
        <v>53</v>
      </c>
      <c r="AT6">
        <v>453.87400000000002</v>
      </c>
      <c r="AU6">
        <v>280.65800000000002</v>
      </c>
      <c r="AV6">
        <v>65.5</v>
      </c>
      <c r="AW6">
        <v>843.93899999999996</v>
      </c>
    </row>
    <row r="7" spans="2:67" x14ac:dyDescent="0.2">
      <c r="C7">
        <v>15.5</v>
      </c>
      <c r="D7">
        <f t="shared" si="0"/>
        <v>52.731000000000002</v>
      </c>
      <c r="E7" s="2">
        <f t="shared" si="1"/>
        <v>10.546200000000001</v>
      </c>
      <c r="F7">
        <v>2727.2620302727446</v>
      </c>
      <c r="G7">
        <f t="shared" ref="G7" si="4">F7/(3.14*E7^2)</f>
        <v>7.8091760174267479</v>
      </c>
      <c r="H7">
        <f t="shared" ref="H7" si="5">G7*0.1602</f>
        <v>1.2510299979917652</v>
      </c>
    </row>
    <row r="8" spans="2:67" x14ac:dyDescent="0.2">
      <c r="C8">
        <v>25.5</v>
      </c>
      <c r="D8">
        <f t="shared" si="0"/>
        <v>86.751000000000005</v>
      </c>
      <c r="E8" s="2">
        <f t="shared" si="1"/>
        <v>17.350200000000001</v>
      </c>
    </row>
    <row r="9" spans="2:67" x14ac:dyDescent="0.2">
      <c r="H9">
        <f>AVERAGE(H4:H6)</f>
        <v>1.2001230600598045</v>
      </c>
      <c r="AO9" t="s">
        <v>15</v>
      </c>
      <c r="AP9" t="s">
        <v>54</v>
      </c>
    </row>
    <row r="10" spans="2:67" x14ac:dyDescent="0.2">
      <c r="E10">
        <v>2.5</v>
      </c>
      <c r="K10">
        <v>4.5</v>
      </c>
      <c r="Q10">
        <v>6.5</v>
      </c>
      <c r="W10">
        <v>8.5</v>
      </c>
      <c r="AC10">
        <v>10.5</v>
      </c>
      <c r="AI10">
        <v>15.5</v>
      </c>
      <c r="AO10" t="s">
        <v>49</v>
      </c>
      <c r="AP10" t="s">
        <v>50</v>
      </c>
    </row>
    <row r="11" spans="2:67" x14ac:dyDescent="0.2">
      <c r="E11" t="s">
        <v>7</v>
      </c>
      <c r="F11" t="s">
        <v>9</v>
      </c>
      <c r="G11" t="s">
        <v>11</v>
      </c>
      <c r="H11" t="s">
        <v>45</v>
      </c>
      <c r="I11" t="s">
        <v>46</v>
      </c>
      <c r="K11" t="s">
        <v>7</v>
      </c>
      <c r="L11" t="s">
        <v>9</v>
      </c>
      <c r="M11" t="s">
        <v>11</v>
      </c>
      <c r="N11" t="s">
        <v>45</v>
      </c>
      <c r="O11" t="s">
        <v>46</v>
      </c>
      <c r="Q11" t="s">
        <v>7</v>
      </c>
      <c r="R11" t="s">
        <v>9</v>
      </c>
      <c r="S11" t="s">
        <v>11</v>
      </c>
      <c r="T11" t="s">
        <v>45</v>
      </c>
      <c r="U11" t="s">
        <v>46</v>
      </c>
      <c r="W11" t="s">
        <v>7</v>
      </c>
      <c r="X11" t="s">
        <v>9</v>
      </c>
      <c r="Y11" t="s">
        <v>11</v>
      </c>
      <c r="Z11" t="s">
        <v>45</v>
      </c>
      <c r="AA11" t="s">
        <v>46</v>
      </c>
      <c r="AC11" t="s">
        <v>7</v>
      </c>
      <c r="AD11" t="s">
        <v>9</v>
      </c>
      <c r="AE11" t="s">
        <v>11</v>
      </c>
      <c r="AF11" t="s">
        <v>45</v>
      </c>
      <c r="AG11" t="s">
        <v>46</v>
      </c>
      <c r="AI11" t="s">
        <v>7</v>
      </c>
      <c r="AJ11" t="s">
        <v>9</v>
      </c>
      <c r="AK11" t="s">
        <v>11</v>
      </c>
      <c r="AL11" t="s">
        <v>45</v>
      </c>
      <c r="AM11" t="s">
        <v>46</v>
      </c>
      <c r="BF11" t="s">
        <v>82</v>
      </c>
    </row>
    <row r="12" spans="2:67" x14ac:dyDescent="0.2">
      <c r="E12">
        <v>0</v>
      </c>
      <c r="F12">
        <v>4</v>
      </c>
      <c r="AS12" t="s">
        <v>87</v>
      </c>
      <c r="AY12" t="s">
        <v>88</v>
      </c>
      <c r="BB12" t="s">
        <v>89</v>
      </c>
      <c r="BC12" t="s">
        <v>90</v>
      </c>
      <c r="BF12" t="s">
        <v>83</v>
      </c>
      <c r="BG12" t="s">
        <v>84</v>
      </c>
      <c r="BH12" t="s">
        <v>85</v>
      </c>
      <c r="BI12" t="s">
        <v>86</v>
      </c>
      <c r="BJ12" t="s">
        <v>92</v>
      </c>
      <c r="BK12" t="s">
        <v>46</v>
      </c>
      <c r="BL12" t="s">
        <v>45</v>
      </c>
      <c r="BM12" t="s">
        <v>93</v>
      </c>
    </row>
    <row r="13" spans="2:67" x14ac:dyDescent="0.2">
      <c r="E13">
        <v>3.6764705882352942E-2</v>
      </c>
      <c r="F13">
        <v>1.2574710000772029</v>
      </c>
      <c r="G13">
        <v>5</v>
      </c>
      <c r="H13">
        <v>0</v>
      </c>
      <c r="I13">
        <v>235.97746957110328</v>
      </c>
      <c r="K13">
        <v>2.7548209366391185E-2</v>
      </c>
      <c r="L13">
        <v>-9.3216460000257939</v>
      </c>
      <c r="M13">
        <v>20</v>
      </c>
      <c r="N13">
        <v>0</v>
      </c>
      <c r="O13">
        <v>420.98997274140953</v>
      </c>
      <c r="Q13">
        <v>8.9206066012488851E-3</v>
      </c>
      <c r="R13">
        <v>-3.1851199999218807</v>
      </c>
      <c r="S13">
        <v>20</v>
      </c>
      <c r="T13">
        <v>0</v>
      </c>
      <c r="U13">
        <v>1636.603586065268</v>
      </c>
      <c r="W13">
        <v>1.5844721727074667E-2</v>
      </c>
      <c r="X13">
        <v>-3.0580659999977797</v>
      </c>
      <c r="Y13">
        <v>80</v>
      </c>
      <c r="Z13">
        <v>0</v>
      </c>
      <c r="AA13">
        <v>775.96498573729582</v>
      </c>
      <c r="AC13">
        <v>1.0355182768975872E-2</v>
      </c>
      <c r="AD13">
        <v>-2.6137319999979809</v>
      </c>
      <c r="AE13">
        <v>100</v>
      </c>
      <c r="AF13">
        <v>0</v>
      </c>
      <c r="AG13">
        <v>1300.0685305400987</v>
      </c>
      <c r="AO13">
        <v>22.620152485205001</v>
      </c>
      <c r="AP13">
        <v>7.9162242651005128</v>
      </c>
      <c r="AQ13">
        <v>1</v>
      </c>
      <c r="AS13">
        <f>((8.253*500)/AO13)*(1+AT$6/(AO13-AT$5))-AT$4/(AO13^2)</f>
        <v>12763.276272169749</v>
      </c>
      <c r="AT13">
        <f>AS13/1000</f>
        <v>12.763276272169749</v>
      </c>
      <c r="AV13">
        <f>(AS13-1000*AP13)^2</f>
        <v>23493913.159233913</v>
      </c>
      <c r="AW13">
        <f>((AT13-AP13)/AP13)^2</f>
        <v>0.37490322881904853</v>
      </c>
      <c r="AY13">
        <f>((8.253*500)/AO13)*(1+AW$6/(AO13-AW$5))-AW$4/(AO13^2)</f>
        <v>14506.778221166443</v>
      </c>
      <c r="AZ13">
        <f>AY13/1000</f>
        <v>14.506778221166444</v>
      </c>
      <c r="BB13">
        <f>(AZ13-AT13)</f>
        <v>1.7435019489966948</v>
      </c>
      <c r="BC13">
        <f>(AZ13-AP13)</f>
        <v>6.5905539560659312</v>
      </c>
      <c r="BF13">
        <v>50000</v>
      </c>
      <c r="BG13">
        <v>491.80280099999999</v>
      </c>
      <c r="BH13">
        <v>-0.127225</v>
      </c>
      <c r="BI13">
        <v>1698539.7092289999</v>
      </c>
      <c r="BJ13">
        <v>10.033841000000001</v>
      </c>
      <c r="BK13">
        <f>BI13/250*0.6022</f>
        <v>4091.4424515908149</v>
      </c>
      <c r="BL13">
        <f>BJ13*0.0001</f>
        <v>1.0033841000000002E-3</v>
      </c>
      <c r="BM13">
        <f>BH13/250</f>
        <v>-5.0890000000000006E-4</v>
      </c>
      <c r="BO13">
        <f>BM13*3000</f>
        <v>-1.5267000000000002</v>
      </c>
    </row>
    <row r="14" spans="2:67" x14ac:dyDescent="0.2">
      <c r="E14">
        <v>7.3529411764705885E-2</v>
      </c>
      <c r="F14">
        <v>2.7281979999970645</v>
      </c>
      <c r="G14">
        <v>10</v>
      </c>
      <c r="H14">
        <v>0.10907890602224682</v>
      </c>
      <c r="I14">
        <v>103.04609619150041</v>
      </c>
      <c r="K14">
        <v>5.5096418732782371E-2</v>
      </c>
      <c r="L14">
        <v>-9.685209000017494</v>
      </c>
      <c r="M14">
        <v>40</v>
      </c>
      <c r="N14">
        <v>2.9920293486057428E-2</v>
      </c>
      <c r="O14">
        <v>207.81109792100685</v>
      </c>
      <c r="Q14">
        <v>1.784121320249777E-2</v>
      </c>
      <c r="R14">
        <v>-5.2574920000042766</v>
      </c>
      <c r="S14">
        <v>40</v>
      </c>
      <c r="T14">
        <v>3.6297729538449473E-3</v>
      </c>
      <c r="U14">
        <v>789.35151843522681</v>
      </c>
      <c r="W14">
        <v>3.1689443454149334E-2</v>
      </c>
      <c r="X14">
        <v>-3.9532040000194684</v>
      </c>
      <c r="Y14">
        <v>160</v>
      </c>
      <c r="Z14">
        <v>7.6033865024075446E-3</v>
      </c>
      <c r="AA14">
        <v>387.03704605658351</v>
      </c>
      <c r="AC14">
        <v>2.0710365537951744E-2</v>
      </c>
      <c r="AD14">
        <v>-4.568576000048779</v>
      </c>
      <c r="AE14">
        <v>200</v>
      </c>
      <c r="AF14">
        <v>4.1259072092846155E-3</v>
      </c>
      <c r="AG14">
        <v>650.87815464680614</v>
      </c>
      <c r="AO14">
        <v>24.959406942728435</v>
      </c>
      <c r="AP14">
        <v>7.1800753051157447</v>
      </c>
      <c r="AQ14">
        <v>2</v>
      </c>
      <c r="AS14">
        <f t="shared" ref="AS14:AS32" si="6">((8.253*500)/AO14)*(1+AT$6/(AO14-AT$5))-AT$4/(AO14^2)</f>
        <v>8450.2275443563467</v>
      </c>
      <c r="AT14">
        <f t="shared" ref="AT14:AT32" si="7">AS14/1000</f>
        <v>8.4502275443563466</v>
      </c>
      <c r="AV14">
        <f t="shared" ref="AV14:AV32" si="8">(AS14-1000*AP14)^2</f>
        <v>1613286.7108479161</v>
      </c>
      <c r="AW14">
        <f>((AT14-AP14)/AP14)^2</f>
        <v>3.1293458122317409E-2</v>
      </c>
      <c r="AY14">
        <f t="shared" ref="AY14:AY32" si="9">((8.253*500)/AO14)*(1+AW$6/(AO14-AW$5))-AW$4/(AO14^2)</f>
        <v>9980.6700737559167</v>
      </c>
      <c r="AZ14">
        <f t="shared" ref="AZ14:AZ32" si="10">AY14/1000</f>
        <v>9.9806700737559169</v>
      </c>
      <c r="BB14">
        <f>(AZ14-AT14)</f>
        <v>1.5304425293995703</v>
      </c>
      <c r="BC14">
        <f t="shared" ref="BC14:BC32" si="11">(AZ14-AP14)</f>
        <v>2.8005947686401722</v>
      </c>
      <c r="BF14">
        <v>50000</v>
      </c>
      <c r="BG14">
        <v>498.93350800000002</v>
      </c>
      <c r="BH14">
        <v>-0.238179</v>
      </c>
      <c r="BI14">
        <v>877227.23050099995</v>
      </c>
      <c r="BJ14">
        <v>19.931521</v>
      </c>
      <c r="BK14">
        <f t="shared" ref="BK14:BK15" si="12">BI14/250*0.6022</f>
        <v>2113.0649528308086</v>
      </c>
      <c r="BL14">
        <f t="shared" ref="BL14:BL15" si="13">BJ14*0.0001</f>
        <v>1.9931521000000002E-3</v>
      </c>
      <c r="BM14">
        <f t="shared" ref="BM14:BM23" si="14">BH14/250</f>
        <v>-9.5271600000000004E-4</v>
      </c>
    </row>
    <row r="15" spans="2:67" x14ac:dyDescent="0.2">
      <c r="E15">
        <v>0.11029411764705882</v>
      </c>
      <c r="F15">
        <v>8.0872570000356063</v>
      </c>
      <c r="G15">
        <v>15</v>
      </c>
      <c r="H15">
        <v>0.45340751894179865</v>
      </c>
      <c r="I15">
        <v>71.352443452846046</v>
      </c>
      <c r="K15">
        <v>8.2644628099173556E-2</v>
      </c>
      <c r="L15">
        <v>-0.87485100002959371</v>
      </c>
      <c r="M15">
        <v>60</v>
      </c>
      <c r="N15">
        <v>7.7605515804925085E-2</v>
      </c>
      <c r="O15">
        <v>137.05072539606655</v>
      </c>
      <c r="Q15">
        <v>2.6761819803746655E-2</v>
      </c>
      <c r="R15">
        <v>-12.060066999983974</v>
      </c>
      <c r="S15">
        <v>60</v>
      </c>
      <c r="T15">
        <v>6.7290737754335077E-3</v>
      </c>
      <c r="U15">
        <v>493.03183091833534</v>
      </c>
      <c r="W15">
        <v>4.7534165181224004E-2</v>
      </c>
      <c r="X15">
        <v>-24.965828000102192</v>
      </c>
      <c r="Y15">
        <v>240</v>
      </c>
      <c r="Z15">
        <v>1.9399498376885631E-2</v>
      </c>
      <c r="AA15">
        <v>262.73721095958871</v>
      </c>
      <c r="AC15">
        <v>3.1065548306927617E-2</v>
      </c>
      <c r="AD15">
        <v>-13.70000800001435</v>
      </c>
      <c r="AE15">
        <v>300</v>
      </c>
      <c r="AF15">
        <v>9.1302777841059564E-3</v>
      </c>
      <c r="AG15">
        <v>433.20076338659453</v>
      </c>
      <c r="AO15">
        <v>26.514203478203569</v>
      </c>
      <c r="AP15">
        <v>6.8982990582572281</v>
      </c>
      <c r="AQ15">
        <v>3</v>
      </c>
      <c r="AS15">
        <f t="shared" si="6"/>
        <v>6747.8987157027723</v>
      </c>
      <c r="AT15">
        <f t="shared" si="7"/>
        <v>6.7478987157027719</v>
      </c>
      <c r="AV15">
        <f t="shared" si="8"/>
        <v>22620.263040497732</v>
      </c>
      <c r="AW15">
        <f t="shared" ref="AW15:AW31" si="15">((AT15-AP15)/AP15)^2</f>
        <v>4.7535012721848643E-4</v>
      </c>
      <c r="AY15">
        <f t="shared" si="9"/>
        <v>8063.1464871802964</v>
      </c>
      <c r="AZ15">
        <f t="shared" si="10"/>
        <v>8.0631464871802958</v>
      </c>
      <c r="BB15">
        <f t="shared" ref="BB15:BB32" si="16">(AZ15-AT15)</f>
        <v>1.3152477714775239</v>
      </c>
      <c r="BC15">
        <f t="shared" si="11"/>
        <v>1.1648474289230677</v>
      </c>
      <c r="BF15">
        <v>50000</v>
      </c>
      <c r="BG15">
        <v>495.64942400000001</v>
      </c>
      <c r="BH15">
        <v>-0.36612600000000001</v>
      </c>
      <c r="BI15">
        <v>581970.84193600004</v>
      </c>
      <c r="BJ15">
        <v>30.043095999999998</v>
      </c>
      <c r="BK15">
        <f t="shared" si="12"/>
        <v>1401.8513640554368</v>
      </c>
      <c r="BL15">
        <f t="shared" si="13"/>
        <v>3.0043095999999999E-3</v>
      </c>
      <c r="BM15">
        <f t="shared" si="14"/>
        <v>-1.4645039999999999E-3</v>
      </c>
    </row>
    <row r="16" spans="2:67" x14ac:dyDescent="0.2">
      <c r="E16">
        <v>0.14705882352941177</v>
      </c>
      <c r="F16">
        <v>6.3683890000684187</v>
      </c>
      <c r="G16">
        <v>20</v>
      </c>
      <c r="H16">
        <v>0.76319490561191083</v>
      </c>
      <c r="I16">
        <v>54.526768364965221</v>
      </c>
      <c r="K16">
        <v>0.11019283746556474</v>
      </c>
      <c r="L16">
        <v>-2.800052999984473</v>
      </c>
      <c r="M16">
        <v>80</v>
      </c>
      <c r="N16">
        <v>0.15944333873960428</v>
      </c>
      <c r="O16">
        <v>106.76400349330038</v>
      </c>
      <c r="Q16">
        <v>3.568242640499554E-2</v>
      </c>
      <c r="R16">
        <v>-8.432027000002563</v>
      </c>
      <c r="S16">
        <v>80</v>
      </c>
      <c r="T16">
        <v>1.4557014223437146E-2</v>
      </c>
      <c r="U16">
        <v>389.10892791586559</v>
      </c>
      <c r="W16">
        <v>6.3378886908298668E-2</v>
      </c>
      <c r="X16">
        <v>-19.279808000079356</v>
      </c>
      <c r="Y16">
        <v>320</v>
      </c>
      <c r="Z16">
        <v>3.4182871879687493E-2</v>
      </c>
      <c r="AA16">
        <v>195.42911151608152</v>
      </c>
      <c r="AC16">
        <v>4.1420731075903487E-2</v>
      </c>
      <c r="AD16">
        <v>-11.938914000056684</v>
      </c>
      <c r="AE16">
        <v>400</v>
      </c>
      <c r="AF16">
        <v>1.5401641639210893E-2</v>
      </c>
      <c r="AG16">
        <v>320.15853457434514</v>
      </c>
      <c r="AO16">
        <v>27.194285075932026</v>
      </c>
      <c r="AP16">
        <v>6.487939217278857</v>
      </c>
      <c r="AQ16">
        <v>4</v>
      </c>
      <c r="AS16">
        <f t="shared" si="6"/>
        <v>6170.3133995798617</v>
      </c>
      <c r="AT16">
        <f t="shared" si="7"/>
        <v>6.1703133995798618</v>
      </c>
      <c r="AV16">
        <f t="shared" si="8"/>
        <v>100886.16006895519</v>
      </c>
      <c r="AW16">
        <f t="shared" si="15"/>
        <v>2.396724123815835E-3</v>
      </c>
      <c r="AY16">
        <f t="shared" si="9"/>
        <v>7395.7905589019974</v>
      </c>
      <c r="AZ16">
        <f t="shared" si="10"/>
        <v>7.3957905589019974</v>
      </c>
      <c r="BB16">
        <f t="shared" si="16"/>
        <v>1.2254771593221356</v>
      </c>
      <c r="BC16">
        <f t="shared" si="11"/>
        <v>0.90785134162314041</v>
      </c>
      <c r="BF16">
        <v>50000</v>
      </c>
      <c r="BG16">
        <v>488.64560299999999</v>
      </c>
      <c r="BH16">
        <v>-1.013466</v>
      </c>
      <c r="BI16">
        <v>187073.494523</v>
      </c>
      <c r="BJ16">
        <v>99.629951000000005</v>
      </c>
      <c r="BK16">
        <f t="shared" ref="BK16" si="17">BI16/250*0.6022</f>
        <v>450.62263360700234</v>
      </c>
      <c r="BL16">
        <f t="shared" ref="BL16" si="18">BJ16*0.0001</f>
        <v>9.9629951000000019E-3</v>
      </c>
      <c r="BM16">
        <f t="shared" si="14"/>
        <v>-4.0538639999999999E-3</v>
      </c>
    </row>
    <row r="17" spans="5:65" x14ac:dyDescent="0.2">
      <c r="E17">
        <v>0.18382352941176472</v>
      </c>
      <c r="F17">
        <v>8.2104720000643283</v>
      </c>
      <c r="G17">
        <v>25</v>
      </c>
      <c r="H17">
        <v>1.1687600227191501</v>
      </c>
      <c r="I17">
        <v>48.237080885477148</v>
      </c>
      <c r="K17">
        <v>0.13774104683195593</v>
      </c>
      <c r="L17">
        <v>-6.1964480000315234</v>
      </c>
      <c r="M17">
        <v>100</v>
      </c>
      <c r="N17">
        <v>0.30048314573795976</v>
      </c>
      <c r="O17">
        <v>81.942992017711646</v>
      </c>
      <c r="Q17">
        <v>4.4603033006244422E-2</v>
      </c>
      <c r="R17">
        <v>-9.3460049999412149</v>
      </c>
      <c r="S17">
        <v>100</v>
      </c>
      <c r="T17">
        <v>2.1702626610359273E-2</v>
      </c>
      <c r="U17">
        <v>296.39748705489012</v>
      </c>
      <c r="W17">
        <v>7.9223608635373338E-2</v>
      </c>
      <c r="X17">
        <v>-26.597690000082366</v>
      </c>
      <c r="Y17">
        <v>400</v>
      </c>
      <c r="Z17">
        <v>5.4068587086490219E-2</v>
      </c>
      <c r="AA17">
        <v>156.88187052870677</v>
      </c>
      <c r="AC17">
        <v>5.1775913844879361E-2</v>
      </c>
      <c r="AD17">
        <v>-18.304157000035048</v>
      </c>
      <c r="AE17">
        <v>500</v>
      </c>
      <c r="AF17">
        <v>2.1832082595724011E-2</v>
      </c>
      <c r="AG17">
        <v>254.01534872421865</v>
      </c>
      <c r="AO17">
        <v>27.941194673874854</v>
      </c>
      <c r="AP17">
        <v>6.286062001191894</v>
      </c>
      <c r="AQ17">
        <v>5</v>
      </c>
      <c r="AS17">
        <f t="shared" si="6"/>
        <v>5622.1439416111871</v>
      </c>
      <c r="AT17">
        <f t="shared" si="7"/>
        <v>5.6221439416111867</v>
      </c>
      <c r="AV17">
        <f t="shared" si="8"/>
        <v>440787.18983741058</v>
      </c>
      <c r="AW17">
        <f t="shared" si="15"/>
        <v>1.1155053153208212E-2</v>
      </c>
      <c r="AY17">
        <f t="shared" si="9"/>
        <v>6754.8186114165765</v>
      </c>
      <c r="AZ17">
        <f t="shared" si="10"/>
        <v>6.7548186114165762</v>
      </c>
      <c r="BB17">
        <f t="shared" si="16"/>
        <v>1.1326746698053896</v>
      </c>
      <c r="BC17">
        <f t="shared" si="11"/>
        <v>0.46875661022468229</v>
      </c>
      <c r="BF17">
        <v>50000</v>
      </c>
      <c r="BG17">
        <v>495.98092500000001</v>
      </c>
      <c r="BH17">
        <v>-1.865969</v>
      </c>
      <c r="BI17">
        <v>58114.880766000002</v>
      </c>
      <c r="BJ17">
        <v>500.54132199999998</v>
      </c>
      <c r="BK17">
        <f t="shared" ref="BK17:BK18" si="19">BI17/250*0.6022</f>
        <v>139.98712478914078</v>
      </c>
      <c r="BL17">
        <f t="shared" ref="BL17:BL18" si="20">BJ17*0.0001</f>
        <v>5.0054132199999997E-2</v>
      </c>
      <c r="BM17">
        <f t="shared" si="14"/>
        <v>-7.4638760000000004E-3</v>
      </c>
    </row>
    <row r="18" spans="5:65" x14ac:dyDescent="0.2">
      <c r="E18">
        <v>0.22058823529411764</v>
      </c>
      <c r="F18">
        <v>5.2437490000156686</v>
      </c>
      <c r="G18">
        <v>30</v>
      </c>
      <c r="H18">
        <v>1.955763131845182</v>
      </c>
      <c r="I18">
        <v>37.001755351880817</v>
      </c>
      <c r="K18">
        <v>0.16528925619834711</v>
      </c>
      <c r="L18">
        <v>1.0874280000571162</v>
      </c>
      <c r="M18">
        <v>120</v>
      </c>
      <c r="N18">
        <v>0.41649156622461608</v>
      </c>
      <c r="O18">
        <v>74.287677563507387</v>
      </c>
      <c r="Q18">
        <v>5.352363960749331E-2</v>
      </c>
      <c r="R18">
        <v>-7.5985419999342412</v>
      </c>
      <c r="S18">
        <v>120</v>
      </c>
      <c r="T18">
        <v>2.4619590148148209E-2</v>
      </c>
      <c r="U18">
        <v>262.14114225064947</v>
      </c>
      <c r="W18">
        <v>9.5068330362448009E-2</v>
      </c>
      <c r="X18">
        <v>-12.192330000107177</v>
      </c>
      <c r="Y18">
        <v>480</v>
      </c>
      <c r="Z18">
        <v>8.2080770871116288E-2</v>
      </c>
      <c r="AA18">
        <v>129.89044066819758</v>
      </c>
      <c r="AC18">
        <v>6.2131096613855234E-2</v>
      </c>
      <c r="AD18">
        <v>-22.875278000021353</v>
      </c>
      <c r="AE18">
        <v>600</v>
      </c>
      <c r="AF18">
        <v>3.0964087863044026E-2</v>
      </c>
      <c r="AG18">
        <v>219.11118043580939</v>
      </c>
      <c r="AO18">
        <v>28.938755069284944</v>
      </c>
      <c r="AP18">
        <v>6.2209445919978155</v>
      </c>
      <c r="AQ18">
        <v>6</v>
      </c>
      <c r="AS18">
        <f t="shared" si="6"/>
        <v>5002.6859749089572</v>
      </c>
      <c r="AT18">
        <f t="shared" si="7"/>
        <v>5.0026859749089576</v>
      </c>
      <c r="AV18">
        <f t="shared" si="8"/>
        <v>1484154.0581112569</v>
      </c>
      <c r="AW18">
        <f t="shared" si="15"/>
        <v>3.8350083813897692E-2</v>
      </c>
      <c r="AY18">
        <f t="shared" si="9"/>
        <v>6021.9119622893322</v>
      </c>
      <c r="AZ18">
        <f t="shared" si="10"/>
        <v>6.021911962289332</v>
      </c>
      <c r="BB18">
        <f t="shared" si="16"/>
        <v>1.0192259873803744</v>
      </c>
      <c r="BC18">
        <f t="shared" si="11"/>
        <v>-0.19903262970848346</v>
      </c>
      <c r="BF18">
        <v>50000</v>
      </c>
      <c r="BG18">
        <v>499.213706</v>
      </c>
      <c r="BH18">
        <v>-1.1549959999999999</v>
      </c>
      <c r="BI18">
        <v>41275.444197999997</v>
      </c>
      <c r="BJ18">
        <v>1002.5782369999999</v>
      </c>
      <c r="BK18">
        <f t="shared" si="19"/>
        <v>99.424289984142376</v>
      </c>
      <c r="BL18">
        <f t="shared" si="20"/>
        <v>0.1002578237</v>
      </c>
      <c r="BM18">
        <f t="shared" si="14"/>
        <v>-4.6199839999999997E-3</v>
      </c>
    </row>
    <row r="19" spans="5:65" x14ac:dyDescent="0.2">
      <c r="E19">
        <v>0.25735294117647056</v>
      </c>
      <c r="F19">
        <v>8.5413770000450313</v>
      </c>
      <c r="G19">
        <v>35</v>
      </c>
      <c r="H19">
        <v>2.3626869806265818</v>
      </c>
      <c r="I19">
        <v>36.445013981823379</v>
      </c>
      <c r="K19">
        <v>0.1928374655647383</v>
      </c>
      <c r="L19">
        <v>2.3949760000687093</v>
      </c>
      <c r="M19">
        <v>140</v>
      </c>
      <c r="N19">
        <v>0.60925265758954195</v>
      </c>
      <c r="O19">
        <v>61.012267309973844</v>
      </c>
      <c r="Q19">
        <v>6.2444246208742192E-2</v>
      </c>
      <c r="R19">
        <v>-12.33671899989713</v>
      </c>
      <c r="S19">
        <v>140</v>
      </c>
      <c r="T19">
        <v>3.3744369659639034E-2</v>
      </c>
      <c r="U19">
        <v>223.57099321285077</v>
      </c>
      <c r="W19">
        <v>0.11091305208952268</v>
      </c>
      <c r="X19">
        <v>-9.4417740000644699</v>
      </c>
      <c r="Y19">
        <v>560</v>
      </c>
      <c r="Z19">
        <v>0.11736453179024366</v>
      </c>
      <c r="AA19">
        <v>111.79731517567348</v>
      </c>
      <c r="AC19">
        <v>7.2486279382831101E-2</v>
      </c>
      <c r="AD19">
        <v>-12.212023000000045</v>
      </c>
      <c r="AE19">
        <v>700</v>
      </c>
      <c r="AF19">
        <v>4.0941543596726526E-2</v>
      </c>
      <c r="AG19">
        <v>188.55255737229945</v>
      </c>
      <c r="AO19">
        <v>34.303539749537983</v>
      </c>
      <c r="AP19">
        <v>3.4694672314600981</v>
      </c>
      <c r="AQ19">
        <v>7</v>
      </c>
      <c r="AS19">
        <f t="shared" si="6"/>
        <v>2975.4036765325268</v>
      </c>
      <c r="AT19">
        <f t="shared" si="7"/>
        <v>2.9754036765325269</v>
      </c>
      <c r="AV19">
        <f t="shared" si="8"/>
        <v>244098.79630766917</v>
      </c>
      <c r="AW19">
        <f t="shared" si="15"/>
        <v>2.0278697546294012E-2</v>
      </c>
      <c r="AY19">
        <f t="shared" si="9"/>
        <v>3568.5866048512707</v>
      </c>
      <c r="AZ19">
        <f t="shared" si="10"/>
        <v>3.5685866048512707</v>
      </c>
      <c r="BB19">
        <f t="shared" si="16"/>
        <v>0.59318292831874375</v>
      </c>
      <c r="BC19">
        <f t="shared" si="11"/>
        <v>9.9119373391172605E-2</v>
      </c>
      <c r="BF19">
        <v>50000</v>
      </c>
      <c r="BG19">
        <v>503.304912</v>
      </c>
      <c r="BH19">
        <v>9.3933529999999994</v>
      </c>
      <c r="BI19">
        <v>21784.402784999998</v>
      </c>
      <c r="BJ19">
        <v>4998.204135</v>
      </c>
      <c r="BK19">
        <f t="shared" ref="BK19" si="21">BI19/250*0.6022</f>
        <v>52.474269428507988</v>
      </c>
      <c r="BL19">
        <f t="shared" ref="BL19" si="22">BJ19*0.0001</f>
        <v>0.4998204135</v>
      </c>
      <c r="BM19">
        <f t="shared" si="14"/>
        <v>3.7573412E-2</v>
      </c>
    </row>
    <row r="20" spans="5:65" x14ac:dyDescent="0.2">
      <c r="E20">
        <v>0.29411764705882354</v>
      </c>
      <c r="F20">
        <v>17.035944000002928</v>
      </c>
      <c r="G20">
        <v>40</v>
      </c>
      <c r="H20">
        <v>2.9750801621698937</v>
      </c>
      <c r="I20">
        <v>32.266051024614683</v>
      </c>
      <c r="K20">
        <v>0.22038567493112948</v>
      </c>
      <c r="L20">
        <v>18.063116000033915</v>
      </c>
      <c r="M20">
        <v>160</v>
      </c>
      <c r="N20">
        <v>0.81553081670263516</v>
      </c>
      <c r="O20">
        <v>56.258409957177271</v>
      </c>
      <c r="Q20">
        <v>7.1364852809991081E-2</v>
      </c>
      <c r="R20">
        <v>-7.016698999912478</v>
      </c>
      <c r="S20">
        <v>160</v>
      </c>
      <c r="T20">
        <v>4.4939794507664291E-2</v>
      </c>
      <c r="U20">
        <v>193.29831858752962</v>
      </c>
      <c r="W20">
        <v>0.12675777381659734</v>
      </c>
      <c r="X20">
        <v>-3.020198000012897</v>
      </c>
      <c r="Y20">
        <v>640</v>
      </c>
      <c r="Z20">
        <v>0.1541074839902985</v>
      </c>
      <c r="AA20">
        <v>99.940600541006177</v>
      </c>
      <c r="AC20">
        <v>8.2841462151806974E-2</v>
      </c>
      <c r="AD20">
        <v>-19.782042000093497</v>
      </c>
      <c r="AE20">
        <v>800</v>
      </c>
      <c r="AF20">
        <v>5.4535502459350876E-2</v>
      </c>
      <c r="AG20">
        <v>163.73369477852552</v>
      </c>
      <c r="AO20">
        <v>38.38870084554965</v>
      </c>
      <c r="AP20">
        <v>2.7788938120266367</v>
      </c>
      <c r="AQ20">
        <v>8</v>
      </c>
      <c r="AS20">
        <f t="shared" si="6"/>
        <v>2176.7728810818057</v>
      </c>
      <c r="AT20">
        <f t="shared" si="7"/>
        <v>2.1767728810818059</v>
      </c>
      <c r="AV20">
        <f t="shared" si="8"/>
        <v>362549.61548186978</v>
      </c>
      <c r="AW20">
        <f t="shared" si="15"/>
        <v>4.6948697213043511E-2</v>
      </c>
      <c r="AY20">
        <f t="shared" si="9"/>
        <v>2587.0200653715351</v>
      </c>
      <c r="AZ20">
        <f t="shared" si="10"/>
        <v>2.5870200653715352</v>
      </c>
      <c r="BB20">
        <f t="shared" si="16"/>
        <v>0.41024718428972928</v>
      </c>
      <c r="BC20">
        <f t="shared" si="11"/>
        <v>-0.19187374665510148</v>
      </c>
      <c r="BF20">
        <v>50000</v>
      </c>
      <c r="BG20">
        <v>502.153571</v>
      </c>
      <c r="BH20">
        <v>19.483215000000001</v>
      </c>
      <c r="BI20">
        <v>16758.458476</v>
      </c>
      <c r="BJ20">
        <v>10000.879376999999</v>
      </c>
      <c r="BK20">
        <f t="shared" ref="BK20" si="23">BI20/250*0.6022</f>
        <v>40.367774776988803</v>
      </c>
      <c r="BL20">
        <f t="shared" ref="BL20" si="24">BJ20*0.0001</f>
        <v>1.0000879377</v>
      </c>
      <c r="BM20">
        <f t="shared" si="14"/>
        <v>7.7932860000000007E-2</v>
      </c>
    </row>
    <row r="21" spans="5:65" x14ac:dyDescent="0.2">
      <c r="E21">
        <v>0.33088235294117646</v>
      </c>
      <c r="F21">
        <v>41.209625000017695</v>
      </c>
      <c r="G21">
        <v>45</v>
      </c>
      <c r="H21">
        <v>3.6404668549382775</v>
      </c>
      <c r="I21">
        <v>29.494669813376348</v>
      </c>
      <c r="K21">
        <v>0.24793388429752067</v>
      </c>
      <c r="L21">
        <v>18.837015000055544</v>
      </c>
      <c r="M21">
        <v>180</v>
      </c>
      <c r="N21">
        <v>1.1018748654708634</v>
      </c>
      <c r="O21">
        <v>47.727971686375831</v>
      </c>
      <c r="Q21">
        <v>8.0285459411239962E-2</v>
      </c>
      <c r="R21">
        <v>-11.451104999985546</v>
      </c>
      <c r="S21">
        <v>180</v>
      </c>
      <c r="T21">
        <v>5.7667173317939038E-2</v>
      </c>
      <c r="U21">
        <v>173.01363248934592</v>
      </c>
      <c r="W21">
        <v>0.14260249554367202</v>
      </c>
      <c r="X21">
        <v>-10.395738000050187</v>
      </c>
      <c r="Y21">
        <v>720</v>
      </c>
      <c r="Z21">
        <v>0.20941800680134012</v>
      </c>
      <c r="AA21">
        <v>86.289033854199985</v>
      </c>
      <c r="AC21">
        <v>9.3196644920782848E-2</v>
      </c>
      <c r="AD21">
        <v>-20.248842000029981</v>
      </c>
      <c r="AE21">
        <v>900</v>
      </c>
      <c r="AF21">
        <v>6.7768421790605562E-2</v>
      </c>
      <c r="AG21">
        <v>147.23020070084266</v>
      </c>
      <c r="AO21">
        <v>42.194522124992766</v>
      </c>
      <c r="AP21">
        <v>2.0598832550429731</v>
      </c>
      <c r="AQ21">
        <v>9</v>
      </c>
      <c r="AS21">
        <f t="shared" si="6"/>
        <v>1697.6369694319294</v>
      </c>
      <c r="AT21">
        <f t="shared" si="7"/>
        <v>1.6976369694319293</v>
      </c>
      <c r="AV21">
        <f t="shared" si="8"/>
        <v>131222.37143899771</v>
      </c>
      <c r="AW21">
        <f t="shared" si="15"/>
        <v>3.0925922813903266E-2</v>
      </c>
      <c r="AY21">
        <f t="shared" si="9"/>
        <v>1998.1440684865743</v>
      </c>
      <c r="AZ21">
        <f t="shared" si="10"/>
        <v>1.9981440684865743</v>
      </c>
      <c r="BB21">
        <f t="shared" si="16"/>
        <v>0.30050709905464501</v>
      </c>
      <c r="BC21">
        <f t="shared" si="11"/>
        <v>-6.1739186556398762E-2</v>
      </c>
      <c r="BF21">
        <v>50000</v>
      </c>
      <c r="BG21">
        <v>499.95317699999998</v>
      </c>
      <c r="BH21">
        <v>28.780175</v>
      </c>
      <c r="BI21">
        <v>13415.682941999999</v>
      </c>
      <c r="BJ21">
        <v>20001.107436999999</v>
      </c>
      <c r="BK21">
        <f t="shared" ref="BK21" si="25">BI21/250*0.6022</f>
        <v>32.315697070689595</v>
      </c>
      <c r="BL21">
        <f t="shared" ref="BL21" si="26">BJ21*0.0001</f>
        <v>2.0001107437000001</v>
      </c>
      <c r="BM21">
        <f t="shared" si="14"/>
        <v>0.11512069999999999</v>
      </c>
    </row>
    <row r="22" spans="5:65" x14ac:dyDescent="0.2">
      <c r="E22">
        <v>0.36764705882352944</v>
      </c>
      <c r="F22">
        <v>37.038639000034891</v>
      </c>
      <c r="G22">
        <v>50</v>
      </c>
      <c r="H22">
        <v>4.8465838835649127</v>
      </c>
      <c r="I22">
        <v>25.836080654226272</v>
      </c>
      <c r="K22">
        <v>0.27548209366391185</v>
      </c>
      <c r="L22">
        <v>39.528969999984838</v>
      </c>
      <c r="M22">
        <v>200</v>
      </c>
      <c r="N22">
        <v>1.5228756851286351</v>
      </c>
      <c r="O22">
        <v>42.212744762918881</v>
      </c>
      <c r="Q22">
        <v>8.9206066012488844E-2</v>
      </c>
      <c r="R22">
        <v>-6.5921919998945668</v>
      </c>
      <c r="S22">
        <v>200</v>
      </c>
      <c r="T22">
        <v>7.8760825956051231E-2</v>
      </c>
      <c r="U22">
        <v>155.04130969086745</v>
      </c>
      <c r="W22">
        <v>0.15844721727074668</v>
      </c>
      <c r="X22">
        <v>10.896549999946728</v>
      </c>
      <c r="Y22">
        <v>800</v>
      </c>
      <c r="Z22">
        <v>0.27171879721564207</v>
      </c>
      <c r="AA22">
        <v>79.90677643528376</v>
      </c>
      <c r="AC22">
        <v>0.10355182768975872</v>
      </c>
      <c r="AD22">
        <v>-13.121281000087038</v>
      </c>
      <c r="AE22">
        <v>1000</v>
      </c>
      <c r="AF22">
        <v>8.910117928037746E-2</v>
      </c>
      <c r="AG22">
        <v>130.10694902435512</v>
      </c>
      <c r="AO22">
        <v>49.196925068414387</v>
      </c>
      <c r="AP22">
        <v>1.1605845950396474</v>
      </c>
      <c r="AQ22">
        <v>10</v>
      </c>
      <c r="AS22">
        <f t="shared" si="6"/>
        <v>1157.9223143116681</v>
      </c>
      <c r="AT22">
        <f t="shared" si="7"/>
        <v>1.1579223143116681</v>
      </c>
      <c r="AV22">
        <f t="shared" si="8"/>
        <v>7.0877386745702609</v>
      </c>
      <c r="AW22">
        <f t="shared" si="15"/>
        <v>5.2620393728834078E-6</v>
      </c>
      <c r="AY22">
        <f t="shared" si="9"/>
        <v>1339.1890452012592</v>
      </c>
      <c r="AZ22">
        <f t="shared" si="10"/>
        <v>1.3391890452012591</v>
      </c>
      <c r="BB22">
        <f t="shared" si="16"/>
        <v>0.181266730889591</v>
      </c>
      <c r="BC22">
        <f t="shared" si="11"/>
        <v>0.17860445016161175</v>
      </c>
      <c r="BF22">
        <v>50000</v>
      </c>
      <c r="BG22">
        <v>497.676987</v>
      </c>
      <c r="BH22">
        <v>65.348917</v>
      </c>
      <c r="BI22">
        <v>11121.859659</v>
      </c>
      <c r="BJ22">
        <v>50001.506488999999</v>
      </c>
      <c r="BK22">
        <f t="shared" ref="BK22:BK23" si="27">BI22/250*0.6022</f>
        <v>26.790335546599199</v>
      </c>
      <c r="BL22">
        <f t="shared" ref="BL22:BL23" si="28">BJ22*0.0001</f>
        <v>5.0001506489</v>
      </c>
      <c r="BM22">
        <f t="shared" si="14"/>
        <v>0.26139566800000003</v>
      </c>
    </row>
    <row r="23" spans="5:65" x14ac:dyDescent="0.2">
      <c r="E23">
        <v>0.40441176470588236</v>
      </c>
      <c r="F23">
        <v>40.218782000010833</v>
      </c>
      <c r="G23">
        <v>55</v>
      </c>
      <c r="H23">
        <v>5.7774455007303622</v>
      </c>
      <c r="I23">
        <v>24.229414508087714</v>
      </c>
      <c r="K23">
        <v>0.30303030303030304</v>
      </c>
      <c r="L23">
        <v>47.891514000017196</v>
      </c>
      <c r="M23">
        <v>220</v>
      </c>
      <c r="N23">
        <v>1.8992440245289808</v>
      </c>
      <c r="O23">
        <v>39.601584953104684</v>
      </c>
      <c r="Q23">
        <v>9.8126672613737739E-2</v>
      </c>
      <c r="R23">
        <v>-15.039792999974452</v>
      </c>
      <c r="S23">
        <v>220</v>
      </c>
      <c r="T23">
        <v>9.8500820163236455E-2</v>
      </c>
      <c r="U23">
        <v>137.64523247824496</v>
      </c>
      <c r="W23">
        <v>0.17429193899782136</v>
      </c>
      <c r="X23">
        <v>21.262824999983422</v>
      </c>
      <c r="Y23">
        <v>880</v>
      </c>
      <c r="Z23">
        <v>0.34005236627830476</v>
      </c>
      <c r="AA23">
        <v>72.647345881661252</v>
      </c>
      <c r="AC23">
        <v>0.11390701045873459</v>
      </c>
      <c r="AD23">
        <v>-6.0454509999835864</v>
      </c>
      <c r="AE23">
        <v>1100</v>
      </c>
      <c r="AF23">
        <v>0.10516399870377814</v>
      </c>
      <c r="AG23">
        <v>118.2151993181871</v>
      </c>
      <c r="AO23">
        <v>55.495407977522497</v>
      </c>
      <c r="AP23">
        <v>0.71698404704777763</v>
      </c>
      <c r="AQ23">
        <v>11</v>
      </c>
      <c r="AS23">
        <f t="shared" si="6"/>
        <v>870.39684104693686</v>
      </c>
      <c r="AT23">
        <f t="shared" si="7"/>
        <v>0.87039684104693682</v>
      </c>
      <c r="AV23">
        <f t="shared" si="8"/>
        <v>23535.485362628471</v>
      </c>
      <c r="AW23">
        <f t="shared" si="15"/>
        <v>4.5782992258407325E-2</v>
      </c>
      <c r="AY23">
        <f t="shared" si="9"/>
        <v>992.43704383481793</v>
      </c>
      <c r="AZ23">
        <f t="shared" si="10"/>
        <v>0.9924370438348179</v>
      </c>
      <c r="BB23">
        <f t="shared" si="16"/>
        <v>0.12204020278788108</v>
      </c>
      <c r="BC23">
        <f t="shared" si="11"/>
        <v>0.27545299678704027</v>
      </c>
      <c r="BF23">
        <v>50000</v>
      </c>
      <c r="BG23">
        <v>498.131238</v>
      </c>
      <c r="BH23">
        <v>132.97147200000001</v>
      </c>
      <c r="BI23">
        <v>9345.3061870000001</v>
      </c>
      <c r="BJ23">
        <v>100004.197656</v>
      </c>
      <c r="BK23">
        <f t="shared" si="27"/>
        <v>22.510973543245598</v>
      </c>
      <c r="BL23">
        <f t="shared" si="28"/>
        <v>10.0004197656</v>
      </c>
      <c r="BM23">
        <f t="shared" si="14"/>
        <v>0.53188588800000003</v>
      </c>
    </row>
    <row r="24" spans="5:65" x14ac:dyDescent="0.2">
      <c r="E24">
        <v>0.44117647058823528</v>
      </c>
      <c r="F24">
        <v>62.754856000072323</v>
      </c>
      <c r="G24">
        <v>60</v>
      </c>
      <c r="H24">
        <v>6.9813374563352779</v>
      </c>
      <c r="I24">
        <v>21.438582080137401</v>
      </c>
      <c r="K24">
        <v>0.33057851239669422</v>
      </c>
      <c r="L24">
        <v>60.023325000074692</v>
      </c>
      <c r="M24">
        <v>240</v>
      </c>
      <c r="N24">
        <v>2.2770740017325228</v>
      </c>
      <c r="O24">
        <v>37.102527774704491</v>
      </c>
      <c r="Q24">
        <v>0.10704727921498662</v>
      </c>
      <c r="R24">
        <v>-16.421098999911919</v>
      </c>
      <c r="S24">
        <v>240</v>
      </c>
      <c r="T24">
        <v>0.11047409263545577</v>
      </c>
      <c r="U24">
        <v>132.82796052372851</v>
      </c>
      <c r="W24">
        <v>0.19013666072489602</v>
      </c>
      <c r="X24">
        <v>24.929914999986067</v>
      </c>
      <c r="Y24">
        <v>960</v>
      </c>
      <c r="Z24">
        <v>0.41791467385583309</v>
      </c>
      <c r="AA24">
        <v>66.159135331122755</v>
      </c>
      <c r="AC24">
        <v>0.12426219322771047</v>
      </c>
      <c r="AD24">
        <v>-6.1352150000166148</v>
      </c>
      <c r="AE24">
        <v>1200</v>
      </c>
      <c r="AF24">
        <v>0.13123684839500424</v>
      </c>
      <c r="AG24">
        <v>108.97072826045257</v>
      </c>
      <c r="AO24">
        <v>60.812217752424246</v>
      </c>
      <c r="AP24">
        <v>0.59748545709172318</v>
      </c>
      <c r="AQ24">
        <v>12</v>
      </c>
      <c r="AS24">
        <f t="shared" si="6"/>
        <v>705.81201125392897</v>
      </c>
      <c r="AT24">
        <f t="shared" si="7"/>
        <v>0.70581201125392901</v>
      </c>
      <c r="AV24">
        <f t="shared" si="8"/>
        <v>11734.642336657296</v>
      </c>
      <c r="AW24">
        <f t="shared" si="15"/>
        <v>3.2871171276154486E-2</v>
      </c>
      <c r="AY24">
        <f t="shared" si="9"/>
        <v>796.24020630205405</v>
      </c>
      <c r="AZ24">
        <f t="shared" si="10"/>
        <v>0.79624020630205405</v>
      </c>
      <c r="BB24">
        <f t="shared" si="16"/>
        <v>9.0428195048125048E-2</v>
      </c>
      <c r="BC24">
        <f t="shared" si="11"/>
        <v>0.19875474921033087</v>
      </c>
    </row>
    <row r="25" spans="5:65" x14ac:dyDescent="0.2">
      <c r="E25">
        <v>0.47794117647058826</v>
      </c>
      <c r="F25">
        <v>62.734073000028729</v>
      </c>
      <c r="G25">
        <v>65</v>
      </c>
      <c r="H25">
        <v>7.0880914541283371</v>
      </c>
      <c r="I25">
        <v>21.935588430500257</v>
      </c>
      <c r="K25">
        <v>0.35812672176308541</v>
      </c>
      <c r="L25">
        <v>82.560899000032805</v>
      </c>
      <c r="M25">
        <v>260</v>
      </c>
      <c r="N25">
        <v>2.8013557993584275</v>
      </c>
      <c r="O25">
        <v>35.008666251036502</v>
      </c>
      <c r="Q25">
        <v>0.1159678858162355</v>
      </c>
      <c r="R25">
        <v>-2.6830099999206141</v>
      </c>
      <c r="S25">
        <v>260</v>
      </c>
      <c r="T25">
        <v>0.14336499058131133</v>
      </c>
      <c r="U25">
        <v>118.79350759896047</v>
      </c>
      <c r="W25">
        <v>0.20598138245197067</v>
      </c>
      <c r="X25">
        <v>42.223735999898054</v>
      </c>
      <c r="Y25">
        <v>1040</v>
      </c>
      <c r="Z25">
        <v>0.50029528812171042</v>
      </c>
      <c r="AA25">
        <v>61.421569038609981</v>
      </c>
      <c r="AC25">
        <v>0.13461737599668633</v>
      </c>
      <c r="AD25">
        <v>-7.2064240000909194</v>
      </c>
      <c r="AE25">
        <v>1300</v>
      </c>
      <c r="AF25">
        <v>0.15869257484230867</v>
      </c>
      <c r="AG25">
        <v>100.68630631927971</v>
      </c>
      <c r="AO25">
        <v>69.075670713145769</v>
      </c>
      <c r="AP25">
        <v>0.42107936815196928</v>
      </c>
      <c r="AQ25">
        <v>13</v>
      </c>
      <c r="AS25">
        <f t="shared" si="6"/>
        <v>531.83661508515399</v>
      </c>
      <c r="AT25">
        <f t="shared" si="7"/>
        <v>0.53183661508515401</v>
      </c>
      <c r="AV25">
        <f t="shared" si="8"/>
        <v>12267.167748218455</v>
      </c>
      <c r="AW25">
        <f t="shared" si="15"/>
        <v>6.9185706304555047E-2</v>
      </c>
      <c r="AY25">
        <f t="shared" si="9"/>
        <v>591.44479457864031</v>
      </c>
      <c r="AZ25">
        <f t="shared" si="10"/>
        <v>0.5914447945786403</v>
      </c>
      <c r="BB25">
        <f t="shared" si="16"/>
        <v>5.9608179493486291E-2</v>
      </c>
      <c r="BC25">
        <f t="shared" si="11"/>
        <v>0.17036542642667102</v>
      </c>
    </row>
    <row r="26" spans="5:65" x14ac:dyDescent="0.2">
      <c r="E26">
        <v>0.51470588235294112</v>
      </c>
      <c r="F26">
        <v>71.741145000094548</v>
      </c>
      <c r="G26">
        <v>70</v>
      </c>
      <c r="H26">
        <v>7.4846236144617464</v>
      </c>
      <c r="I26">
        <v>22.40489941704881</v>
      </c>
      <c r="K26">
        <v>0.38567493112947659</v>
      </c>
      <c r="L26">
        <v>102.15262700000312</v>
      </c>
      <c r="M26">
        <v>280</v>
      </c>
      <c r="N26">
        <v>3.2991936239083017</v>
      </c>
      <c r="O26">
        <v>32.286369067453933</v>
      </c>
      <c r="Q26">
        <v>0.12488849241748438</v>
      </c>
      <c r="R26">
        <v>-14.776931999949738</v>
      </c>
      <c r="S26">
        <v>280</v>
      </c>
      <c r="T26">
        <v>0.16994748570078419</v>
      </c>
      <c r="U26">
        <v>110.39656530588719</v>
      </c>
      <c r="W26">
        <v>0.22182610417904536</v>
      </c>
      <c r="X26">
        <v>67.874416999984533</v>
      </c>
      <c r="Y26">
        <v>1120</v>
      </c>
      <c r="Z26">
        <v>0.60654662637043544</v>
      </c>
      <c r="AA26">
        <v>56.564607772169722</v>
      </c>
      <c r="AC26">
        <v>0.1449725587656622</v>
      </c>
      <c r="AD26">
        <v>-3.2621320000616834</v>
      </c>
      <c r="AE26">
        <v>1400</v>
      </c>
      <c r="AF26">
        <v>0.19120189543419394</v>
      </c>
      <c r="AG26">
        <v>94.104004568407632</v>
      </c>
      <c r="AO26">
        <v>79.68069814966502</v>
      </c>
      <c r="AP26">
        <v>0.30602592857772348</v>
      </c>
      <c r="AQ26">
        <v>14</v>
      </c>
      <c r="AS26">
        <f t="shared" si="6"/>
        <v>391.43486748558718</v>
      </c>
      <c r="AT26">
        <f t="shared" si="7"/>
        <v>0.3914348674855872</v>
      </c>
      <c r="AV26">
        <f t="shared" si="8"/>
        <v>7294.6868453671887</v>
      </c>
      <c r="AW26">
        <f t="shared" si="15"/>
        <v>7.7891524496303891E-2</v>
      </c>
      <c r="AY26">
        <f t="shared" si="9"/>
        <v>428.8140423389317</v>
      </c>
      <c r="AZ26">
        <f t="shared" si="10"/>
        <v>0.42881404233893172</v>
      </c>
      <c r="BB26">
        <f t="shared" si="16"/>
        <v>3.7379174853344521E-2</v>
      </c>
      <c r="BC26">
        <f t="shared" si="11"/>
        <v>0.12278811376120824</v>
      </c>
    </row>
    <row r="27" spans="5:65" x14ac:dyDescent="0.2">
      <c r="E27">
        <v>0.55147058823529416</v>
      </c>
      <c r="F27">
        <v>76.431674000108615</v>
      </c>
      <c r="G27">
        <v>75</v>
      </c>
      <c r="H27">
        <v>7.9295512787278213</v>
      </c>
      <c r="I27">
        <v>21.158766127396337</v>
      </c>
      <c r="K27">
        <v>0.41322314049586778</v>
      </c>
      <c r="L27">
        <v>132.67525299999397</v>
      </c>
      <c r="M27">
        <v>300</v>
      </c>
      <c r="N27">
        <v>3.5123182052615984</v>
      </c>
      <c r="O27">
        <v>32.046850117900043</v>
      </c>
      <c r="Q27">
        <v>0.13380909901873328</v>
      </c>
      <c r="R27">
        <v>-7.1608929999638349</v>
      </c>
      <c r="S27">
        <v>300</v>
      </c>
      <c r="T27">
        <v>0.19559381225281763</v>
      </c>
      <c r="U27">
        <v>104.49068913147828</v>
      </c>
      <c r="W27">
        <v>0.23767082590612001</v>
      </c>
      <c r="X27">
        <v>82.167367999907583</v>
      </c>
      <c r="Y27">
        <v>1200</v>
      </c>
      <c r="Z27">
        <v>0.71625718606302424</v>
      </c>
      <c r="AA27">
        <v>53.577219701347879</v>
      </c>
      <c r="AC27">
        <v>0.15532774153463808</v>
      </c>
      <c r="AD27">
        <v>2.4411410000175238</v>
      </c>
      <c r="AE27">
        <v>1500</v>
      </c>
      <c r="AF27">
        <v>0.22713853395561018</v>
      </c>
      <c r="AG27">
        <v>87.288485212484673</v>
      </c>
      <c r="AO27">
        <v>95.188956214283849</v>
      </c>
      <c r="AP27">
        <v>0.1940119989651829</v>
      </c>
      <c r="AQ27">
        <v>15</v>
      </c>
      <c r="AS27">
        <f t="shared" si="6"/>
        <v>270.95441116195542</v>
      </c>
      <c r="AT27">
        <f t="shared" si="7"/>
        <v>0.2709544111619554</v>
      </c>
      <c r="AV27">
        <f t="shared" si="8"/>
        <v>5920.134794658049</v>
      </c>
      <c r="AW27">
        <f t="shared" si="15"/>
        <v>0.15728033101131547</v>
      </c>
      <c r="AY27">
        <f t="shared" si="9"/>
        <v>291.85070300402651</v>
      </c>
      <c r="AZ27">
        <f t="shared" si="10"/>
        <v>0.29185070300402649</v>
      </c>
      <c r="BB27">
        <f t="shared" si="16"/>
        <v>2.0896291842071091E-2</v>
      </c>
      <c r="BC27">
        <f t="shared" si="11"/>
        <v>9.7838704038843594E-2</v>
      </c>
    </row>
    <row r="28" spans="5:65" x14ac:dyDescent="0.2">
      <c r="E28">
        <v>0.58823529411764708</v>
      </c>
      <c r="F28">
        <v>83.139147000038065</v>
      </c>
      <c r="G28">
        <v>80</v>
      </c>
      <c r="H28">
        <v>8.474455622806726</v>
      </c>
      <c r="I28">
        <v>20.152566536776835</v>
      </c>
      <c r="K28">
        <v>0.44077134986225897</v>
      </c>
      <c r="L28">
        <v>140.44049599999562</v>
      </c>
      <c r="M28">
        <v>320</v>
      </c>
      <c r="N28">
        <v>4.0833211375704561</v>
      </c>
      <c r="O28">
        <v>30.231520114183105</v>
      </c>
      <c r="Q28">
        <v>0.14272970561998216</v>
      </c>
      <c r="R28">
        <v>-8.7840059999143705</v>
      </c>
      <c r="S28">
        <v>320</v>
      </c>
      <c r="T28">
        <v>0.2302877076834792</v>
      </c>
      <c r="U28">
        <v>97.33722001410861</v>
      </c>
      <c r="W28">
        <v>0.25351554763319467</v>
      </c>
      <c r="X28">
        <v>111.88679899997078</v>
      </c>
      <c r="Y28">
        <v>1280</v>
      </c>
      <c r="Z28">
        <v>0.84769498799460041</v>
      </c>
      <c r="AA28">
        <v>50.16595650085052</v>
      </c>
      <c r="AC28">
        <v>0.16568292430361395</v>
      </c>
      <c r="AD28">
        <v>26.466995999915525</v>
      </c>
      <c r="AE28">
        <v>1600</v>
      </c>
      <c r="AF28">
        <v>0.27119264379394498</v>
      </c>
      <c r="AG28">
        <v>81.172119627161507</v>
      </c>
      <c r="AO28">
        <v>118.07704697950365</v>
      </c>
      <c r="AP28">
        <v>0.1199816887274445</v>
      </c>
      <c r="AQ28">
        <v>16</v>
      </c>
      <c r="AS28">
        <f t="shared" si="6"/>
        <v>176.65884695303578</v>
      </c>
      <c r="AT28">
        <f t="shared" si="7"/>
        <v>0.17665884695303577</v>
      </c>
      <c r="AV28">
        <f t="shared" si="8"/>
        <v>3212.3002645287097</v>
      </c>
      <c r="AW28">
        <f t="shared" si="15"/>
        <v>0.22314450305995168</v>
      </c>
      <c r="AY28">
        <f t="shared" si="9"/>
        <v>186.95450754568671</v>
      </c>
      <c r="AZ28">
        <f t="shared" si="10"/>
        <v>0.18695450754568671</v>
      </c>
      <c r="BB28">
        <f t="shared" si="16"/>
        <v>1.029566059265094E-2</v>
      </c>
      <c r="BC28">
        <f t="shared" si="11"/>
        <v>6.6972818818242214E-2</v>
      </c>
    </row>
    <row r="29" spans="5:65" x14ac:dyDescent="0.2">
      <c r="E29">
        <v>0.625</v>
      </c>
      <c r="F29">
        <v>87.193449000013061</v>
      </c>
      <c r="G29">
        <v>85</v>
      </c>
      <c r="H29">
        <v>8.3483195089652273</v>
      </c>
      <c r="I29">
        <v>21.127786855978602</v>
      </c>
      <c r="K29">
        <v>0.46831955922865015</v>
      </c>
      <c r="L29">
        <v>165.60373800003435</v>
      </c>
      <c r="M29">
        <v>340</v>
      </c>
      <c r="N29">
        <v>4.2428601078380117</v>
      </c>
      <c r="O29">
        <v>31.013175185571804</v>
      </c>
      <c r="Q29">
        <v>0.15165031222123104</v>
      </c>
      <c r="R29">
        <v>-17.76498099998571</v>
      </c>
      <c r="S29">
        <v>340</v>
      </c>
      <c r="T29">
        <v>0.26943970551865276</v>
      </c>
      <c r="U29">
        <v>90.094053494708248</v>
      </c>
      <c r="W29">
        <v>0.26936026936026936</v>
      </c>
      <c r="X29">
        <v>139.97057799994946</v>
      </c>
      <c r="Y29">
        <v>1360</v>
      </c>
      <c r="Z29">
        <v>0.96230240345927542</v>
      </c>
      <c r="AA29">
        <v>48.059371597034534</v>
      </c>
      <c r="AC29">
        <v>0.17603810707258982</v>
      </c>
      <c r="AD29">
        <v>34.395819999976084</v>
      </c>
      <c r="AE29">
        <v>1700</v>
      </c>
      <c r="AF29">
        <v>0.30964790740664222</v>
      </c>
      <c r="AG29">
        <v>77.334910290902499</v>
      </c>
      <c r="AO29">
        <v>155.74167948270792</v>
      </c>
      <c r="AP29">
        <v>6.5729155726622898E-2</v>
      </c>
      <c r="AQ29">
        <v>17</v>
      </c>
      <c r="AS29">
        <f t="shared" si="6"/>
        <v>104.62952044405696</v>
      </c>
      <c r="AT29">
        <f t="shared" si="7"/>
        <v>0.10462952044405696</v>
      </c>
      <c r="AV29">
        <f t="shared" si="8"/>
        <v>1513.2383751493896</v>
      </c>
      <c r="AW29">
        <f t="shared" si="15"/>
        <v>0.35026056062141986</v>
      </c>
      <c r="AY29">
        <f t="shared" si="9"/>
        <v>108.72830107799768</v>
      </c>
      <c r="AZ29">
        <f t="shared" si="10"/>
        <v>0.10872830107799769</v>
      </c>
      <c r="BB29">
        <f t="shared" si="16"/>
        <v>4.0987806339407296E-3</v>
      </c>
      <c r="BC29">
        <f t="shared" si="11"/>
        <v>4.2999145351374793E-2</v>
      </c>
    </row>
    <row r="30" spans="5:65" x14ac:dyDescent="0.2">
      <c r="E30">
        <v>0.66176470588235292</v>
      </c>
      <c r="F30">
        <v>106.83480900002178</v>
      </c>
      <c r="G30">
        <v>90</v>
      </c>
      <c r="H30">
        <v>7.5751796610808855</v>
      </c>
      <c r="I30">
        <v>22.687263016783977</v>
      </c>
      <c r="K30">
        <v>0.49586776859504134</v>
      </c>
      <c r="L30">
        <v>203.53029200003948</v>
      </c>
      <c r="M30">
        <v>360</v>
      </c>
      <c r="N30">
        <v>4.9031557759079325</v>
      </c>
      <c r="O30">
        <v>27.670680096299577</v>
      </c>
      <c r="Q30">
        <v>0.16057091882247992</v>
      </c>
      <c r="R30">
        <v>0.97156299999915063</v>
      </c>
      <c r="S30">
        <v>360</v>
      </c>
      <c r="T30">
        <v>0.295538743777844</v>
      </c>
      <c r="U30">
        <v>85.168800738480101</v>
      </c>
      <c r="W30">
        <v>0.28520499108734404</v>
      </c>
      <c r="X30">
        <v>163.64108299999498</v>
      </c>
      <c r="Y30">
        <v>1440</v>
      </c>
      <c r="Z30">
        <v>1.1415676665190897</v>
      </c>
      <c r="AA30">
        <v>44.797793531961524</v>
      </c>
      <c r="AC30">
        <v>0.1863932898415657</v>
      </c>
      <c r="AD30">
        <v>50.975115999928676</v>
      </c>
      <c r="AE30">
        <v>1800</v>
      </c>
      <c r="AF30">
        <v>0.35604051343125975</v>
      </c>
      <c r="AG30">
        <v>71.934187912453226</v>
      </c>
      <c r="AO30">
        <v>229.68391163453143</v>
      </c>
      <c r="AP30">
        <v>3.0446185513514707E-2</v>
      </c>
      <c r="AQ30">
        <v>18</v>
      </c>
      <c r="AS30">
        <f t="shared" si="6"/>
        <v>52.459164445691655</v>
      </c>
      <c r="AT30">
        <f t="shared" si="7"/>
        <v>5.2459164445691653E-2</v>
      </c>
      <c r="AV30">
        <f t="shared" si="8"/>
        <v>484.57124146846621</v>
      </c>
      <c r="AW30">
        <f t="shared" si="15"/>
        <v>0.5227473709796342</v>
      </c>
      <c r="AY30">
        <f t="shared" si="9"/>
        <v>53.535328342673417</v>
      </c>
      <c r="AZ30">
        <f t="shared" si="10"/>
        <v>5.3535328342673418E-2</v>
      </c>
      <c r="BB30">
        <f t="shared" si="16"/>
        <v>1.0761638969817647E-3</v>
      </c>
      <c r="BC30">
        <f t="shared" si="11"/>
        <v>2.308914282915871E-2</v>
      </c>
    </row>
    <row r="31" spans="5:65" x14ac:dyDescent="0.2">
      <c r="E31">
        <v>0.69852941176470584</v>
      </c>
      <c r="F31">
        <v>105.48550400009844</v>
      </c>
      <c r="G31">
        <v>95</v>
      </c>
      <c r="H31">
        <v>8.4210717544036573</v>
      </c>
      <c r="I31">
        <v>20.820350192373485</v>
      </c>
      <c r="K31">
        <v>0.52341597796143247</v>
      </c>
      <c r="L31">
        <v>231.79062500002328</v>
      </c>
      <c r="M31">
        <v>380</v>
      </c>
      <c r="N31">
        <v>4.9612238511060252</v>
      </c>
      <c r="O31">
        <v>28.80043807736433</v>
      </c>
      <c r="Q31">
        <v>0.16949152542372881</v>
      </c>
      <c r="R31">
        <v>-2.4377179999137297</v>
      </c>
      <c r="S31">
        <v>380</v>
      </c>
      <c r="T31">
        <v>0.33729267048055983</v>
      </c>
      <c r="U31">
        <v>82.981803646286409</v>
      </c>
      <c r="W31">
        <v>0.30104971281441872</v>
      </c>
      <c r="X31">
        <v>192.31900099990889</v>
      </c>
      <c r="Y31">
        <v>1520</v>
      </c>
      <c r="Z31">
        <v>1.3469335134420137</v>
      </c>
      <c r="AA31">
        <v>42.370920298913674</v>
      </c>
      <c r="AC31">
        <v>0.19674847261054157</v>
      </c>
      <c r="AD31">
        <v>69.46234500000719</v>
      </c>
      <c r="AE31">
        <v>1900</v>
      </c>
      <c r="AF31">
        <v>0.40543792460332878</v>
      </c>
      <c r="AG31">
        <v>69.453640901581849</v>
      </c>
      <c r="AO31">
        <v>487.74133366601819</v>
      </c>
      <c r="AP31">
        <v>1.0736003934241694E-2</v>
      </c>
      <c r="AQ31">
        <v>19</v>
      </c>
      <c r="AS31">
        <f t="shared" si="6"/>
        <v>15.781919550824016</v>
      </c>
      <c r="AT31">
        <f t="shared" si="7"/>
        <v>1.5781919550824017E-2</v>
      </c>
      <c r="AV31">
        <f t="shared" si="8"/>
        <v>25.461264409669354</v>
      </c>
      <c r="AW31">
        <f t="shared" si="15"/>
        <v>0.22089945430748589</v>
      </c>
      <c r="AY31">
        <f t="shared" si="9"/>
        <v>15.829764811777821</v>
      </c>
      <c r="AZ31">
        <f t="shared" si="10"/>
        <v>1.5829764811777822E-2</v>
      </c>
      <c r="BB31">
        <f t="shared" si="16"/>
        <v>4.7845260953804924E-5</v>
      </c>
      <c r="BC31">
        <f t="shared" si="11"/>
        <v>5.0937608775361281E-3</v>
      </c>
    </row>
    <row r="32" spans="5:65" x14ac:dyDescent="0.2">
      <c r="E32">
        <v>0.73529411764705888</v>
      </c>
      <c r="F32">
        <v>113.87171200010926</v>
      </c>
      <c r="G32">
        <v>100</v>
      </c>
      <c r="H32">
        <v>7.3680406026992502</v>
      </c>
      <c r="I32">
        <v>24.45031122710796</v>
      </c>
      <c r="K32">
        <v>0.55096418732782371</v>
      </c>
      <c r="L32">
        <v>238.4799570000032</v>
      </c>
      <c r="M32">
        <v>400</v>
      </c>
      <c r="N32">
        <v>5.2391074744493222</v>
      </c>
      <c r="O32">
        <v>27.954384855613583</v>
      </c>
      <c r="Q32">
        <v>0.17841213202497769</v>
      </c>
      <c r="R32">
        <v>10.395009000087157</v>
      </c>
      <c r="S32">
        <v>400</v>
      </c>
      <c r="T32">
        <v>0.38503165538731876</v>
      </c>
      <c r="U32">
        <v>76.483050147756757</v>
      </c>
      <c r="W32">
        <v>0.31689443454149335</v>
      </c>
      <c r="X32">
        <v>231.22247499995865</v>
      </c>
      <c r="Y32">
        <v>1600</v>
      </c>
      <c r="Z32">
        <v>1.5341801434092792</v>
      </c>
      <c r="AA32">
        <v>41.150576301917525</v>
      </c>
      <c r="AC32">
        <v>0.20710365537951744</v>
      </c>
      <c r="AD32">
        <v>88.750039999955334</v>
      </c>
      <c r="AE32">
        <v>2000</v>
      </c>
      <c r="AF32">
        <v>0.4787319070233903</v>
      </c>
      <c r="AG32">
        <v>61.675481996778871</v>
      </c>
      <c r="AO32">
        <v>830.36763270638812</v>
      </c>
      <c r="AP32">
        <v>4.6955122228816018E-3</v>
      </c>
      <c r="AQ32">
        <v>20</v>
      </c>
      <c r="AS32">
        <f t="shared" si="6"/>
        <v>7.4561562601062485</v>
      </c>
      <c r="AT32">
        <f t="shared" si="7"/>
        <v>7.4561562601062484E-3</v>
      </c>
      <c r="AV32">
        <f t="shared" si="8"/>
        <v>7.6211555002639955</v>
      </c>
      <c r="AW32">
        <f>((AT32-AP32)/AP32)^2</f>
        <v>0.34566457378178189</v>
      </c>
      <c r="AY32">
        <f t="shared" si="9"/>
        <v>7.4492733195582446</v>
      </c>
      <c r="AZ32">
        <f t="shared" si="10"/>
        <v>7.4492733195582446E-3</v>
      </c>
      <c r="BB32">
        <f t="shared" si="16"/>
        <v>-6.8829405480037853E-6</v>
      </c>
      <c r="BC32">
        <f t="shared" si="11"/>
        <v>2.7537610966766428E-3</v>
      </c>
    </row>
    <row r="33" spans="5:56" x14ac:dyDescent="0.2">
      <c r="E33">
        <v>0.7720588235294118</v>
      </c>
      <c r="F33">
        <v>123.4196060000686</v>
      </c>
      <c r="G33">
        <v>105</v>
      </c>
      <c r="H33">
        <v>7.2845113405689874</v>
      </c>
      <c r="I33">
        <v>24.938775867856169</v>
      </c>
      <c r="K33">
        <v>0.57851239669421484</v>
      </c>
      <c r="L33">
        <v>277.81438300001901</v>
      </c>
      <c r="M33">
        <v>420</v>
      </c>
      <c r="N33">
        <v>5.5891025791246562</v>
      </c>
      <c r="O33">
        <v>27.95468776706603</v>
      </c>
      <c r="Q33">
        <v>0.1873327386262266</v>
      </c>
      <c r="R33">
        <v>10.939690000028349</v>
      </c>
      <c r="S33">
        <v>420</v>
      </c>
      <c r="T33">
        <v>0.4386211624397286</v>
      </c>
      <c r="U33">
        <v>72.910917450823277</v>
      </c>
      <c r="W33">
        <v>0.33273915626856804</v>
      </c>
      <c r="X33">
        <v>281.51775699993595</v>
      </c>
      <c r="Y33">
        <v>1680</v>
      </c>
      <c r="Z33">
        <v>1.7524738872741981</v>
      </c>
      <c r="AA33">
        <v>39.408791804431061</v>
      </c>
      <c r="AC33">
        <v>0.21745883814849332</v>
      </c>
      <c r="AD33">
        <v>98.083040999947116</v>
      </c>
      <c r="AE33">
        <v>2100</v>
      </c>
      <c r="AF33">
        <v>0.52491180467501686</v>
      </c>
      <c r="AG33">
        <v>60.646294107392144</v>
      </c>
      <c r="AV33">
        <f>SUM(AV14:AV32)</f>
        <v>4465607.5622618329</v>
      </c>
    </row>
    <row r="34" spans="5:56" x14ac:dyDescent="0.2">
      <c r="E34">
        <v>0.80882352941176472</v>
      </c>
      <c r="F34">
        <v>137.22001200006343</v>
      </c>
      <c r="G34">
        <v>110</v>
      </c>
      <c r="H34">
        <v>7.6550350844567268</v>
      </c>
      <c r="I34">
        <v>24.815237762000145</v>
      </c>
      <c r="K34">
        <v>0.60606060606060608</v>
      </c>
      <c r="L34">
        <v>306.21683599997777</v>
      </c>
      <c r="M34">
        <v>440</v>
      </c>
      <c r="N34">
        <v>6.359849650816578</v>
      </c>
      <c r="O34">
        <v>24.759834801446893</v>
      </c>
      <c r="Q34">
        <v>0.19625334522747548</v>
      </c>
      <c r="R34">
        <v>12.643386000068858</v>
      </c>
      <c r="S34">
        <v>440</v>
      </c>
      <c r="T34">
        <v>0.475491815420511</v>
      </c>
      <c r="U34">
        <v>70.502636024707115</v>
      </c>
      <c r="W34">
        <v>0.34858387799564272</v>
      </c>
      <c r="X34">
        <v>325.73726999992505</v>
      </c>
      <c r="Y34">
        <v>1760</v>
      </c>
      <c r="Z34">
        <v>1.974314286718367</v>
      </c>
      <c r="AA34">
        <v>38.749455075155431</v>
      </c>
      <c r="AC34">
        <v>0.22781402091746919</v>
      </c>
      <c r="AD34">
        <v>126.2715479999315</v>
      </c>
      <c r="AE34">
        <v>2200</v>
      </c>
      <c r="AF34">
        <v>0.58215971683415346</v>
      </c>
      <c r="AG34">
        <v>57.991181490307923</v>
      </c>
      <c r="AS34" t="s">
        <v>65</v>
      </c>
      <c r="AV34">
        <f>(AV33/COUNT(AV14:AV32))^0.5</f>
        <v>484.80096633685571</v>
      </c>
      <c r="AY34" t="s">
        <v>66</v>
      </c>
      <c r="BA34" t="s">
        <v>67</v>
      </c>
      <c r="BB34" t="s">
        <v>68</v>
      </c>
      <c r="BC34" t="s">
        <v>90</v>
      </c>
      <c r="BD34" t="s">
        <v>91</v>
      </c>
    </row>
    <row r="35" spans="5:56" x14ac:dyDescent="0.2">
      <c r="E35">
        <v>0.84558823529411764</v>
      </c>
      <c r="F35">
        <v>145.30386100010946</v>
      </c>
      <c r="G35">
        <v>115</v>
      </c>
      <c r="H35">
        <v>8.1308089951348386</v>
      </c>
      <c r="I35">
        <v>23.41564792236877</v>
      </c>
      <c r="K35">
        <v>0.63360881542699721</v>
      </c>
      <c r="L35">
        <v>338.11401799996383</v>
      </c>
      <c r="M35">
        <v>460</v>
      </c>
      <c r="N35">
        <v>6.5838529084727675</v>
      </c>
      <c r="O35">
        <v>24.513575096559372</v>
      </c>
      <c r="Q35">
        <v>0.20517395182872436</v>
      </c>
      <c r="R35">
        <v>19.310920000076294</v>
      </c>
      <c r="S35">
        <v>460</v>
      </c>
      <c r="T35">
        <v>0.53945965076781111</v>
      </c>
      <c r="U35">
        <v>67.241631955862786</v>
      </c>
      <c r="W35">
        <v>0.36442859972271735</v>
      </c>
      <c r="X35">
        <v>391.74000999995042</v>
      </c>
      <c r="Y35">
        <v>1840</v>
      </c>
      <c r="Z35">
        <v>2.312566757235154</v>
      </c>
      <c r="AA35">
        <v>36.431037829410023</v>
      </c>
      <c r="AC35">
        <v>0.23816920368644506</v>
      </c>
      <c r="AD35">
        <v>142.15454399993178</v>
      </c>
      <c r="AE35">
        <v>2300</v>
      </c>
      <c r="AF35">
        <v>0.65595182649812389</v>
      </c>
      <c r="AG35">
        <v>54.884770507098132</v>
      </c>
      <c r="AS35">
        <f>((8.253*500)/AO13)*(1+AU$6/(AO13-AU$5))-AU$4/(AO13^2)</f>
        <v>13541.768241416366</v>
      </c>
      <c r="AT35">
        <f>AS35/1000</f>
        <v>13.541768241416367</v>
      </c>
      <c r="AV35">
        <f>(AS35-1000*AP13)^2</f>
        <v>31646745.029463589</v>
      </c>
      <c r="AW35">
        <f>((AT35-AP13)/AP13)^2</f>
        <v>0.50500173439586971</v>
      </c>
      <c r="AY35">
        <f>AT35-AT13</f>
        <v>0.7784919692466179</v>
      </c>
      <c r="AZ35">
        <v>22.620152485205001</v>
      </c>
      <c r="BA35">
        <f>AT35-AP13</f>
        <v>5.6255439763158543</v>
      </c>
      <c r="BB35">
        <f>AT13-AP13</f>
        <v>4.8470520070692364</v>
      </c>
      <c r="BC35">
        <f>(AZ13-AP13)</f>
        <v>6.5905539560659312</v>
      </c>
      <c r="BD35">
        <f>(AZ13-AT35)</f>
        <v>0.96500997975007685</v>
      </c>
    </row>
    <row r="36" spans="5:56" x14ac:dyDescent="0.2">
      <c r="E36">
        <v>0.88235294117647056</v>
      </c>
      <c r="F36">
        <v>157.43187800003216</v>
      </c>
      <c r="G36">
        <v>120</v>
      </c>
      <c r="H36">
        <v>8.3714304762299463</v>
      </c>
      <c r="I36">
        <v>22.726705368980966</v>
      </c>
      <c r="K36">
        <v>0.66115702479338845</v>
      </c>
      <c r="L36">
        <v>365.74074899998959</v>
      </c>
      <c r="M36">
        <v>480</v>
      </c>
      <c r="N36">
        <v>6.3997318460523225</v>
      </c>
      <c r="O36">
        <v>26.054856908131761</v>
      </c>
      <c r="Q36">
        <v>0.21409455842997324</v>
      </c>
      <c r="R36">
        <v>29.616375999990851</v>
      </c>
      <c r="S36">
        <v>480</v>
      </c>
      <c r="T36">
        <v>0.5721819304162421</v>
      </c>
      <c r="U36">
        <v>65.029262454079671</v>
      </c>
      <c r="W36">
        <v>0.38027332144979203</v>
      </c>
      <c r="X36">
        <v>438.14659199991729</v>
      </c>
      <c r="Y36">
        <v>1920</v>
      </c>
      <c r="Z36">
        <v>2.5379352156693202</v>
      </c>
      <c r="AA36">
        <v>36.245475361765457</v>
      </c>
      <c r="AC36">
        <v>0.24852438645542094</v>
      </c>
      <c r="AD36">
        <v>167.22718499996699</v>
      </c>
      <c r="AE36">
        <v>2400</v>
      </c>
      <c r="AF36">
        <v>0.73123447066485991</v>
      </c>
      <c r="AG36">
        <v>52.884837974086118</v>
      </c>
      <c r="AS36">
        <f t="shared" ref="AS36:AS54" si="29">((8.253*500)/AO14)*(1+AU$6/(AO14-AU$5))-AU$4/(AO14^2)</f>
        <v>7441.5160054998896</v>
      </c>
      <c r="AT36">
        <f t="shared" ref="AT36:AT54" si="30">AS36/1000</f>
        <v>7.4415160054998895</v>
      </c>
      <c r="AV36">
        <f t="shared" ref="AV36:AV54" si="31">(AS36-1000*AP14)^2</f>
        <v>68351.239817352383</v>
      </c>
      <c r="AY36">
        <f t="shared" ref="AY36:AY54" si="32">AT36-AT14</f>
        <v>-1.0087115388564571</v>
      </c>
      <c r="AZ36">
        <v>24.959406942728435</v>
      </c>
      <c r="BA36">
        <f t="shared" ref="BA36:BA54" si="33">AT36-AP14</f>
        <v>0.2614407003841448</v>
      </c>
      <c r="BB36">
        <f>AT14-AP14</f>
        <v>1.2701522392406019</v>
      </c>
      <c r="BC36">
        <f t="shared" ref="BC36:BC54" si="34">(AZ14-AP14)</f>
        <v>2.8005947686401722</v>
      </c>
      <c r="BD36">
        <f t="shared" ref="BD36:BD54" si="35">(AZ14-AT36)</f>
        <v>2.5391540682560274</v>
      </c>
    </row>
    <row r="37" spans="5:56" x14ac:dyDescent="0.2">
      <c r="E37">
        <v>0.91911764705882348</v>
      </c>
      <c r="F37">
        <v>154.16875000006985</v>
      </c>
      <c r="G37">
        <v>125</v>
      </c>
      <c r="H37">
        <v>8.681733455762302</v>
      </c>
      <c r="I37">
        <v>22.266049601257105</v>
      </c>
      <c r="K37">
        <v>0.68870523415977958</v>
      </c>
      <c r="L37">
        <v>376.18704800005071</v>
      </c>
      <c r="M37">
        <v>500</v>
      </c>
      <c r="N37">
        <v>6.2047362957889467</v>
      </c>
      <c r="O37">
        <v>26.728815459376353</v>
      </c>
      <c r="Q37">
        <v>0.22301516503122212</v>
      </c>
      <c r="R37">
        <v>30.821036000037566</v>
      </c>
      <c r="S37">
        <v>500</v>
      </c>
      <c r="T37">
        <v>0.65184383273166457</v>
      </c>
      <c r="U37">
        <v>62.970447701606545</v>
      </c>
      <c r="W37">
        <v>0.39611804317686672</v>
      </c>
      <c r="X37">
        <v>513.50887199991848</v>
      </c>
      <c r="Y37">
        <v>2000</v>
      </c>
      <c r="Z37">
        <v>2.8062496230803613</v>
      </c>
      <c r="AA37">
        <v>35.081742931352544</v>
      </c>
      <c r="AC37">
        <v>0.25887956922439681</v>
      </c>
      <c r="AD37">
        <v>205.02331399999093</v>
      </c>
      <c r="AE37">
        <v>2500</v>
      </c>
      <c r="AF37">
        <v>0.8166850396666997</v>
      </c>
      <c r="AG37">
        <v>50.36996979924313</v>
      </c>
      <c r="AS37">
        <f t="shared" si="29"/>
        <v>5543.8996194786414</v>
      </c>
      <c r="AT37">
        <f t="shared" si="30"/>
        <v>5.5438996194786414</v>
      </c>
      <c r="AV37">
        <f t="shared" si="31"/>
        <v>1834397.8397637513</v>
      </c>
      <c r="AY37">
        <f t="shared" si="32"/>
        <v>-1.2039990962241305</v>
      </c>
      <c r="AZ37">
        <v>26.514203478203569</v>
      </c>
      <c r="BA37">
        <f t="shared" si="33"/>
        <v>-1.3543994387785867</v>
      </c>
      <c r="BB37">
        <f t="shared" ref="BB37:BB54" si="36">AT15-AP15</f>
        <v>-0.15040034255445622</v>
      </c>
      <c r="BC37">
        <f t="shared" si="34"/>
        <v>1.1648474289230677</v>
      </c>
      <c r="BD37">
        <f t="shared" si="35"/>
        <v>2.5192468677016544</v>
      </c>
    </row>
    <row r="38" spans="5:56" x14ac:dyDescent="0.2">
      <c r="E38">
        <v>0.95588235294117652</v>
      </c>
      <c r="F38">
        <v>174.68499600002542</v>
      </c>
      <c r="G38">
        <v>130</v>
      </c>
      <c r="H38">
        <v>8.7703804216068253</v>
      </c>
      <c r="I38">
        <v>22.447368325293585</v>
      </c>
      <c r="K38">
        <v>0.71625344352617082</v>
      </c>
      <c r="L38">
        <v>410.6182770000305</v>
      </c>
      <c r="M38">
        <v>520</v>
      </c>
      <c r="N38">
        <v>6.1439712457932192</v>
      </c>
      <c r="O38">
        <v>27.402576313119074</v>
      </c>
      <c r="Q38">
        <v>0.23193577163247101</v>
      </c>
      <c r="R38">
        <v>33.752856000093743</v>
      </c>
      <c r="S38">
        <v>520</v>
      </c>
      <c r="T38">
        <v>0.70724377751967615</v>
      </c>
      <c r="U38">
        <v>60.560252183531667</v>
      </c>
      <c r="W38">
        <v>0.41196276490394135</v>
      </c>
      <c r="X38">
        <v>591.11941599997226</v>
      </c>
      <c r="Y38">
        <v>2080</v>
      </c>
      <c r="Z38">
        <v>3.197863819962266</v>
      </c>
      <c r="AA38">
        <v>32.740019134497516</v>
      </c>
      <c r="AC38">
        <v>0.26923475199337266</v>
      </c>
      <c r="AD38">
        <v>228.38345199998002</v>
      </c>
      <c r="AE38">
        <v>2600</v>
      </c>
      <c r="AF38">
        <v>0.93076590986101482</v>
      </c>
      <c r="AG38">
        <v>47.932342675899477</v>
      </c>
      <c r="AS38">
        <f t="shared" si="29"/>
        <v>4952.4092618282566</v>
      </c>
      <c r="AT38">
        <f t="shared" si="30"/>
        <v>4.9524092618282562</v>
      </c>
      <c r="AV38">
        <f t="shared" si="31"/>
        <v>2357852.2440861217</v>
      </c>
      <c r="AY38">
        <f t="shared" si="32"/>
        <v>-1.2179041377516056</v>
      </c>
      <c r="AZ38">
        <v>27.194285075932026</v>
      </c>
      <c r="BA38">
        <f t="shared" si="33"/>
        <v>-1.5355299554506008</v>
      </c>
      <c r="BB38">
        <f t="shared" si="36"/>
        <v>-0.31762581769899523</v>
      </c>
      <c r="BC38">
        <f t="shared" si="34"/>
        <v>0.90785134162314041</v>
      </c>
      <c r="BD38">
        <f t="shared" si="35"/>
        <v>2.4433812970737412</v>
      </c>
    </row>
    <row r="39" spans="5:56" x14ac:dyDescent="0.2">
      <c r="E39">
        <v>0.99264705882352944</v>
      </c>
      <c r="F39">
        <v>176.1466360000195</v>
      </c>
      <c r="G39">
        <v>135</v>
      </c>
      <c r="H39">
        <v>7.9962819347805985</v>
      </c>
      <c r="I39">
        <v>24.332562548896995</v>
      </c>
      <c r="K39">
        <v>0.74380165289256195</v>
      </c>
      <c r="L39">
        <v>437.68224100000225</v>
      </c>
      <c r="M39">
        <v>540</v>
      </c>
      <c r="N39">
        <v>6.2405941039951074</v>
      </c>
      <c r="O39">
        <v>27.372961275050695</v>
      </c>
      <c r="Q39">
        <v>0.24085637823371989</v>
      </c>
      <c r="R39">
        <v>32.8640660000965</v>
      </c>
      <c r="S39">
        <v>540</v>
      </c>
      <c r="T39">
        <v>0.730896504253432</v>
      </c>
      <c r="U39">
        <v>60.961066915495451</v>
      </c>
      <c r="W39">
        <v>0.42780748663101603</v>
      </c>
      <c r="X39">
        <v>661.12052899994887</v>
      </c>
      <c r="Y39">
        <v>2160</v>
      </c>
      <c r="Z39">
        <v>3.4118524765735967</v>
      </c>
      <c r="AA39">
        <v>32.323375822896658</v>
      </c>
      <c r="AC39">
        <v>0.27958993476234856</v>
      </c>
      <c r="AD39">
        <v>254.52450399997178</v>
      </c>
      <c r="AE39">
        <v>2700</v>
      </c>
      <c r="AF39">
        <v>1.0092862315869358</v>
      </c>
      <c r="AG39">
        <v>46.750649047448377</v>
      </c>
      <c r="AS39">
        <f t="shared" si="29"/>
        <v>4413.641943597454</v>
      </c>
      <c r="AT39">
        <f t="shared" si="30"/>
        <v>4.4136419435974537</v>
      </c>
      <c r="AV39">
        <f t="shared" si="31"/>
        <v>3505956.8720819647</v>
      </c>
      <c r="AY39">
        <f t="shared" si="32"/>
        <v>-1.208501998013733</v>
      </c>
      <c r="AZ39">
        <v>27.941194673874854</v>
      </c>
      <c r="BA39">
        <f t="shared" si="33"/>
        <v>-1.8724200575944403</v>
      </c>
      <c r="BB39">
        <f t="shared" si="36"/>
        <v>-0.66391805958070726</v>
      </c>
      <c r="BC39">
        <f t="shared" si="34"/>
        <v>0.46875661022468229</v>
      </c>
      <c r="BD39">
        <f t="shared" si="35"/>
        <v>2.3411766678191226</v>
      </c>
    </row>
    <row r="40" spans="5:56" x14ac:dyDescent="0.2">
      <c r="E40">
        <v>1.0294117647058822</v>
      </c>
      <c r="F40">
        <v>185.47245900006965</v>
      </c>
      <c r="G40">
        <v>140</v>
      </c>
      <c r="H40">
        <v>7.3811613969984791</v>
      </c>
      <c r="I40">
        <v>25.686031716538288</v>
      </c>
      <c r="K40">
        <v>0.77134986225895319</v>
      </c>
      <c r="L40">
        <v>468.5857669999823</v>
      </c>
      <c r="M40">
        <v>560</v>
      </c>
      <c r="N40">
        <v>6.4796464455664688</v>
      </c>
      <c r="O40">
        <v>26.961022317117813</v>
      </c>
      <c r="Q40">
        <v>0.24977698483496877</v>
      </c>
      <c r="R40">
        <v>35.607827000087127</v>
      </c>
      <c r="S40">
        <v>560</v>
      </c>
      <c r="T40">
        <v>0.78227099871586203</v>
      </c>
      <c r="U40">
        <v>58.887297111442926</v>
      </c>
      <c r="W40">
        <v>0.44365220835809072</v>
      </c>
      <c r="X40">
        <v>742.29609999991953</v>
      </c>
      <c r="Y40">
        <v>2240</v>
      </c>
      <c r="Z40">
        <v>3.6280683305327557</v>
      </c>
      <c r="AA40">
        <v>31.977747480824707</v>
      </c>
      <c r="AC40">
        <v>0.2899451175313244</v>
      </c>
      <c r="AD40">
        <v>297.599872999941</v>
      </c>
      <c r="AE40">
        <v>2800</v>
      </c>
      <c r="AF40">
        <v>1.1109461985323474</v>
      </c>
      <c r="AG40">
        <v>45.33980578361313</v>
      </c>
      <c r="AS40">
        <f t="shared" si="29"/>
        <v>3830.1132765480911</v>
      </c>
      <c r="AT40">
        <f t="shared" si="30"/>
        <v>3.830113276548091</v>
      </c>
      <c r="AV40">
        <f t="shared" si="31"/>
        <v>5716074.3789350586</v>
      </c>
      <c r="AY40">
        <f t="shared" si="32"/>
        <v>-1.1725726983608666</v>
      </c>
      <c r="AZ40">
        <v>28.938755069284944</v>
      </c>
      <c r="BA40">
        <f t="shared" si="33"/>
        <v>-2.3908313154497245</v>
      </c>
      <c r="BB40">
        <f t="shared" si="36"/>
        <v>-1.2182586170888579</v>
      </c>
      <c r="BC40">
        <f t="shared" si="34"/>
        <v>-0.19903262970848346</v>
      </c>
      <c r="BD40">
        <f t="shared" si="35"/>
        <v>2.191798685741241</v>
      </c>
    </row>
    <row r="41" spans="5:56" x14ac:dyDescent="0.2">
      <c r="E41">
        <v>1.0661764705882353</v>
      </c>
      <c r="F41">
        <v>200.99840500007849</v>
      </c>
      <c r="G41">
        <v>145</v>
      </c>
      <c r="H41">
        <v>7.4770617935470272</v>
      </c>
      <c r="I41">
        <v>25.438907156865362</v>
      </c>
      <c r="K41">
        <v>0.79889807162534432</v>
      </c>
      <c r="L41">
        <v>492.12543400004506</v>
      </c>
      <c r="M41">
        <v>580</v>
      </c>
      <c r="N41">
        <v>6.4511455392939157</v>
      </c>
      <c r="O41">
        <v>26.869509672293997</v>
      </c>
      <c r="Q41">
        <v>0.25869759143621768</v>
      </c>
      <c r="R41">
        <v>60.192588000092655</v>
      </c>
      <c r="S41">
        <v>580</v>
      </c>
      <c r="T41">
        <v>0.8838947977967625</v>
      </c>
      <c r="U41">
        <v>55.271397286954659</v>
      </c>
      <c r="W41">
        <v>0.4594969300851654</v>
      </c>
      <c r="X41">
        <v>823.34775199997239</v>
      </c>
      <c r="Y41">
        <v>2320</v>
      </c>
      <c r="Z41">
        <v>4.0415622138648395</v>
      </c>
      <c r="AA41">
        <v>30.633766683846861</v>
      </c>
      <c r="AC41">
        <v>0.3003003003003003</v>
      </c>
      <c r="AD41">
        <v>344.55675899994094</v>
      </c>
      <c r="AE41">
        <v>2900</v>
      </c>
      <c r="AF41">
        <v>1.2275365405910712</v>
      </c>
      <c r="AG41">
        <v>43.791836634252817</v>
      </c>
      <c r="AS41">
        <f t="shared" si="29"/>
        <v>2095.3156998546474</v>
      </c>
      <c r="AT41">
        <f t="shared" si="30"/>
        <v>2.0953156998546474</v>
      </c>
      <c r="AV41">
        <f t="shared" si="31"/>
        <v>1888292.4318136056</v>
      </c>
      <c r="AY41">
        <f t="shared" si="32"/>
        <v>-0.88008797667787952</v>
      </c>
      <c r="AZ41">
        <v>34.303539749537983</v>
      </c>
      <c r="BA41">
        <f t="shared" si="33"/>
        <v>-1.3741515316054507</v>
      </c>
      <c r="BB41">
        <f t="shared" si="36"/>
        <v>-0.49406355492757115</v>
      </c>
      <c r="BC41">
        <f t="shared" si="34"/>
        <v>9.9119373391172605E-2</v>
      </c>
      <c r="BD41">
        <f t="shared" si="35"/>
        <v>1.4732709049966233</v>
      </c>
    </row>
    <row r="42" spans="5:56" x14ac:dyDescent="0.2">
      <c r="E42">
        <v>1.1029411764705883</v>
      </c>
      <c r="F42">
        <v>201.63933600008022</v>
      </c>
      <c r="G42">
        <v>150</v>
      </c>
      <c r="H42">
        <v>7.4512055923280913</v>
      </c>
      <c r="I42">
        <v>25.640074889808339</v>
      </c>
      <c r="K42">
        <v>0.82644628099173556</v>
      </c>
      <c r="L42">
        <v>510.09452100005001</v>
      </c>
      <c r="M42">
        <v>600</v>
      </c>
      <c r="N42">
        <v>6.5918253762292451</v>
      </c>
      <c r="O42">
        <v>26.514670302062001</v>
      </c>
      <c r="Q42">
        <v>0.26761819803746656</v>
      </c>
      <c r="R42">
        <v>55.984434000100009</v>
      </c>
      <c r="S42">
        <v>600</v>
      </c>
      <c r="T42">
        <v>0.93596565156568956</v>
      </c>
      <c r="U42">
        <v>55.344810645038038</v>
      </c>
      <c r="W42">
        <v>0.47534165181224003</v>
      </c>
      <c r="X42">
        <v>914.43011600000318</v>
      </c>
      <c r="Y42">
        <v>2400</v>
      </c>
      <c r="Z42">
        <v>4.2874867451025676</v>
      </c>
      <c r="AA42">
        <v>30.365622697017606</v>
      </c>
      <c r="AC42">
        <v>0.31065548306927615</v>
      </c>
      <c r="AD42">
        <v>389.43683899997268</v>
      </c>
      <c r="AE42">
        <v>3000</v>
      </c>
      <c r="AF42">
        <v>1.3514301302537832</v>
      </c>
      <c r="AG42">
        <v>42.980321921429827</v>
      </c>
      <c r="AS42">
        <f t="shared" si="29"/>
        <v>1481.4487060060392</v>
      </c>
      <c r="AT42">
        <f t="shared" si="30"/>
        <v>1.4814487060060393</v>
      </c>
      <c r="AV42">
        <f t="shared" si="31"/>
        <v>1683363.8031367993</v>
      </c>
      <c r="AY42">
        <f t="shared" si="32"/>
        <v>-0.6953241750757666</v>
      </c>
      <c r="AZ42">
        <v>38.38870084554965</v>
      </c>
      <c r="BA42">
        <f t="shared" si="33"/>
        <v>-1.2974451060205974</v>
      </c>
      <c r="BB42">
        <f t="shared" si="36"/>
        <v>-0.60212093094483077</v>
      </c>
      <c r="BC42">
        <f t="shared" si="34"/>
        <v>-0.19187374665510148</v>
      </c>
      <c r="BD42">
        <f t="shared" si="35"/>
        <v>1.1055713593654959</v>
      </c>
    </row>
    <row r="43" spans="5:56" x14ac:dyDescent="0.2">
      <c r="E43">
        <v>1.1397058823529411</v>
      </c>
      <c r="F43">
        <v>215.39698300010059</v>
      </c>
      <c r="G43">
        <v>155</v>
      </c>
      <c r="H43">
        <v>7.5588850060198736</v>
      </c>
      <c r="I43">
        <v>26.596125649833848</v>
      </c>
      <c r="Q43">
        <v>0.27653880463871544</v>
      </c>
      <c r="R43">
        <v>71.252951000002213</v>
      </c>
      <c r="S43">
        <v>620</v>
      </c>
      <c r="T43">
        <v>1.0245244430292528</v>
      </c>
      <c r="U43">
        <v>53.66025349495812</v>
      </c>
      <c r="AS43">
        <f t="shared" si="29"/>
        <v>1131.5846130547982</v>
      </c>
      <c r="AT43">
        <f t="shared" si="30"/>
        <v>1.1315846130547982</v>
      </c>
      <c r="AV43">
        <f t="shared" si="31"/>
        <v>861738.36871708941</v>
      </c>
      <c r="AY43">
        <f t="shared" si="32"/>
        <v>-0.56605235637713114</v>
      </c>
      <c r="AZ43">
        <v>42.194522124992766</v>
      </c>
      <c r="BA43">
        <f t="shared" si="33"/>
        <v>-0.92829864198817491</v>
      </c>
      <c r="BB43">
        <f t="shared" si="36"/>
        <v>-0.36224628561104377</v>
      </c>
      <c r="BC43">
        <f t="shared" si="34"/>
        <v>-6.1739186556398762E-2</v>
      </c>
      <c r="BD43">
        <f t="shared" si="35"/>
        <v>0.86655945543177615</v>
      </c>
    </row>
    <row r="44" spans="5:56" x14ac:dyDescent="0.2">
      <c r="E44">
        <v>1.1764705882352942</v>
      </c>
      <c r="F44">
        <v>223.09290100005455</v>
      </c>
      <c r="G44">
        <v>160</v>
      </c>
      <c r="H44">
        <v>7.3702406211565146</v>
      </c>
      <c r="I44">
        <v>26.526902649992689</v>
      </c>
      <c r="Q44">
        <v>0.28545941123996432</v>
      </c>
      <c r="R44">
        <v>88.293699000030756</v>
      </c>
      <c r="S44">
        <v>640</v>
      </c>
      <c r="T44">
        <v>1.1551713479487973</v>
      </c>
      <c r="U44">
        <v>50.611711875090442</v>
      </c>
      <c r="AS44">
        <f t="shared" si="29"/>
        <v>754.26693342778992</v>
      </c>
      <c r="AT44">
        <f t="shared" si="30"/>
        <v>0.75426693342778994</v>
      </c>
      <c r="AV44">
        <f t="shared" si="31"/>
        <v>165094.04213772793</v>
      </c>
      <c r="AY44">
        <f t="shared" si="32"/>
        <v>-0.4036553808838782</v>
      </c>
      <c r="AZ44">
        <v>49.196925068414387</v>
      </c>
      <c r="BA44">
        <f t="shared" si="33"/>
        <v>-0.40631766161185745</v>
      </c>
      <c r="BB44">
        <f t="shared" si="36"/>
        <v>-2.6622807279792493E-3</v>
      </c>
      <c r="BC44">
        <f t="shared" si="34"/>
        <v>0.17860445016161175</v>
      </c>
      <c r="BD44">
        <f t="shared" si="35"/>
        <v>0.5849221117734692</v>
      </c>
    </row>
    <row r="45" spans="5:56" x14ac:dyDescent="0.2">
      <c r="E45">
        <v>1.213235294117647</v>
      </c>
      <c r="F45">
        <v>237.03166000009514</v>
      </c>
      <c r="G45">
        <v>165</v>
      </c>
      <c r="H45">
        <v>7.3583382660127183</v>
      </c>
      <c r="I45">
        <v>26.580259007410753</v>
      </c>
      <c r="Q45">
        <v>0.2943800178412132</v>
      </c>
      <c r="R45">
        <v>91.369213000056334</v>
      </c>
      <c r="S45">
        <v>660</v>
      </c>
      <c r="T45">
        <v>1.2223590713609962</v>
      </c>
      <c r="U45">
        <v>49.824195729416878</v>
      </c>
      <c r="AS45">
        <f t="shared" si="29"/>
        <v>560.70646862156809</v>
      </c>
      <c r="AT45">
        <f t="shared" si="30"/>
        <v>0.56070646862156814</v>
      </c>
      <c r="AV45">
        <f t="shared" si="31"/>
        <v>24422.681518760066</v>
      </c>
      <c r="AY45">
        <f t="shared" si="32"/>
        <v>-0.30969037242536868</v>
      </c>
      <c r="AZ45">
        <v>55.495407977522497</v>
      </c>
      <c r="BA45">
        <f t="shared" si="33"/>
        <v>-0.15627757842620948</v>
      </c>
      <c r="BB45">
        <f t="shared" si="36"/>
        <v>0.15341279399915919</v>
      </c>
      <c r="BC45">
        <f>(AZ23-AP23)</f>
        <v>0.27545299678704027</v>
      </c>
      <c r="BD45">
        <f t="shared" si="35"/>
        <v>0.43173057521324976</v>
      </c>
    </row>
    <row r="46" spans="5:56" x14ac:dyDescent="0.2">
      <c r="E46">
        <v>1.25</v>
      </c>
      <c r="F46">
        <v>239.49624100001529</v>
      </c>
      <c r="G46">
        <v>170</v>
      </c>
      <c r="H46">
        <v>6.8465376996602059</v>
      </c>
      <c r="I46">
        <v>29.001584188491936</v>
      </c>
      <c r="Q46">
        <v>0.30330062444246209</v>
      </c>
      <c r="R46">
        <v>101.81477699999232</v>
      </c>
      <c r="S46">
        <v>680</v>
      </c>
      <c r="T46">
        <v>1.2691193297830092</v>
      </c>
      <c r="U46">
        <v>50.210223475613319</v>
      </c>
      <c r="AS46">
        <f t="shared" si="29"/>
        <v>452.30278218164887</v>
      </c>
      <c r="AT46">
        <f t="shared" si="30"/>
        <v>0.45230278218164888</v>
      </c>
      <c r="AV46">
        <f t="shared" si="31"/>
        <v>21078.009094044333</v>
      </c>
      <c r="AY46">
        <f t="shared" si="32"/>
        <v>-0.25350922907228013</v>
      </c>
      <c r="AZ46">
        <v>60.812217752424246</v>
      </c>
      <c r="BA46">
        <f t="shared" si="33"/>
        <v>-0.14518267491007431</v>
      </c>
      <c r="BB46">
        <f t="shared" si="36"/>
        <v>0.10832655416220582</v>
      </c>
      <c r="BC46">
        <f t="shared" si="34"/>
        <v>0.19875474921033087</v>
      </c>
      <c r="BD46">
        <f t="shared" si="35"/>
        <v>0.34393742412040518</v>
      </c>
    </row>
    <row r="47" spans="5:56" x14ac:dyDescent="0.2">
      <c r="E47">
        <v>1.286764705882353</v>
      </c>
      <c r="F47">
        <v>257.62513400008902</v>
      </c>
      <c r="G47">
        <v>175</v>
      </c>
      <c r="H47">
        <v>7.1286669510246776</v>
      </c>
      <c r="I47">
        <v>28.154047221480997</v>
      </c>
      <c r="Q47">
        <v>0.31222123104371097</v>
      </c>
      <c r="R47">
        <v>116.4330740000587</v>
      </c>
      <c r="S47">
        <v>700</v>
      </c>
      <c r="T47">
        <v>1.476686953876436</v>
      </c>
      <c r="U47">
        <v>45.851949030931102</v>
      </c>
      <c r="AS47">
        <f t="shared" si="29"/>
        <v>339.63034641124443</v>
      </c>
      <c r="AT47">
        <f t="shared" si="30"/>
        <v>0.33963034641124445</v>
      </c>
      <c r="AV47">
        <f t="shared" si="31"/>
        <v>6633.9431425210687</v>
      </c>
      <c r="AY47">
        <f t="shared" si="32"/>
        <v>-0.19220626867390955</v>
      </c>
      <c r="AZ47">
        <v>69.075670713145769</v>
      </c>
      <c r="BA47">
        <f t="shared" si="33"/>
        <v>-8.1449021740724825E-2</v>
      </c>
      <c r="BB47">
        <f t="shared" si="36"/>
        <v>0.11075724693318473</v>
      </c>
      <c r="BC47">
        <f t="shared" si="34"/>
        <v>0.17036542642667102</v>
      </c>
      <c r="BD47">
        <f t="shared" si="35"/>
        <v>0.25181444816739584</v>
      </c>
    </row>
    <row r="48" spans="5:56" x14ac:dyDescent="0.2">
      <c r="E48">
        <v>1.3235294117647058</v>
      </c>
      <c r="F48">
        <v>267.51998800004367</v>
      </c>
      <c r="G48">
        <v>180</v>
      </c>
      <c r="H48">
        <v>7.1442344227226595</v>
      </c>
      <c r="I48">
        <v>27.417006283149924</v>
      </c>
      <c r="Q48">
        <v>0.32114183764495985</v>
      </c>
      <c r="R48">
        <v>130.05047800007742</v>
      </c>
      <c r="S48">
        <v>720</v>
      </c>
      <c r="T48">
        <v>1.4782708803781099</v>
      </c>
      <c r="U48">
        <v>48.010787587089318</v>
      </c>
      <c r="AS48">
        <f t="shared" si="29"/>
        <v>250.11509329362931</v>
      </c>
      <c r="AT48">
        <f t="shared" si="30"/>
        <v>0.2501150932936293</v>
      </c>
      <c r="AV48">
        <f t="shared" si="31"/>
        <v>3126.021502165112</v>
      </c>
      <c r="AY48">
        <f t="shared" si="32"/>
        <v>-0.1413197741919579</v>
      </c>
      <c r="AZ48">
        <v>79.68069814966502</v>
      </c>
      <c r="BA48">
        <f t="shared" si="33"/>
        <v>-5.5910835284094185E-2</v>
      </c>
      <c r="BB48">
        <f t="shared" si="36"/>
        <v>8.5408938907863718E-2</v>
      </c>
      <c r="BC48">
        <f t="shared" si="34"/>
        <v>0.12278811376120824</v>
      </c>
      <c r="BD48">
        <f t="shared" si="35"/>
        <v>0.17869894904530242</v>
      </c>
    </row>
    <row r="49" spans="5:56" x14ac:dyDescent="0.2">
      <c r="E49">
        <v>1.3602941176470589</v>
      </c>
      <c r="F49">
        <v>274.45504500006791</v>
      </c>
      <c r="G49">
        <v>185</v>
      </c>
      <c r="H49">
        <v>6.3838666823658849</v>
      </c>
      <c r="I49">
        <v>30.194679799213976</v>
      </c>
      <c r="Q49">
        <v>0.33006244424620873</v>
      </c>
      <c r="R49">
        <v>132.71956100000534</v>
      </c>
      <c r="S49">
        <v>740</v>
      </c>
      <c r="T49">
        <v>1.647731939677229</v>
      </c>
      <c r="U49">
        <v>45.355577412613549</v>
      </c>
      <c r="AS49">
        <f t="shared" si="29"/>
        <v>174.22061639662684</v>
      </c>
      <c r="AT49">
        <f t="shared" si="30"/>
        <v>0.17422061639662684</v>
      </c>
      <c r="AV49">
        <f t="shared" si="31"/>
        <v>391.69882397494467</v>
      </c>
      <c r="AY49">
        <f t="shared" si="32"/>
        <v>-9.6733794765328562E-2</v>
      </c>
      <c r="AZ49">
        <v>95.188956214283849</v>
      </c>
      <c r="BA49">
        <f t="shared" si="33"/>
        <v>-1.979138256855606E-2</v>
      </c>
      <c r="BB49">
        <f t="shared" si="36"/>
        <v>7.6942412196772503E-2</v>
      </c>
      <c r="BC49">
        <f t="shared" si="34"/>
        <v>9.7838704038843594E-2</v>
      </c>
      <c r="BD49">
        <f t="shared" si="35"/>
        <v>0.11763008660739965</v>
      </c>
    </row>
    <row r="50" spans="5:56" x14ac:dyDescent="0.2">
      <c r="E50">
        <v>1.3970588235294117</v>
      </c>
      <c r="F50">
        <v>277.74587199999951</v>
      </c>
      <c r="G50">
        <v>190</v>
      </c>
      <c r="H50">
        <v>7.0039317738832905</v>
      </c>
      <c r="I50">
        <v>28.267172870780062</v>
      </c>
      <c r="Q50">
        <v>0.33898305084745761</v>
      </c>
      <c r="R50">
        <v>161.07680000003893</v>
      </c>
      <c r="S50">
        <v>760</v>
      </c>
      <c r="T50">
        <v>1.7085948779894551</v>
      </c>
      <c r="U50">
        <v>45.877841317662124</v>
      </c>
      <c r="AS50">
        <f t="shared" si="29"/>
        <v>115.23968050526989</v>
      </c>
      <c r="AT50">
        <f t="shared" si="30"/>
        <v>0.11523968050526989</v>
      </c>
      <c r="AV50">
        <f t="shared" si="31"/>
        <v>22.486641979171551</v>
      </c>
      <c r="AY50">
        <f t="shared" si="32"/>
        <v>-6.1419166447765877E-2</v>
      </c>
      <c r="AZ50">
        <v>118.07704697950365</v>
      </c>
      <c r="BA50">
        <f t="shared" si="33"/>
        <v>-4.742008222174604E-3</v>
      </c>
      <c r="BB50">
        <f t="shared" si="36"/>
        <v>5.6677158225591273E-2</v>
      </c>
      <c r="BC50">
        <f t="shared" si="34"/>
        <v>6.6972818818242214E-2</v>
      </c>
      <c r="BD50">
        <f t="shared" si="35"/>
        <v>7.1714827040416818E-2</v>
      </c>
    </row>
    <row r="51" spans="5:56" x14ac:dyDescent="0.2">
      <c r="E51">
        <v>1.4338235294117647</v>
      </c>
      <c r="F51">
        <v>289.89549800008535</v>
      </c>
      <c r="G51">
        <v>195</v>
      </c>
      <c r="H51">
        <v>6.691796093902747</v>
      </c>
      <c r="I51">
        <v>28.855713121475141</v>
      </c>
      <c r="Q51">
        <v>0.34790365744870649</v>
      </c>
      <c r="R51">
        <v>166.6511500000488</v>
      </c>
      <c r="S51">
        <v>780</v>
      </c>
      <c r="T51">
        <v>1.8913995478298173</v>
      </c>
      <c r="U51">
        <v>44.001773510818445</v>
      </c>
      <c r="AS51">
        <f t="shared" si="29"/>
        <v>70.138808922567776</v>
      </c>
      <c r="AT51">
        <f t="shared" si="30"/>
        <v>7.0138808922567769E-2</v>
      </c>
      <c r="AV51">
        <f t="shared" si="31"/>
        <v>19.44504130850693</v>
      </c>
      <c r="AY51">
        <f t="shared" si="32"/>
        <v>-3.4490711521489192E-2</v>
      </c>
      <c r="AZ51">
        <v>155.74167948270792</v>
      </c>
      <c r="BA51">
        <f t="shared" si="33"/>
        <v>4.4096531959448709E-3</v>
      </c>
      <c r="BB51">
        <f t="shared" si="36"/>
        <v>3.8900364717434063E-2</v>
      </c>
      <c r="BC51">
        <f t="shared" si="34"/>
        <v>4.2999145351374793E-2</v>
      </c>
      <c r="BD51">
        <f t="shared" si="35"/>
        <v>3.8589492155429922E-2</v>
      </c>
    </row>
    <row r="52" spans="5:56" x14ac:dyDescent="0.2">
      <c r="E52">
        <v>1.4705882352941178</v>
      </c>
      <c r="F52">
        <v>298.09877300006337</v>
      </c>
      <c r="G52">
        <v>200</v>
      </c>
      <c r="H52">
        <v>6.8693397068961506</v>
      </c>
      <c r="I52">
        <v>28.404829338526671</v>
      </c>
      <c r="Q52">
        <v>0.35682426404995538</v>
      </c>
      <c r="R52">
        <v>176.78164300008211</v>
      </c>
      <c r="S52">
        <v>800</v>
      </c>
      <c r="T52">
        <v>1.9872142419597982</v>
      </c>
      <c r="U52">
        <v>43.39330119070712</v>
      </c>
      <c r="AS52">
        <f t="shared" si="29"/>
        <v>36.966528381817795</v>
      </c>
      <c r="AT52">
        <f t="shared" si="30"/>
        <v>3.6966528381817798E-2</v>
      </c>
      <c r="AV52">
        <f t="shared" si="31"/>
        <v>42.514871120230957</v>
      </c>
      <c r="AY52">
        <f t="shared" si="32"/>
        <v>-1.5492636063873855E-2</v>
      </c>
      <c r="AZ52">
        <v>229.68391163453143</v>
      </c>
      <c r="BA52">
        <f t="shared" si="33"/>
        <v>6.520342868303091E-3</v>
      </c>
      <c r="BB52">
        <f t="shared" si="36"/>
        <v>2.2012978932176946E-2</v>
      </c>
      <c r="BC52">
        <f t="shared" si="34"/>
        <v>2.308914282915871E-2</v>
      </c>
      <c r="BD52">
        <f t="shared" si="35"/>
        <v>1.6568799960855619E-2</v>
      </c>
    </row>
    <row r="53" spans="5:56" x14ac:dyDescent="0.2">
      <c r="Q53">
        <v>0.36574487065120426</v>
      </c>
      <c r="R53">
        <v>188.05958400003146</v>
      </c>
      <c r="S53">
        <v>820</v>
      </c>
      <c r="T53">
        <v>2.1454642831705559</v>
      </c>
      <c r="U53">
        <v>42.303937002498898</v>
      </c>
      <c r="AS53">
        <f t="shared" si="29"/>
        <v>12.433304152911145</v>
      </c>
      <c r="AT53">
        <f t="shared" si="30"/>
        <v>1.2433304152911145E-2</v>
      </c>
      <c r="AV53">
        <f t="shared" si="31"/>
        <v>2.8808280322953657</v>
      </c>
      <c r="AY53">
        <f t="shared" si="32"/>
        <v>-3.348615397912872E-3</v>
      </c>
      <c r="AZ53">
        <v>487.74133366601819</v>
      </c>
      <c r="BA53">
        <f t="shared" si="33"/>
        <v>1.6973002186694511E-3</v>
      </c>
      <c r="BB53">
        <f t="shared" si="36"/>
        <v>5.0459156165823232E-3</v>
      </c>
      <c r="BC53">
        <f t="shared" si="34"/>
        <v>5.0937608775361281E-3</v>
      </c>
      <c r="BD53">
        <f t="shared" si="35"/>
        <v>3.3964606588666769E-3</v>
      </c>
    </row>
    <row r="54" spans="5:56" x14ac:dyDescent="0.2">
      <c r="Q54">
        <v>0.37466547725245319</v>
      </c>
      <c r="R54">
        <v>205.29131800006144</v>
      </c>
      <c r="S54">
        <v>840</v>
      </c>
      <c r="T54">
        <v>2.219911540286291</v>
      </c>
      <c r="U54">
        <v>42.438566227956088</v>
      </c>
      <c r="AS54">
        <f t="shared" si="29"/>
        <v>6.311554421940718</v>
      </c>
      <c r="AT54">
        <f t="shared" si="30"/>
        <v>6.3115544219407181E-3</v>
      </c>
      <c r="AV54">
        <f t="shared" si="31"/>
        <v>2.6115923891398238</v>
      </c>
      <c r="AY54">
        <f t="shared" si="32"/>
        <v>-1.1446018381655303E-3</v>
      </c>
      <c r="AZ54">
        <v>830.36763270638812</v>
      </c>
      <c r="BA54">
        <f t="shared" si="33"/>
        <v>1.6160421990591162E-3</v>
      </c>
      <c r="BB54">
        <f t="shared" si="36"/>
        <v>2.7606440372246466E-3</v>
      </c>
      <c r="BC54">
        <f t="shared" si="34"/>
        <v>2.7537610966766428E-3</v>
      </c>
      <c r="BD54">
        <f t="shared" si="35"/>
        <v>1.1377188976175266E-3</v>
      </c>
    </row>
    <row r="55" spans="5:56" x14ac:dyDescent="0.2">
      <c r="Q55">
        <v>0.38358608385370208</v>
      </c>
      <c r="R55">
        <v>235.09797000000253</v>
      </c>
      <c r="S55">
        <v>860</v>
      </c>
      <c r="T55">
        <v>2.2957771778778366</v>
      </c>
      <c r="U55">
        <v>41.669537110564498</v>
      </c>
      <c r="AV55">
        <f>SUM(AV36:AV54)</f>
        <v>18136863.513545766</v>
      </c>
    </row>
    <row r="56" spans="5:56" x14ac:dyDescent="0.2">
      <c r="Q56">
        <v>0.39250669045495096</v>
      </c>
      <c r="R56">
        <v>255.09403900010511</v>
      </c>
      <c r="S56">
        <v>880</v>
      </c>
      <c r="T56">
        <v>2.4463598749533011</v>
      </c>
      <c r="U56">
        <v>40.787091263779814</v>
      </c>
      <c r="AV56">
        <f>(AV55/COUNT(AV36:AV54))^0.5</f>
        <v>977.02188505213633</v>
      </c>
      <c r="AW56">
        <f>AV56/AV34</f>
        <v>2.0153051517914453</v>
      </c>
    </row>
    <row r="57" spans="5:56" x14ac:dyDescent="0.2">
      <c r="Q57">
        <v>0.40142729705619984</v>
      </c>
      <c r="R57">
        <v>266.12459700007457</v>
      </c>
      <c r="S57">
        <v>900</v>
      </c>
      <c r="T57">
        <v>2.5428542350172862</v>
      </c>
      <c r="U57">
        <v>40.181107814965692</v>
      </c>
      <c r="AS57" t="s">
        <v>81</v>
      </c>
    </row>
    <row r="58" spans="5:56" x14ac:dyDescent="0.2">
      <c r="Q58">
        <v>0.41034790365744872</v>
      </c>
      <c r="R58">
        <v>282.10568100004457</v>
      </c>
      <c r="S58">
        <v>920</v>
      </c>
      <c r="T58">
        <v>2.6455005640751406</v>
      </c>
      <c r="U58">
        <v>39.526169651105214</v>
      </c>
      <c r="AS58">
        <f>((8.253*500)/AO13)*(1+AV$6/(AO13-AV$5))-AV$4/(AO13^2)</f>
        <v>-1710.6105262162146</v>
      </c>
      <c r="AT58">
        <f>AS58/1000</f>
        <v>-1.7106105262162146</v>
      </c>
    </row>
    <row r="59" spans="5:56" x14ac:dyDescent="0.2">
      <c r="Q59">
        <v>0.4192685102586976</v>
      </c>
      <c r="R59">
        <v>292.46951700001955</v>
      </c>
      <c r="S59">
        <v>940</v>
      </c>
      <c r="T59">
        <v>2.8175702686384829</v>
      </c>
      <c r="U59">
        <v>38.884103161067642</v>
      </c>
      <c r="AS59">
        <f t="shared" ref="AS59:AS77" si="37">((8.253*500)/AO14)*(1+AV$6/(AO14-AV$5))-AV$4/(AO14^2)</f>
        <v>-1721.5336973221383</v>
      </c>
      <c r="AT59">
        <f t="shared" ref="AT59:AT77" si="38">AS59/1000</f>
        <v>-1.7215336973221382</v>
      </c>
    </row>
    <row r="60" spans="5:56" x14ac:dyDescent="0.2">
      <c r="Q60">
        <v>0.42818911685994648</v>
      </c>
      <c r="R60">
        <v>319.22598300001118</v>
      </c>
      <c r="S60">
        <v>960</v>
      </c>
      <c r="T60">
        <v>2.908706141597607</v>
      </c>
      <c r="U60">
        <v>38.53257439015556</v>
      </c>
      <c r="AS60">
        <f t="shared" si="37"/>
        <v>-1812.9147155258991</v>
      </c>
      <c r="AT60">
        <f t="shared" si="38"/>
        <v>-1.8129147155258991</v>
      </c>
    </row>
    <row r="61" spans="5:56" x14ac:dyDescent="0.2">
      <c r="Q61">
        <v>0.43710972346119537</v>
      </c>
      <c r="R61">
        <v>337.680369000067</v>
      </c>
      <c r="S61">
        <v>980</v>
      </c>
      <c r="T61">
        <v>3.0241512016386136</v>
      </c>
      <c r="U61">
        <v>38.189195672416425</v>
      </c>
      <c r="AS61">
        <f t="shared" si="37"/>
        <v>-1882.989601762562</v>
      </c>
      <c r="AT61">
        <f t="shared" si="38"/>
        <v>-1.882989601762562</v>
      </c>
    </row>
    <row r="62" spans="5:56" x14ac:dyDescent="0.2">
      <c r="Q62">
        <v>0.44603033006244425</v>
      </c>
      <c r="R62">
        <v>355.5583420000039</v>
      </c>
      <c r="S62">
        <v>1000</v>
      </c>
      <c r="T62">
        <v>3.0103075451902557</v>
      </c>
      <c r="U62">
        <v>38.591536378253586</v>
      </c>
      <c r="AS62">
        <f t="shared" si="37"/>
        <v>-1989.3664118752326</v>
      </c>
      <c r="AT62">
        <f t="shared" si="38"/>
        <v>-1.9893664118752326</v>
      </c>
    </row>
    <row r="63" spans="5:56" x14ac:dyDescent="0.2">
      <c r="Q63">
        <v>0.45495093666369313</v>
      </c>
      <c r="R63">
        <v>375.39764700003434</v>
      </c>
      <c r="S63">
        <v>1020</v>
      </c>
      <c r="T63">
        <v>3.1127356137912554</v>
      </c>
      <c r="U63">
        <v>38.500419427084367</v>
      </c>
      <c r="AS63">
        <f t="shared" si="37"/>
        <v>-2199.6115732838139</v>
      </c>
      <c r="AT63">
        <f t="shared" si="38"/>
        <v>-2.1996115732838137</v>
      </c>
    </row>
    <row r="64" spans="5:56" x14ac:dyDescent="0.2">
      <c r="Q64">
        <v>0.46387154326494201</v>
      </c>
      <c r="R64">
        <v>385.87632100004703</v>
      </c>
      <c r="S64">
        <v>1040</v>
      </c>
      <c r="T64">
        <v>3.1727986037712825</v>
      </c>
      <c r="U64">
        <v>38.87625913839284</v>
      </c>
      <c r="AS64">
        <f t="shared" si="37"/>
        <v>32104.313994721542</v>
      </c>
      <c r="AT64">
        <f t="shared" si="38"/>
        <v>32.104313994721544</v>
      </c>
    </row>
    <row r="65" spans="2:46" x14ac:dyDescent="0.2">
      <c r="Q65">
        <v>0.47279214986619089</v>
      </c>
      <c r="R65">
        <v>422.51799000008032</v>
      </c>
      <c r="S65">
        <v>1060</v>
      </c>
      <c r="T65">
        <v>3.4085709163847833</v>
      </c>
      <c r="U65">
        <v>36.482162963766761</v>
      </c>
      <c r="AS65">
        <f t="shared" si="37"/>
        <v>1439.4071152413806</v>
      </c>
      <c r="AT65">
        <f t="shared" si="38"/>
        <v>1.4394071152413805</v>
      </c>
    </row>
    <row r="66" spans="2:46" x14ac:dyDescent="0.2">
      <c r="Q66">
        <v>0.48171275646743977</v>
      </c>
      <c r="R66">
        <v>447.07609600003343</v>
      </c>
      <c r="S66">
        <v>1080</v>
      </c>
      <c r="T66">
        <v>3.5526966140576941</v>
      </c>
      <c r="U66">
        <v>35.527356475442453</v>
      </c>
      <c r="AS66">
        <f t="shared" si="37"/>
        <v>641.40322446255664</v>
      </c>
      <c r="AT66">
        <f t="shared" si="38"/>
        <v>0.6414032244625566</v>
      </c>
    </row>
    <row r="67" spans="2:46" x14ac:dyDescent="0.2">
      <c r="Q67">
        <v>0.49063336306868865</v>
      </c>
      <c r="R67">
        <v>469.76008600008208</v>
      </c>
      <c r="S67">
        <v>1100</v>
      </c>
      <c r="T67">
        <v>3.5932438059529406</v>
      </c>
      <c r="U67">
        <v>35.730631613012662</v>
      </c>
      <c r="AS67">
        <f t="shared" si="37"/>
        <v>267.44248453609453</v>
      </c>
      <c r="AT67">
        <f t="shared" si="38"/>
        <v>0.26744248453609454</v>
      </c>
    </row>
    <row r="68" spans="2:46" x14ac:dyDescent="0.2">
      <c r="B68">
        <v>0</v>
      </c>
      <c r="C68">
        <f>113.25*B68^2+68.562*B68-1.2164</f>
        <v>-1.2163999999999999</v>
      </c>
      <c r="Q68">
        <v>0.49955396966993754</v>
      </c>
      <c r="R68">
        <v>486.09492800000589</v>
      </c>
      <c r="S68">
        <v>1120</v>
      </c>
      <c r="T68">
        <v>3.6986487283414506</v>
      </c>
      <c r="U68">
        <v>35.377821229522979</v>
      </c>
      <c r="AS68">
        <f t="shared" si="37"/>
        <v>160.59397001446766</v>
      </c>
      <c r="AT68">
        <f t="shared" si="38"/>
        <v>0.16059397001446765</v>
      </c>
    </row>
    <row r="69" spans="2:46" x14ac:dyDescent="0.2">
      <c r="B69">
        <v>2.5000000000000001E-2</v>
      </c>
      <c r="C69">
        <f t="shared" ref="C69:C101" si="39">113.25*B69^2+68.562*B69-1.2164</f>
        <v>0.56843125000000017</v>
      </c>
      <c r="Q69">
        <v>0.50847457627118642</v>
      </c>
      <c r="R69">
        <v>512.42456600000151</v>
      </c>
      <c r="S69">
        <v>1140</v>
      </c>
      <c r="T69">
        <v>3.6345301442896472</v>
      </c>
      <c r="U69">
        <v>36.433543237048404</v>
      </c>
      <c r="AS69">
        <f t="shared" si="37"/>
        <v>116.59226096527348</v>
      </c>
      <c r="AT69">
        <f t="shared" si="38"/>
        <v>0.11659226096527348</v>
      </c>
    </row>
    <row r="70" spans="2:46" x14ac:dyDescent="0.2">
      <c r="B70">
        <v>0.05</v>
      </c>
      <c r="C70">
        <f t="shared" si="39"/>
        <v>2.4948250000000005</v>
      </c>
      <c r="Q70">
        <v>0.51739518287243536</v>
      </c>
      <c r="R70">
        <v>532.93408200005069</v>
      </c>
      <c r="S70">
        <v>1160</v>
      </c>
      <c r="T70">
        <v>3.8191276835304744</v>
      </c>
      <c r="U70">
        <v>35.813611324326963</v>
      </c>
      <c r="AS70">
        <f t="shared" si="37"/>
        <v>80.491795332967655</v>
      </c>
      <c r="AT70">
        <f t="shared" si="38"/>
        <v>8.0491795332967658E-2</v>
      </c>
    </row>
    <row r="71" spans="2:46" x14ac:dyDescent="0.2">
      <c r="B71">
        <v>7.4999999999999997E-2</v>
      </c>
      <c r="C71">
        <f t="shared" si="39"/>
        <v>4.5627812499999996</v>
      </c>
      <c r="AS71">
        <f t="shared" si="37"/>
        <v>57.758269765131161</v>
      </c>
      <c r="AT71">
        <f t="shared" si="38"/>
        <v>5.7758269765131161E-2</v>
      </c>
    </row>
    <row r="72" spans="2:46" x14ac:dyDescent="0.2">
      <c r="B72">
        <v>0.1</v>
      </c>
      <c r="C72">
        <f t="shared" si="39"/>
        <v>6.7723000000000004</v>
      </c>
      <c r="AS72">
        <f t="shared" si="37"/>
        <v>41.884025843540478</v>
      </c>
      <c r="AT72">
        <f t="shared" si="38"/>
        <v>4.1884025843540479E-2</v>
      </c>
    </row>
    <row r="73" spans="2:46" x14ac:dyDescent="0.2">
      <c r="B73">
        <v>0.125</v>
      </c>
      <c r="C73">
        <f t="shared" si="39"/>
        <v>9.1233812499999996</v>
      </c>
      <c r="AS73">
        <f t="shared" si="37"/>
        <v>31.051787009678048</v>
      </c>
      <c r="AT73">
        <f t="shared" si="38"/>
        <v>3.1051787009678047E-2</v>
      </c>
    </row>
    <row r="74" spans="2:46" x14ac:dyDescent="0.2">
      <c r="B74">
        <v>0.15</v>
      </c>
      <c r="C74">
        <f t="shared" si="39"/>
        <v>11.616025</v>
      </c>
      <c r="AS74">
        <f t="shared" si="37"/>
        <v>22.858210463852011</v>
      </c>
      <c r="AT74">
        <f t="shared" si="38"/>
        <v>2.2858210463852009E-2</v>
      </c>
    </row>
    <row r="75" spans="2:46" x14ac:dyDescent="0.2">
      <c r="B75">
        <v>0.17499999999999999</v>
      </c>
      <c r="C75">
        <f t="shared" si="39"/>
        <v>14.250231249999999</v>
      </c>
      <c r="AS75">
        <f t="shared" si="37"/>
        <v>15.751445186618934</v>
      </c>
      <c r="AT75">
        <f t="shared" si="38"/>
        <v>1.5751445186618935E-2</v>
      </c>
    </row>
    <row r="76" spans="2:46" x14ac:dyDescent="0.2">
      <c r="B76">
        <v>0.2</v>
      </c>
      <c r="C76">
        <f t="shared" si="39"/>
        <v>17.026000000000003</v>
      </c>
      <c r="AS76">
        <f t="shared" si="37"/>
        <v>7.8568092509776291</v>
      </c>
      <c r="AT76">
        <f t="shared" si="38"/>
        <v>7.8568092509776286E-3</v>
      </c>
    </row>
    <row r="77" spans="2:46" x14ac:dyDescent="0.2">
      <c r="B77">
        <v>0.22500000000000001</v>
      </c>
      <c r="C77">
        <f t="shared" si="39"/>
        <v>19.94333125</v>
      </c>
      <c r="AS77">
        <f t="shared" si="37"/>
        <v>4.7485658440926715</v>
      </c>
      <c r="AT77">
        <f t="shared" si="38"/>
        <v>4.7485658440926714E-3</v>
      </c>
    </row>
    <row r="78" spans="2:46" x14ac:dyDescent="0.2">
      <c r="B78">
        <v>0.25</v>
      </c>
      <c r="C78">
        <f t="shared" si="39"/>
        <v>23.002224999999999</v>
      </c>
    </row>
    <row r="79" spans="2:46" x14ac:dyDescent="0.2">
      <c r="B79">
        <v>0.27500000000000002</v>
      </c>
      <c r="C79">
        <f t="shared" si="39"/>
        <v>26.202681250000001</v>
      </c>
    </row>
    <row r="80" spans="2:46" x14ac:dyDescent="0.2">
      <c r="B80">
        <v>0.3</v>
      </c>
      <c r="C80">
        <f t="shared" si="39"/>
        <v>29.544699999999999</v>
      </c>
    </row>
    <row r="81" spans="2:9" x14ac:dyDescent="0.2">
      <c r="B81">
        <v>0.32500000000000001</v>
      </c>
      <c r="C81">
        <f t="shared" si="39"/>
        <v>33.028281249999999</v>
      </c>
    </row>
    <row r="82" spans="2:9" x14ac:dyDescent="0.2">
      <c r="B82">
        <v>0.35</v>
      </c>
      <c r="C82">
        <f t="shared" si="39"/>
        <v>36.653424999999991</v>
      </c>
    </row>
    <row r="83" spans="2:9" x14ac:dyDescent="0.2">
      <c r="B83">
        <v>0.375</v>
      </c>
      <c r="C83">
        <f t="shared" si="39"/>
        <v>40.420131249999997</v>
      </c>
    </row>
    <row r="84" spans="2:9" x14ac:dyDescent="0.2">
      <c r="B84">
        <v>0.4</v>
      </c>
      <c r="C84">
        <f t="shared" si="39"/>
        <v>44.328400000000009</v>
      </c>
    </row>
    <row r="85" spans="2:9" x14ac:dyDescent="0.2">
      <c r="B85">
        <v>0.42499999999999999</v>
      </c>
      <c r="C85">
        <f t="shared" si="39"/>
        <v>48.378231249999992</v>
      </c>
    </row>
    <row r="86" spans="2:9" x14ac:dyDescent="0.2">
      <c r="B86">
        <v>0.45</v>
      </c>
      <c r="C86">
        <f t="shared" si="39"/>
        <v>52.569624999999995</v>
      </c>
    </row>
    <row r="87" spans="2:9" x14ac:dyDescent="0.2">
      <c r="B87">
        <v>0.47499999999999998</v>
      </c>
      <c r="C87">
        <f t="shared" si="39"/>
        <v>56.902581249999997</v>
      </c>
    </row>
    <row r="88" spans="2:9" x14ac:dyDescent="0.2">
      <c r="B88">
        <v>0.5</v>
      </c>
      <c r="C88">
        <f t="shared" si="39"/>
        <v>61.377099999999999</v>
      </c>
    </row>
    <row r="89" spans="2:9" x14ac:dyDescent="0.2">
      <c r="B89">
        <v>0.52500000000000002</v>
      </c>
      <c r="C89">
        <f t="shared" si="39"/>
        <v>65.993181250000006</v>
      </c>
    </row>
    <row r="90" spans="2:9" x14ac:dyDescent="0.2">
      <c r="B90">
        <v>0.55000000000000004</v>
      </c>
      <c r="C90">
        <f t="shared" si="39"/>
        <v>70.75082500000002</v>
      </c>
    </row>
    <row r="91" spans="2:9" x14ac:dyDescent="0.2">
      <c r="B91">
        <v>0.57499999999999996</v>
      </c>
      <c r="C91">
        <f t="shared" si="39"/>
        <v>75.650031249999984</v>
      </c>
    </row>
    <row r="92" spans="2:9" x14ac:dyDescent="0.2">
      <c r="B92">
        <v>0.6</v>
      </c>
      <c r="C92">
        <f t="shared" si="39"/>
        <v>80.690799999999996</v>
      </c>
    </row>
    <row r="93" spans="2:9" x14ac:dyDescent="0.2">
      <c r="B93">
        <v>0.625</v>
      </c>
      <c r="C93">
        <f t="shared" si="39"/>
        <v>85.87313125</v>
      </c>
      <c r="F93" t="s">
        <v>62</v>
      </c>
      <c r="G93" t="s">
        <v>63</v>
      </c>
      <c r="H93" t="s">
        <v>14</v>
      </c>
    </row>
    <row r="94" spans="2:9" x14ac:dyDescent="0.2">
      <c r="B94">
        <v>0.65</v>
      </c>
      <c r="C94">
        <f t="shared" si="39"/>
        <v>91.197025000000011</v>
      </c>
      <c r="F94">
        <v>2.2065000000000001</v>
      </c>
      <c r="G94">
        <v>0.22058823529411764</v>
      </c>
      <c r="H94">
        <v>15.063077000086196</v>
      </c>
      <c r="I94">
        <f>H94-$H$94</f>
        <v>0</v>
      </c>
    </row>
    <row r="95" spans="2:9" x14ac:dyDescent="0.2">
      <c r="B95">
        <v>0.67500000000000004</v>
      </c>
      <c r="C95">
        <f t="shared" si="39"/>
        <v>96.662481250000013</v>
      </c>
      <c r="F95">
        <v>3.9716999999999998</v>
      </c>
      <c r="G95">
        <v>0.1928374655647383</v>
      </c>
      <c r="H95">
        <v>2.3949760000687093</v>
      </c>
      <c r="I95">
        <f t="shared" ref="I95:I98" si="40">H95-$H$94</f>
        <v>-12.668101000017487</v>
      </c>
    </row>
    <row r="96" spans="2:9" x14ac:dyDescent="0.2">
      <c r="B96">
        <v>0.7</v>
      </c>
      <c r="C96">
        <f t="shared" si="39"/>
        <v>102.26949999999999</v>
      </c>
      <c r="F96">
        <v>5.7369000000000003</v>
      </c>
      <c r="G96">
        <v>0.20517395182872436</v>
      </c>
      <c r="H96">
        <v>19.310920000076294</v>
      </c>
      <c r="I96">
        <f t="shared" si="40"/>
        <v>4.2478429999900982</v>
      </c>
    </row>
    <row r="97" spans="2:14" x14ac:dyDescent="0.2">
      <c r="B97">
        <v>0.72499999999999998</v>
      </c>
      <c r="C97">
        <f t="shared" si="39"/>
        <v>108.01808124999999</v>
      </c>
      <c r="F97">
        <v>7.5021000000000004</v>
      </c>
      <c r="G97">
        <v>0.20598138245197067</v>
      </c>
      <c r="H97">
        <v>42.223735999898054</v>
      </c>
      <c r="I97">
        <f t="shared" si="40"/>
        <v>27.160658999811858</v>
      </c>
    </row>
    <row r="98" spans="2:14" x14ac:dyDescent="0.2">
      <c r="B98">
        <v>0.75</v>
      </c>
      <c r="C98">
        <f t="shared" si="39"/>
        <v>113.908225</v>
      </c>
      <c r="F98">
        <v>9.2673000000000005</v>
      </c>
      <c r="G98">
        <v>0.20710365537951744</v>
      </c>
      <c r="H98">
        <v>88.750039999955334</v>
      </c>
      <c r="I98">
        <f t="shared" si="40"/>
        <v>73.686962999869138</v>
      </c>
    </row>
    <row r="99" spans="2:14" x14ac:dyDescent="0.2">
      <c r="B99">
        <v>0.77500000000000002</v>
      </c>
      <c r="C99">
        <f t="shared" si="39"/>
        <v>119.93993125000003</v>
      </c>
    </row>
    <row r="100" spans="2:14" x14ac:dyDescent="0.2">
      <c r="B100">
        <v>0.8</v>
      </c>
      <c r="C100">
        <f t="shared" si="39"/>
        <v>126.11320000000003</v>
      </c>
      <c r="F100" t="s">
        <v>62</v>
      </c>
      <c r="G100" t="s">
        <v>63</v>
      </c>
      <c r="H100" t="s">
        <v>14</v>
      </c>
    </row>
    <row r="101" spans="2:14" x14ac:dyDescent="0.2">
      <c r="B101">
        <v>0.82499999999999996</v>
      </c>
      <c r="C101">
        <f t="shared" si="39"/>
        <v>132.42803124999998</v>
      </c>
      <c r="F101">
        <v>2.2065000000000001</v>
      </c>
      <c r="G101">
        <v>0.29411764705882354</v>
      </c>
      <c r="H101">
        <v>27.827357000089251</v>
      </c>
      <c r="I101">
        <f>H101-$H$101</f>
        <v>0</v>
      </c>
    </row>
    <row r="102" spans="2:14" x14ac:dyDescent="0.2">
      <c r="F102">
        <v>3.9716999999999998</v>
      </c>
      <c r="G102">
        <v>0.30303030303030304</v>
      </c>
      <c r="H102">
        <v>47.891514000017196</v>
      </c>
      <c r="I102">
        <f t="shared" ref="I102:I105" si="41">H102-$H$101</f>
        <v>20.064156999927945</v>
      </c>
    </row>
    <row r="103" spans="2:14" x14ac:dyDescent="0.2">
      <c r="F103">
        <v>5.7369000000000003</v>
      </c>
      <c r="G103">
        <v>0.30330062444246209</v>
      </c>
      <c r="H103">
        <v>101.81477699999232</v>
      </c>
      <c r="I103">
        <f t="shared" si="41"/>
        <v>73.987419999903068</v>
      </c>
      <c r="K103">
        <v>1.5844721727074667E-2</v>
      </c>
      <c r="L103">
        <v>0.01</v>
      </c>
      <c r="M103">
        <f>7821*K103^2</f>
        <v>1.9635027708845467</v>
      </c>
      <c r="N103">
        <f t="shared" ref="N103:N107" si="42">20000*K103^4</f>
        <v>1.2605743353040495E-3</v>
      </c>
    </row>
    <row r="104" spans="2:14" x14ac:dyDescent="0.2">
      <c r="F104">
        <v>7.5021000000000004</v>
      </c>
      <c r="G104">
        <v>0.30104971281441872</v>
      </c>
      <c r="H104">
        <v>192.31900099990889</v>
      </c>
      <c r="I104">
        <f t="shared" si="41"/>
        <v>164.49164399981964</v>
      </c>
      <c r="K104">
        <v>9.5068330362448009E-2</v>
      </c>
      <c r="L104">
        <v>0.01</v>
      </c>
      <c r="M104">
        <f t="shared" ref="M104:M108" si="43">7821*K104^3</f>
        <v>6.7200094832412312</v>
      </c>
      <c r="N104">
        <f t="shared" si="42"/>
        <v>1.6337043385540493</v>
      </c>
    </row>
    <row r="105" spans="2:14" x14ac:dyDescent="0.2">
      <c r="B105">
        <v>0</v>
      </c>
      <c r="C105">
        <v>15</v>
      </c>
      <c r="F105">
        <v>9.2673000000000005</v>
      </c>
      <c r="G105">
        <v>0.3003003003003003</v>
      </c>
      <c r="H105">
        <v>344.55675899994094</v>
      </c>
      <c r="I105">
        <f t="shared" si="41"/>
        <v>316.72940199985169</v>
      </c>
      <c r="K105">
        <v>0.20710365537951744</v>
      </c>
      <c r="L105">
        <v>73.686962999869138</v>
      </c>
      <c r="M105">
        <f t="shared" si="43"/>
        <v>69.474523799037911</v>
      </c>
      <c r="N105">
        <f t="shared" si="42"/>
        <v>36.794343011205804</v>
      </c>
    </row>
    <row r="106" spans="2:14" x14ac:dyDescent="0.2">
      <c r="B106">
        <v>0.02</v>
      </c>
      <c r="C106">
        <v>0</v>
      </c>
      <c r="F106" t="s">
        <v>62</v>
      </c>
      <c r="G106" t="s">
        <v>63</v>
      </c>
      <c r="H106" t="s">
        <v>14</v>
      </c>
      <c r="K106">
        <v>0.30104971281441872</v>
      </c>
      <c r="L106">
        <v>164.49164399981964</v>
      </c>
      <c r="M106">
        <f t="shared" si="43"/>
        <v>213.39141224792417</v>
      </c>
      <c r="N106">
        <f t="shared" si="42"/>
        <v>164.27930795115918</v>
      </c>
    </row>
    <row r="107" spans="2:14" x14ac:dyDescent="0.2">
      <c r="B107">
        <v>0.05</v>
      </c>
      <c r="C107">
        <v>0</v>
      </c>
      <c r="F107">
        <v>2.2065000000000001</v>
      </c>
      <c r="G107">
        <v>0.36764705882352944</v>
      </c>
      <c r="H107">
        <v>42.613575000083074</v>
      </c>
      <c r="I107">
        <f>H107-$H$107</f>
        <v>0</v>
      </c>
      <c r="K107">
        <v>0.34858387799564272</v>
      </c>
      <c r="L107">
        <v>283.12369499984197</v>
      </c>
      <c r="M107">
        <f t="shared" si="43"/>
        <v>331.27157859978075</v>
      </c>
      <c r="N107">
        <f t="shared" si="42"/>
        <v>295.29710149098565</v>
      </c>
    </row>
    <row r="108" spans="2:14" x14ac:dyDescent="0.2">
      <c r="B108">
        <v>7.3529411764705885E-2</v>
      </c>
      <c r="C108">
        <v>-10</v>
      </c>
      <c r="F108">
        <v>3.9716999999999998</v>
      </c>
      <c r="G108">
        <v>0.35812672176308541</v>
      </c>
      <c r="H108">
        <v>82.560899000032805</v>
      </c>
      <c r="I108">
        <f t="shared" ref="I108:I110" si="44">H108-$H$107</f>
        <v>39.947323999949731</v>
      </c>
      <c r="K108">
        <v>0.44365220835809072</v>
      </c>
      <c r="L108">
        <v>684.01707399985753</v>
      </c>
      <c r="M108">
        <f t="shared" si="43"/>
        <v>682.95207488940514</v>
      </c>
      <c r="N108">
        <f>20000*K108^4</f>
        <v>774.81957864064634</v>
      </c>
    </row>
    <row r="109" spans="2:14" x14ac:dyDescent="0.2">
      <c r="B109">
        <v>0.14705882352941177</v>
      </c>
      <c r="C109">
        <v>3.1739380001090467</v>
      </c>
      <c r="F109">
        <v>5.7369000000000003</v>
      </c>
      <c r="G109">
        <v>0.35682426404995538</v>
      </c>
      <c r="H109">
        <v>176.78164300008211</v>
      </c>
      <c r="I109">
        <f t="shared" si="44"/>
        <v>134.16806799999904</v>
      </c>
    </row>
    <row r="110" spans="2:14" x14ac:dyDescent="0.2">
      <c r="B110">
        <v>0.22058823529411764</v>
      </c>
      <c r="C110">
        <v>15.063077000086196</v>
      </c>
      <c r="F110">
        <v>7.5021000000000004</v>
      </c>
      <c r="G110">
        <v>0.34858387799564272</v>
      </c>
      <c r="H110">
        <v>325.73726999992505</v>
      </c>
      <c r="I110">
        <f t="shared" si="44"/>
        <v>283.12369499984197</v>
      </c>
    </row>
    <row r="111" spans="2:14" x14ac:dyDescent="0.2">
      <c r="B111">
        <v>0.29411764705882354</v>
      </c>
      <c r="C111">
        <v>27.827357000089251</v>
      </c>
      <c r="F111" t="s">
        <v>62</v>
      </c>
      <c r="G111" t="s">
        <v>63</v>
      </c>
      <c r="H111" t="s">
        <v>14</v>
      </c>
    </row>
    <row r="112" spans="2:14" x14ac:dyDescent="0.2">
      <c r="B112">
        <v>0.36764705882352944</v>
      </c>
      <c r="C112">
        <v>42.613575000083074</v>
      </c>
      <c r="F112">
        <v>0.1</v>
      </c>
      <c r="I112">
        <v>0.01</v>
      </c>
    </row>
    <row r="113" spans="2:11" x14ac:dyDescent="0.2">
      <c r="B113">
        <v>0.44117647058823528</v>
      </c>
      <c r="C113">
        <v>58.279026000062004</v>
      </c>
      <c r="F113">
        <v>1</v>
      </c>
      <c r="I113">
        <v>0.01</v>
      </c>
    </row>
    <row r="114" spans="2:11" x14ac:dyDescent="0.2">
      <c r="B114">
        <v>0.51470588235294112</v>
      </c>
      <c r="C114">
        <v>65.934122000006028</v>
      </c>
      <c r="F114">
        <v>2.2065000000000001</v>
      </c>
      <c r="G114">
        <v>0.44117647058823528</v>
      </c>
      <c r="H114">
        <v>58.279026000062004</v>
      </c>
      <c r="I114">
        <v>0.01</v>
      </c>
      <c r="J114">
        <f>I114/$I$117</f>
        <v>1.4619518108698676E-5</v>
      </c>
    </row>
    <row r="115" spans="2:11" x14ac:dyDescent="0.2">
      <c r="B115">
        <v>0.58823529411764708</v>
      </c>
      <c r="C115">
        <v>76.378594000008889</v>
      </c>
      <c r="F115">
        <v>3.9716999999999998</v>
      </c>
      <c r="G115">
        <v>0.44077134986225897</v>
      </c>
      <c r="H115">
        <v>140.44049599999562</v>
      </c>
      <c r="I115">
        <f>H115-$H$114</f>
        <v>82.161469999933615</v>
      </c>
      <c r="J115">
        <f t="shared" ref="J115:J116" si="45">I115/$I$117</f>
        <v>0.12011610985013325</v>
      </c>
    </row>
    <row r="116" spans="2:11" x14ac:dyDescent="0.2">
      <c r="B116">
        <v>0.66176470588235292</v>
      </c>
      <c r="C116">
        <v>90.981732000014745</v>
      </c>
      <c r="F116">
        <v>5.7369000000000003</v>
      </c>
      <c r="G116">
        <v>0.44603033006244425</v>
      </c>
      <c r="H116">
        <v>355.5583420000039</v>
      </c>
      <c r="I116">
        <f>H116-$H$114</f>
        <v>297.2793159999419</v>
      </c>
      <c r="J116">
        <f t="shared" si="45"/>
        <v>0.43460803436027068</v>
      </c>
    </row>
    <row r="117" spans="2:11" x14ac:dyDescent="0.2">
      <c r="F117">
        <v>7.5021000000000004</v>
      </c>
      <c r="G117">
        <v>0.44365220835809072</v>
      </c>
      <c r="H117">
        <v>742.29609999991953</v>
      </c>
      <c r="I117">
        <f>H117-$H$114</f>
        <v>684.01707399985753</v>
      </c>
      <c r="J117">
        <f>I117/$I$117</f>
        <v>1</v>
      </c>
    </row>
    <row r="119" spans="2:11" x14ac:dyDescent="0.2">
      <c r="G119" t="s">
        <v>64</v>
      </c>
    </row>
    <row r="120" spans="2:11" x14ac:dyDescent="0.2">
      <c r="G120">
        <v>2.2065000000000001</v>
      </c>
      <c r="H120">
        <v>3.9716999999999998</v>
      </c>
      <c r="I120">
        <v>5.7369000000000003</v>
      </c>
      <c r="J120">
        <v>7.5021000000000004</v>
      </c>
      <c r="K120">
        <v>9.2673000000000005</v>
      </c>
    </row>
    <row r="121" spans="2:11" x14ac:dyDescent="0.2">
      <c r="F121">
        <v>0</v>
      </c>
      <c r="G121" s="1">
        <f>(133.66*$F121^2+56.883*$F121-1.1073)+(20000*$F121^4)*(0.0357*G$120^2 -0.1591*G$120+0.1799)</f>
        <v>-1.1073</v>
      </c>
      <c r="H121" s="1">
        <f t="shared" ref="H121:K136" si="46">(133.66*$F121^2+56.883*$F121-1.1073)+(20000*$F121^4)*(0.0357*H$120^2 -0.1591*H$120+0.1799)</f>
        <v>-1.1073</v>
      </c>
      <c r="I121" s="1">
        <f t="shared" si="46"/>
        <v>-1.1073</v>
      </c>
      <c r="J121" s="1">
        <f t="shared" si="46"/>
        <v>-1.1073</v>
      </c>
      <c r="K121" s="1">
        <f t="shared" si="46"/>
        <v>-1.1073</v>
      </c>
    </row>
    <row r="122" spans="2:11" x14ac:dyDescent="0.2">
      <c r="F122">
        <v>2.5000000000000001E-2</v>
      </c>
      <c r="G122" s="1">
        <f t="shared" ref="G122:K141" si="47">(133.66*$F122^2+56.883*$F122-1.1073)+(20000*$F122^4)*(0.0357*G$120^2 -0.1591*G$120+0.1799)</f>
        <v>0.39833325295566435</v>
      </c>
      <c r="H122" s="1">
        <f t="shared" si="46"/>
        <v>0.39918084876385185</v>
      </c>
      <c r="I122" s="1">
        <f t="shared" si="46"/>
        <v>0.40176654985528937</v>
      </c>
      <c r="J122" s="1">
        <f t="shared" si="46"/>
        <v>0.40609035622997686</v>
      </c>
      <c r="K122" s="1">
        <f t="shared" si="46"/>
        <v>0.41215226788791437</v>
      </c>
    </row>
    <row r="123" spans="2:11" x14ac:dyDescent="0.2">
      <c r="F123">
        <v>0.05</v>
      </c>
      <c r="G123" s="1">
        <f t="shared" si="47"/>
        <v>2.0713320472906256</v>
      </c>
      <c r="H123" s="1">
        <f t="shared" si="46"/>
        <v>2.0848935802216255</v>
      </c>
      <c r="I123" s="1">
        <f t="shared" si="46"/>
        <v>2.1262647976846258</v>
      </c>
      <c r="J123" s="1">
        <f t="shared" si="46"/>
        <v>2.1954456996796257</v>
      </c>
      <c r="K123" s="1">
        <f t="shared" si="46"/>
        <v>2.2924362862066259</v>
      </c>
    </row>
    <row r="124" spans="2:11" x14ac:dyDescent="0.2">
      <c r="F124">
        <v>7.4999999999999997E-2</v>
      </c>
      <c r="G124" s="1">
        <f t="shared" si="47"/>
        <v>3.9124434894087892</v>
      </c>
      <c r="H124" s="1">
        <f t="shared" si="46"/>
        <v>3.9810987498719768</v>
      </c>
      <c r="I124" s="1">
        <f t="shared" si="46"/>
        <v>4.1905405382784142</v>
      </c>
      <c r="J124" s="1">
        <f t="shared" si="46"/>
        <v>4.5407688546281015</v>
      </c>
      <c r="K124" s="1">
        <f t="shared" si="46"/>
        <v>5.0317836989210392</v>
      </c>
    </row>
    <row r="125" spans="2:11" x14ac:dyDescent="0.2">
      <c r="F125">
        <v>0.1</v>
      </c>
      <c r="G125" s="1">
        <f t="shared" si="47"/>
        <v>5.9229127566500006</v>
      </c>
      <c r="H125" s="1">
        <f t="shared" si="46"/>
        <v>6.1398972835460004</v>
      </c>
      <c r="I125" s="1">
        <f t="shared" si="46"/>
        <v>6.8018367629540011</v>
      </c>
      <c r="J125" s="1">
        <f t="shared" si="46"/>
        <v>7.9087311948740009</v>
      </c>
      <c r="K125" s="1">
        <f t="shared" si="46"/>
        <v>9.4605805793060043</v>
      </c>
    </row>
    <row r="126" spans="2:11" x14ac:dyDescent="0.2">
      <c r="F126">
        <v>0.125</v>
      </c>
      <c r="G126" s="1">
        <f t="shared" si="47"/>
        <v>8.1044830972900392</v>
      </c>
      <c r="H126" s="1">
        <f t="shared" si="46"/>
        <v>8.6342304774072272</v>
      </c>
      <c r="I126" s="1">
        <f t="shared" si="46"/>
        <v>10.250293659555666</v>
      </c>
      <c r="J126" s="1">
        <f t="shared" si="46"/>
        <v>12.952672643735353</v>
      </c>
      <c r="K126" s="1">
        <f t="shared" si="46"/>
        <v>16.741367429946294</v>
      </c>
    </row>
    <row r="127" spans="2:11" x14ac:dyDescent="0.2">
      <c r="F127">
        <v>0.15</v>
      </c>
      <c r="G127" s="1">
        <f t="shared" si="47"/>
        <v>10.459395830540625</v>
      </c>
      <c r="H127" s="1">
        <f t="shared" si="46"/>
        <v>11.557879997951625</v>
      </c>
      <c r="I127" s="1">
        <f t="shared" si="46"/>
        <v>14.908948612454626</v>
      </c>
      <c r="J127" s="1">
        <f t="shared" si="46"/>
        <v>20.512601674049627</v>
      </c>
      <c r="K127" s="1">
        <f t="shared" si="46"/>
        <v>28.368839182736629</v>
      </c>
    </row>
    <row r="128" spans="2:11" x14ac:dyDescent="0.2">
      <c r="F128">
        <v>0.17499999999999999</v>
      </c>
      <c r="G128" s="1">
        <f t="shared" si="47"/>
        <v>12.990390346549415</v>
      </c>
      <c r="H128" s="1">
        <f t="shared" si="46"/>
        <v>15.025467882007602</v>
      </c>
      <c r="I128" s="1">
        <f t="shared" si="46"/>
        <v>21.233736202549039</v>
      </c>
      <c r="J128" s="1">
        <f t="shared" si="46"/>
        <v>31.615195308173725</v>
      </c>
      <c r="K128" s="1">
        <f t="shared" si="46"/>
        <v>46.16984519888166</v>
      </c>
    </row>
    <row r="129" spans="6:11" x14ac:dyDescent="0.2">
      <c r="F129">
        <v>0.2</v>
      </c>
      <c r="G129" s="1">
        <f t="shared" si="47"/>
        <v>15.700704106400003</v>
      </c>
      <c r="H129" s="1">
        <f t="shared" si="46"/>
        <v>19.172456536736007</v>
      </c>
      <c r="I129" s="1">
        <f t="shared" si="46"/>
        <v>29.763488207264018</v>
      </c>
      <c r="J129" s="1">
        <f t="shared" si="46"/>
        <v>47.473799117984022</v>
      </c>
      <c r="K129" s="1">
        <f t="shared" si="46"/>
        <v>72.303389268896055</v>
      </c>
    </row>
    <row r="130" spans="6:11" x14ac:dyDescent="0.2">
      <c r="F130">
        <v>0.22500000000000001</v>
      </c>
      <c r="G130" s="1">
        <f t="shared" si="47"/>
        <v>18.594072642111918</v>
      </c>
      <c r="H130" s="1">
        <f t="shared" si="46"/>
        <v>24.155148739630107</v>
      </c>
      <c r="I130" s="1">
        <f t="shared" si="46"/>
        <v>41.119933600551562</v>
      </c>
      <c r="J130" s="1">
        <f t="shared" si="46"/>
        <v>69.488427224876247</v>
      </c>
      <c r="K130" s="1">
        <f t="shared" si="46"/>
        <v>109.26062961260422</v>
      </c>
    </row>
    <row r="131" spans="6:11" x14ac:dyDescent="0.2">
      <c r="F131">
        <v>0.25</v>
      </c>
      <c r="G131" s="1">
        <f t="shared" si="47"/>
        <v>21.674729556640632</v>
      </c>
      <c r="H131" s="1">
        <f t="shared" si="46"/>
        <v>30.150687638515631</v>
      </c>
      <c r="I131" s="1">
        <f t="shared" si="46"/>
        <v>56.007698552890645</v>
      </c>
      <c r="J131" s="1">
        <f t="shared" si="46"/>
        <v>99.245762299765644</v>
      </c>
      <c r="K131" s="1">
        <f t="shared" si="46"/>
        <v>159.86487887914066</v>
      </c>
    </row>
    <row r="132" spans="6:11" x14ac:dyDescent="0.2">
      <c r="F132">
        <v>0.27500000000000002</v>
      </c>
      <c r="G132" s="1">
        <f t="shared" si="47"/>
        <v>24.94740652387755</v>
      </c>
      <c r="H132" s="1">
        <f t="shared" si="46"/>
        <v>37.357056751550743</v>
      </c>
      <c r="I132" s="1">
        <f t="shared" si="46"/>
        <v>75.214306431287213</v>
      </c>
      <c r="J132" s="1">
        <f t="shared" si="46"/>
        <v>138.51915556308691</v>
      </c>
      <c r="K132" s="1">
        <f t="shared" si="46"/>
        <v>227.27160414694993</v>
      </c>
    </row>
    <row r="133" spans="6:11" x14ac:dyDescent="0.2">
      <c r="F133">
        <v>0.3</v>
      </c>
      <c r="G133" s="1">
        <f t="shared" si="47"/>
        <v>28.41733328865001</v>
      </c>
      <c r="H133" s="1">
        <f t="shared" si="46"/>
        <v>45.993079967226009</v>
      </c>
      <c r="I133" s="1">
        <f t="shared" si="46"/>
        <v>99.610177799274055</v>
      </c>
      <c r="J133" s="1">
        <f t="shared" si="46"/>
        <v>189.26862678479401</v>
      </c>
      <c r="K133" s="1">
        <f t="shared" si="46"/>
        <v>314.96842692378613</v>
      </c>
    </row>
    <row r="134" spans="6:11" x14ac:dyDescent="0.2">
      <c r="F134">
        <v>0.32500000000000001</v>
      </c>
      <c r="G134" s="1">
        <f t="shared" si="47"/>
        <v>32.090237666721301</v>
      </c>
      <c r="H134" s="1">
        <f t="shared" si="46"/>
        <v>56.298421544364494</v>
      </c>
      <c r="I134" s="1">
        <f t="shared" si="46"/>
        <v>130.148630416911</v>
      </c>
      <c r="J134" s="1">
        <f t="shared" si="46"/>
        <v>253.64086428436065</v>
      </c>
      <c r="K134" s="1">
        <f t="shared" si="46"/>
        <v>426.77512314671378</v>
      </c>
    </row>
    <row r="135" spans="6:11" x14ac:dyDescent="0.2">
      <c r="F135">
        <v>0.35</v>
      </c>
      <c r="G135" s="1">
        <f t="shared" si="47"/>
        <v>35.972345544790628</v>
      </c>
      <c r="H135" s="1">
        <f t="shared" si="46"/>
        <v>68.533586112121611</v>
      </c>
      <c r="I135" s="1">
        <f t="shared" si="46"/>
        <v>167.86587924078464</v>
      </c>
      <c r="J135" s="1">
        <f t="shared" si="46"/>
        <v>333.96922493077955</v>
      </c>
      <c r="K135" s="1">
        <f t="shared" si="46"/>
        <v>566.84362318210663</v>
      </c>
    </row>
    <row r="136" spans="6:11" x14ac:dyDescent="0.2">
      <c r="F136">
        <v>0.375</v>
      </c>
      <c r="G136" s="1">
        <f t="shared" si="47"/>
        <v>40.070380880493182</v>
      </c>
      <c r="H136" s="1">
        <f t="shared" si="46"/>
        <v>82.979918669985366</v>
      </c>
      <c r="I136" s="1">
        <f t="shared" si="46"/>
        <v>213.88103642400893</v>
      </c>
      <c r="J136" s="1">
        <f t="shared" si="46"/>
        <v>432.77373414256351</v>
      </c>
      <c r="K136" s="1">
        <f t="shared" si="46"/>
        <v>739.65801182564962</v>
      </c>
    </row>
    <row r="137" spans="6:11" x14ac:dyDescent="0.2">
      <c r="F137">
        <v>0.4</v>
      </c>
      <c r="G137" s="1">
        <f t="shared" si="47"/>
        <v>44.391565702400023</v>
      </c>
      <c r="H137" s="1">
        <f t="shared" si="47"/>
        <v>99.939604587776046</v>
      </c>
      <c r="I137" s="1">
        <f t="shared" si="47"/>
        <v>269.39611131622428</v>
      </c>
      <c r="J137" s="1">
        <f t="shared" si="47"/>
        <v>552.76108588774434</v>
      </c>
      <c r="K137" s="1">
        <f t="shared" si="47"/>
        <v>950.03452830233687</v>
      </c>
    </row>
    <row r="138" spans="6:11" x14ac:dyDescent="0.2">
      <c r="F138">
        <v>0.42499999999999999</v>
      </c>
      <c r="G138" s="1">
        <f t="shared" si="47"/>
        <v>48.943620110018188</v>
      </c>
      <c r="H138" s="1">
        <f t="shared" si="47"/>
        <v>119.73566960564636</v>
      </c>
      <c r="I138" s="1">
        <f t="shared" si="47"/>
        <v>335.69601046359793</v>
      </c>
      <c r="J138" s="1">
        <f t="shared" si="47"/>
        <v>696.82464268387241</v>
      </c>
      <c r="K138" s="1">
        <f t="shared" si="47"/>
        <v>1203.1215662664708</v>
      </c>
    </row>
    <row r="139" spans="6:11" x14ac:dyDescent="0.2">
      <c r="F139">
        <v>0.45</v>
      </c>
      <c r="G139" s="1">
        <f t="shared" si="47"/>
        <v>53.734762273790658</v>
      </c>
      <c r="H139" s="1">
        <f t="shared" si="47"/>
        <v>142.71197983408166</v>
      </c>
      <c r="I139" s="1">
        <f t="shared" si="47"/>
        <v>414.14853760882488</v>
      </c>
      <c r="J139" s="1">
        <f t="shared" si="47"/>
        <v>868.04443559801985</v>
      </c>
      <c r="K139" s="1">
        <f t="shared" si="47"/>
        <v>1504.3996738016674</v>
      </c>
    </row>
    <row r="140" spans="6:11" x14ac:dyDescent="0.2">
      <c r="F140">
        <v>0.47499999999999998</v>
      </c>
      <c r="G140" s="1">
        <f t="shared" si="47"/>
        <v>58.773708435096331</v>
      </c>
      <c r="H140" s="1">
        <f t="shared" si="47"/>
        <v>169.23324175389951</v>
      </c>
      <c r="I140" s="1">
        <f t="shared" si="47"/>
        <v>506.2043936911262</v>
      </c>
      <c r="J140" s="1">
        <f t="shared" si="47"/>
        <v>1069.6871642467756</v>
      </c>
      <c r="K140" s="1">
        <f t="shared" si="47"/>
        <v>1859.6815534208492</v>
      </c>
    </row>
    <row r="141" spans="6:11" x14ac:dyDescent="0.2">
      <c r="F141">
        <v>0.5</v>
      </c>
      <c r="G141" s="1">
        <f t="shared" si="47"/>
        <v>64.069672906250048</v>
      </c>
      <c r="H141" s="1">
        <f t="shared" si="47"/>
        <v>199.68500221625007</v>
      </c>
      <c r="I141" s="1">
        <f t="shared" si="47"/>
        <v>613.39717684625032</v>
      </c>
      <c r="J141" s="1">
        <f t="shared" si="47"/>
        <v>1305.2061967962502</v>
      </c>
      <c r="K141" s="1">
        <f t="shared" si="47"/>
        <v>2275.1120620662509</v>
      </c>
    </row>
    <row r="143" spans="6:11" x14ac:dyDescent="0.2">
      <c r="G143" s="1"/>
      <c r="H143" s="1"/>
      <c r="I143" s="1"/>
      <c r="J143" s="1"/>
      <c r="K143" s="1"/>
    </row>
    <row r="144" spans="6:11" x14ac:dyDescent="0.2">
      <c r="G144" s="1"/>
      <c r="H144" s="1"/>
      <c r="I144" s="1"/>
      <c r="J144" s="1"/>
      <c r="K144" s="1"/>
    </row>
    <row r="145" spans="6:11" x14ac:dyDescent="0.2">
      <c r="F145" t="s">
        <v>56</v>
      </c>
      <c r="G145" s="1" t="s">
        <v>57</v>
      </c>
      <c r="H145" s="1" t="s">
        <v>58</v>
      </c>
      <c r="I145" s="1" t="s">
        <v>59</v>
      </c>
      <c r="J145" s="1"/>
      <c r="K145" s="1"/>
    </row>
    <row r="146" spans="6:11" x14ac:dyDescent="0.2">
      <c r="F146">
        <v>136</v>
      </c>
      <c r="G146" s="1">
        <v>2.5</v>
      </c>
      <c r="H146" s="1">
        <v>8.5050000000000008</v>
      </c>
      <c r="I146" s="5">
        <v>1.7010000000000001</v>
      </c>
      <c r="J146" s="1"/>
      <c r="K146" s="1"/>
    </row>
    <row r="147" spans="6:11" x14ac:dyDescent="0.2">
      <c r="F147">
        <v>726</v>
      </c>
      <c r="G147" s="1">
        <v>4.5</v>
      </c>
      <c r="H147" s="1">
        <v>15.309000000000001</v>
      </c>
      <c r="I147" s="5">
        <v>3.0618000000000003</v>
      </c>
      <c r="J147" s="1"/>
      <c r="K147" s="1"/>
    </row>
    <row r="148" spans="6:11" x14ac:dyDescent="0.2">
      <c r="F148">
        <v>2242</v>
      </c>
      <c r="G148" s="1">
        <v>6.5</v>
      </c>
      <c r="H148" s="1">
        <v>22.113</v>
      </c>
      <c r="I148" s="5">
        <v>4.4226000000000001</v>
      </c>
      <c r="J148" s="1"/>
      <c r="K148" s="1"/>
    </row>
    <row r="149" spans="6:11" x14ac:dyDescent="0.2">
      <c r="F149">
        <v>5049</v>
      </c>
      <c r="G149" s="1">
        <v>8.5</v>
      </c>
      <c r="H149" s="1">
        <v>28.917000000000002</v>
      </c>
      <c r="I149" s="5">
        <v>5.7834000000000003</v>
      </c>
      <c r="J149" s="1"/>
      <c r="K149" s="1"/>
    </row>
    <row r="150" spans="6:11" x14ac:dyDescent="0.2">
      <c r="F150">
        <v>9657</v>
      </c>
      <c r="G150" s="1">
        <v>10.5</v>
      </c>
      <c r="H150" s="1">
        <v>35.721000000000004</v>
      </c>
      <c r="I150" s="5">
        <v>7.1442000000000005</v>
      </c>
      <c r="J150" s="1"/>
      <c r="K150" s="1"/>
    </row>
    <row r="151" spans="6:11" x14ac:dyDescent="0.2">
      <c r="G151" s="1"/>
      <c r="H151" s="1"/>
      <c r="I151" s="1"/>
      <c r="J151" s="1"/>
      <c r="K151" s="1"/>
    </row>
    <row r="152" spans="6:11" x14ac:dyDescent="0.2">
      <c r="G152" s="1"/>
      <c r="H152" s="1"/>
      <c r="I152" s="1"/>
      <c r="J152" s="1"/>
      <c r="K152" s="1"/>
    </row>
    <row r="153" spans="6:11" x14ac:dyDescent="0.2">
      <c r="G153" s="1"/>
      <c r="H153" s="1"/>
      <c r="I153" s="1"/>
      <c r="J153" s="1"/>
      <c r="K153" s="1"/>
    </row>
    <row r="154" spans="6:11" x14ac:dyDescent="0.2">
      <c r="G154" s="1"/>
      <c r="H154" s="1"/>
      <c r="I154" s="1"/>
      <c r="J154" s="1"/>
      <c r="K154" s="1"/>
    </row>
    <row r="155" spans="6:11" x14ac:dyDescent="0.2">
      <c r="G155" s="1"/>
      <c r="H155" s="1"/>
      <c r="I155" s="1"/>
      <c r="J155" s="1"/>
      <c r="K155" s="1"/>
    </row>
    <row r="156" spans="6:11" x14ac:dyDescent="0.2">
      <c r="G156" s="1"/>
      <c r="H156" s="1"/>
      <c r="I156" s="1"/>
      <c r="J156" s="1"/>
      <c r="K156" s="1"/>
    </row>
    <row r="157" spans="6:11" x14ac:dyDescent="0.2">
      <c r="G157" s="1"/>
      <c r="H157" s="1"/>
      <c r="I157" s="1"/>
      <c r="J157" s="1"/>
      <c r="K157" s="1"/>
    </row>
    <row r="158" spans="6:11" x14ac:dyDescent="0.2">
      <c r="G158" s="1"/>
      <c r="H158" s="1"/>
      <c r="I158" s="1"/>
      <c r="J158" s="1"/>
      <c r="K1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nvt</vt:lpstr>
      <vt:lpstr>npt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2018-07-13T20:22:57Z</dcterms:created>
  <dcterms:modified xsi:type="dcterms:W3CDTF">2019-01-14T23:14:34Z</dcterms:modified>
</cp:coreProperties>
</file>