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elbw/Documents/UZr/"/>
    </mc:Choice>
  </mc:AlternateContent>
  <bookViews>
    <workbookView xWindow="8600" yWindow="4900" windowWidth="35400" windowHeight="19580" tabRatio="500" activeTab="2"/>
  </bookViews>
  <sheets>
    <sheet name="Sheet1" sheetId="1" r:id="rId1"/>
    <sheet name="testing" sheetId="2" r:id="rId2"/>
    <sheet name="parameter mapping" sheetId="3" r:id="rId3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2" i="3" l="1"/>
  <c r="AA16" i="3"/>
  <c r="Z16" i="3"/>
  <c r="Z17" i="3"/>
  <c r="X26" i="3"/>
  <c r="E66" i="3"/>
  <c r="E67" i="3"/>
  <c r="E68" i="3"/>
  <c r="E69" i="3"/>
  <c r="E70" i="3"/>
  <c r="E71" i="3"/>
  <c r="E72" i="3"/>
  <c r="E73" i="3"/>
  <c r="E74" i="3"/>
  <c r="E75" i="3"/>
  <c r="E65" i="3"/>
  <c r="V62" i="3"/>
  <c r="U62" i="3"/>
  <c r="V61" i="3"/>
  <c r="W61" i="3"/>
  <c r="U61" i="3"/>
  <c r="V36" i="3"/>
  <c r="W36" i="3"/>
  <c r="U36" i="3"/>
  <c r="U33" i="3"/>
  <c r="V33" i="3"/>
  <c r="W33" i="3"/>
  <c r="U32" i="3"/>
  <c r="V32" i="3"/>
  <c r="W32" i="3"/>
  <c r="U23" i="3"/>
  <c r="V23" i="3"/>
  <c r="W23" i="3"/>
  <c r="U14" i="3"/>
  <c r="V14" i="3"/>
  <c r="W14" i="3"/>
  <c r="F58" i="3"/>
  <c r="E4" i="3"/>
  <c r="L4" i="3"/>
  <c r="H58" i="3"/>
  <c r="E58" i="3"/>
  <c r="M55" i="3"/>
  <c r="L55" i="3"/>
  <c r="F55" i="3"/>
  <c r="E55" i="3"/>
  <c r="M54" i="3"/>
  <c r="N54" i="3"/>
  <c r="L54" i="3"/>
  <c r="F54" i="3"/>
  <c r="G54" i="3"/>
  <c r="E54" i="3"/>
  <c r="M53" i="3"/>
  <c r="N53" i="3"/>
  <c r="L53" i="3"/>
  <c r="F53" i="3"/>
  <c r="G53" i="3"/>
  <c r="E53" i="3"/>
  <c r="M48" i="3"/>
  <c r="N48" i="3"/>
  <c r="M47" i="3"/>
  <c r="N47" i="3"/>
  <c r="M42" i="3"/>
  <c r="N42" i="3"/>
  <c r="M41" i="3"/>
  <c r="N41" i="3"/>
  <c r="M36" i="3"/>
  <c r="N36" i="3"/>
  <c r="M35" i="3"/>
  <c r="N35" i="3"/>
  <c r="M24" i="3"/>
  <c r="N24" i="3"/>
  <c r="M23" i="3"/>
  <c r="N23" i="3"/>
  <c r="M18" i="3"/>
  <c r="N18" i="3"/>
  <c r="M17" i="3"/>
  <c r="N17" i="3"/>
  <c r="M5" i="3"/>
  <c r="N5" i="3"/>
  <c r="M4" i="3"/>
  <c r="N4" i="3"/>
  <c r="F48" i="3"/>
  <c r="G48" i="3"/>
  <c r="F47" i="3"/>
  <c r="G47" i="3"/>
  <c r="F42" i="3"/>
  <c r="G42" i="3"/>
  <c r="F41" i="3"/>
  <c r="G41" i="3"/>
  <c r="F36" i="3"/>
  <c r="G36" i="3"/>
  <c r="F35" i="3"/>
  <c r="G35" i="3"/>
  <c r="F24" i="3"/>
  <c r="G24" i="3"/>
  <c r="F23" i="3"/>
  <c r="G23" i="3"/>
  <c r="F18" i="3"/>
  <c r="G18" i="3"/>
  <c r="F17" i="3"/>
  <c r="G17" i="3"/>
  <c r="F5" i="3"/>
  <c r="G5" i="3"/>
  <c r="F4" i="3"/>
  <c r="G4" i="3"/>
  <c r="H1" i="3"/>
  <c r="E7" i="3"/>
  <c r="H7" i="3"/>
  <c r="V31" i="3"/>
  <c r="W31" i="3"/>
  <c r="V30" i="3"/>
  <c r="W30" i="3"/>
  <c r="V29" i="3"/>
  <c r="W29" i="3"/>
  <c r="V28" i="3"/>
  <c r="W28" i="3"/>
  <c r="V27" i="3"/>
  <c r="W27" i="3"/>
  <c r="V26" i="3"/>
  <c r="W26" i="3"/>
  <c r="V22" i="3"/>
  <c r="W22" i="3"/>
  <c r="V21" i="3"/>
  <c r="W21" i="3"/>
  <c r="V20" i="3"/>
  <c r="W20" i="3"/>
  <c r="V19" i="3"/>
  <c r="W19" i="3"/>
  <c r="V18" i="3"/>
  <c r="W18" i="3"/>
  <c r="V17" i="3"/>
  <c r="W17" i="3"/>
  <c r="V7" i="3"/>
  <c r="W7" i="3"/>
  <c r="V8" i="3"/>
  <c r="W8" i="3"/>
  <c r="V9" i="3"/>
  <c r="W9" i="3"/>
  <c r="V10" i="3"/>
  <c r="W10" i="3"/>
  <c r="V11" i="3"/>
  <c r="W11" i="3"/>
  <c r="V12" i="3"/>
  <c r="W12" i="3"/>
  <c r="V13" i="3"/>
  <c r="W13" i="3"/>
  <c r="V6" i="3"/>
  <c r="W6" i="3"/>
  <c r="U31" i="3"/>
  <c r="U22" i="3"/>
  <c r="U13" i="3"/>
  <c r="U30" i="3"/>
  <c r="U29" i="3"/>
  <c r="U28" i="3"/>
  <c r="U27" i="3"/>
  <c r="U26" i="3"/>
  <c r="M49" i="3"/>
  <c r="L49" i="3"/>
  <c r="F49" i="3"/>
  <c r="E49" i="3"/>
  <c r="L48" i="3"/>
  <c r="E48" i="3"/>
  <c r="L47" i="3"/>
  <c r="E47" i="3"/>
  <c r="U21" i="3"/>
  <c r="U20" i="3"/>
  <c r="U19" i="3"/>
  <c r="U18" i="3"/>
  <c r="U17" i="3"/>
  <c r="U12" i="3"/>
  <c r="M43" i="3"/>
  <c r="L43" i="3"/>
  <c r="F43" i="3"/>
  <c r="E43" i="3"/>
  <c r="L42" i="3"/>
  <c r="E42" i="3"/>
  <c r="L41" i="3"/>
  <c r="E41" i="3"/>
  <c r="U7" i="3"/>
  <c r="U8" i="3"/>
  <c r="U9" i="3"/>
  <c r="U10" i="3"/>
  <c r="U11" i="3"/>
  <c r="M37" i="3"/>
  <c r="L37" i="3"/>
  <c r="F37" i="3"/>
  <c r="E37" i="3"/>
  <c r="L36" i="3"/>
  <c r="E36" i="3"/>
  <c r="L35" i="3"/>
  <c r="E35" i="3"/>
  <c r="M31" i="3"/>
  <c r="L31" i="3"/>
  <c r="F31" i="3"/>
  <c r="E31" i="3"/>
  <c r="M30" i="3"/>
  <c r="L30" i="3"/>
  <c r="F30" i="3"/>
  <c r="E30" i="3"/>
  <c r="M29" i="3"/>
  <c r="L29" i="3"/>
  <c r="F29" i="3"/>
  <c r="E29" i="3"/>
  <c r="M25" i="3"/>
  <c r="L25" i="3"/>
  <c r="F25" i="3"/>
  <c r="E25" i="3"/>
  <c r="L24" i="3"/>
  <c r="E24" i="3"/>
  <c r="L23" i="3"/>
  <c r="E23" i="3"/>
  <c r="U6" i="3"/>
  <c r="M19" i="3"/>
  <c r="L19" i="3"/>
  <c r="F19" i="3"/>
  <c r="E19" i="3"/>
  <c r="L18" i="3"/>
  <c r="E18" i="3"/>
  <c r="L17" i="3"/>
  <c r="E17" i="3"/>
  <c r="M13" i="3"/>
  <c r="L13" i="3"/>
  <c r="F13" i="3"/>
  <c r="E13" i="3"/>
  <c r="M12" i="3"/>
  <c r="L12" i="3"/>
  <c r="F12" i="3"/>
  <c r="E12" i="3"/>
  <c r="M11" i="3"/>
  <c r="L11" i="3"/>
  <c r="F11" i="3"/>
  <c r="E11" i="3"/>
  <c r="M6" i="3"/>
  <c r="L6" i="3"/>
  <c r="F6" i="3"/>
  <c r="E6" i="3"/>
  <c r="L5" i="3"/>
  <c r="E5" i="3"/>
  <c r="G14" i="1"/>
  <c r="H14" i="1"/>
  <c r="I14" i="1"/>
  <c r="G30" i="1"/>
  <c r="H30" i="1"/>
  <c r="I30" i="1"/>
  <c r="I42" i="1"/>
  <c r="H42" i="1"/>
  <c r="G42" i="1"/>
  <c r="H28" i="1"/>
  <c r="I28" i="1"/>
  <c r="K9" i="1"/>
  <c r="J9" i="1"/>
  <c r="K8" i="1"/>
  <c r="J8" i="1"/>
  <c r="K7" i="1"/>
  <c r="J7" i="1"/>
  <c r="Q9" i="1"/>
  <c r="P9" i="1"/>
  <c r="Q8" i="1"/>
  <c r="P8" i="1"/>
  <c r="Q7" i="1"/>
  <c r="P7" i="1"/>
  <c r="Q6" i="1"/>
  <c r="P6" i="1"/>
  <c r="Q5" i="1"/>
  <c r="P5" i="1"/>
  <c r="Q4" i="1"/>
  <c r="P4" i="1"/>
  <c r="K4" i="1"/>
  <c r="J4" i="1"/>
  <c r="J6" i="1"/>
  <c r="K6" i="1"/>
  <c r="K5" i="1"/>
  <c r="J5" i="1"/>
  <c r="H29" i="1"/>
  <c r="I29" i="1"/>
  <c r="H38" i="1"/>
  <c r="I38" i="1"/>
  <c r="H39" i="1"/>
  <c r="I39" i="1"/>
  <c r="H40" i="1"/>
  <c r="I40" i="1"/>
  <c r="I37" i="1"/>
  <c r="H37" i="1"/>
  <c r="I25" i="1"/>
  <c r="H25" i="1"/>
  <c r="I24" i="1"/>
  <c r="H24" i="1"/>
  <c r="I23" i="1"/>
  <c r="H23" i="1"/>
  <c r="I22" i="1"/>
  <c r="H22" i="1"/>
  <c r="I21" i="1"/>
  <c r="H21" i="1"/>
  <c r="H15" i="1"/>
  <c r="I15" i="1"/>
  <c r="H16" i="1"/>
  <c r="I16" i="1"/>
  <c r="H17" i="1"/>
  <c r="I17" i="1"/>
  <c r="H18" i="1"/>
  <c r="I18" i="1"/>
  <c r="I13" i="1"/>
  <c r="H13" i="1"/>
  <c r="H31" i="1"/>
  <c r="I31" i="1"/>
  <c r="H32" i="1"/>
  <c r="I32" i="1"/>
  <c r="H33" i="1"/>
  <c r="I33" i="1"/>
  <c r="R30" i="1"/>
  <c r="S30" i="1"/>
  <c r="R31" i="1"/>
  <c r="S31" i="1"/>
  <c r="R32" i="1"/>
  <c r="S32" i="1"/>
  <c r="R29" i="1"/>
  <c r="S29" i="1"/>
  <c r="Q32" i="1"/>
  <c r="Q31" i="1"/>
  <c r="Q30" i="1"/>
  <c r="Q29" i="1"/>
  <c r="Q28" i="1"/>
  <c r="G28" i="1"/>
  <c r="G40" i="1"/>
  <c r="G39" i="1"/>
  <c r="G38" i="1"/>
  <c r="G37" i="1"/>
  <c r="G33" i="1"/>
  <c r="G32" i="1"/>
  <c r="G31" i="1"/>
  <c r="G29" i="1"/>
  <c r="G21" i="1"/>
  <c r="G25" i="1"/>
  <c r="G24" i="1"/>
  <c r="G23" i="1"/>
  <c r="G22" i="1"/>
  <c r="G16" i="1"/>
  <c r="G17" i="1"/>
  <c r="G18" i="1"/>
  <c r="G13" i="1"/>
  <c r="G15" i="1"/>
  <c r="J15" i="2"/>
  <c r="K15" i="2"/>
  <c r="I15" i="2"/>
  <c r="I11" i="2"/>
  <c r="I10" i="2"/>
  <c r="I9" i="2"/>
  <c r="I7" i="2"/>
  <c r="I6" i="2"/>
  <c r="I5" i="2"/>
  <c r="B9" i="1"/>
  <c r="B10" i="1"/>
  <c r="C4" i="1"/>
  <c r="D4" i="1"/>
</calcChain>
</file>

<file path=xl/sharedStrings.xml><?xml version="1.0" encoding="utf-8"?>
<sst xmlns="http://schemas.openxmlformats.org/spreadsheetml/2006/main" count="412" uniqueCount="88">
  <si>
    <t>bccU</t>
  </si>
  <si>
    <t>bccZr</t>
  </si>
  <si>
    <t>1 wrong files</t>
  </si>
  <si>
    <t>1200 K</t>
  </si>
  <si>
    <t>u10zr</t>
  </si>
  <si>
    <t>fccU</t>
  </si>
  <si>
    <t>bcc Zr</t>
  </si>
  <si>
    <t>b1 UZr</t>
  </si>
  <si>
    <t>aniso</t>
  </si>
  <si>
    <t>changed to fcc</t>
  </si>
  <si>
    <t>iso</t>
  </si>
  <si>
    <t>1b</t>
  </si>
  <si>
    <t>E</t>
  </si>
  <si>
    <t>V</t>
  </si>
  <si>
    <t>a0</t>
  </si>
  <si>
    <t>re</t>
  </si>
  <si>
    <t>Lx</t>
  </si>
  <si>
    <t>Ef</t>
  </si>
  <si>
    <t>Ef/at</t>
  </si>
  <si>
    <t>T</t>
  </si>
  <si>
    <t>P</t>
  </si>
  <si>
    <t>1000aniso</t>
  </si>
  <si>
    <t>short</t>
  </si>
  <si>
    <t>E/at</t>
  </si>
  <si>
    <t>V/at</t>
  </si>
  <si>
    <t>small damping</t>
  </si>
  <si>
    <t>0K</t>
  </si>
  <si>
    <t>U</t>
  </si>
  <si>
    <t>bcc</t>
  </si>
  <si>
    <t>fcc</t>
  </si>
  <si>
    <t>hcp</t>
  </si>
  <si>
    <t>Zr</t>
  </si>
  <si>
    <t>bccA</t>
  </si>
  <si>
    <t>fccA</t>
  </si>
  <si>
    <t>hcpA</t>
  </si>
  <si>
    <t>phase changing</t>
  </si>
  <si>
    <t>fct</t>
  </si>
  <si>
    <t>1000a</t>
  </si>
  <si>
    <t>1000anisoA</t>
  </si>
  <si>
    <t>smaller damping, looks good</t>
  </si>
  <si>
    <t>erose 1</t>
  </si>
  <si>
    <t>erose=0</t>
  </si>
  <si>
    <t>augt1=0</t>
  </si>
  <si>
    <t>erose=1</t>
  </si>
  <si>
    <t>augt1=1</t>
  </si>
  <si>
    <t>1000K</t>
  </si>
  <si>
    <t>A</t>
  </si>
  <si>
    <t>B</t>
  </si>
  <si>
    <t>C</t>
  </si>
  <si>
    <t>erose=2</t>
  </si>
  <si>
    <t>D</t>
  </si>
  <si>
    <t>F</t>
  </si>
  <si>
    <t>looks good!</t>
  </si>
  <si>
    <t>immediately changed to fct</t>
  </si>
  <si>
    <t>gsmooth=0.5</t>
  </si>
  <si>
    <t>G</t>
  </si>
  <si>
    <t>H</t>
  </si>
  <si>
    <t>mixture_ref_t=0</t>
  </si>
  <si>
    <t>phase change</t>
  </si>
  <si>
    <t>barely phase change</t>
  </si>
  <si>
    <t>u10zr 1400K</t>
  </si>
  <si>
    <t>A aniso</t>
  </si>
  <si>
    <t>A iso</t>
  </si>
  <si>
    <t>phase changing at the end…</t>
  </si>
  <si>
    <t>I</t>
  </si>
  <si>
    <t>bkgd_dyn=0</t>
  </si>
  <si>
    <t>B1</t>
  </si>
  <si>
    <t>jumped to fcc/hcp GB immediately</t>
  </si>
  <si>
    <t>J</t>
  </si>
  <si>
    <t>delta=-0.8</t>
  </si>
  <si>
    <t>otherwise, same as A</t>
  </si>
  <si>
    <t>u10zr iso testing</t>
  </si>
  <si>
    <t>slight phase change</t>
  </si>
  <si>
    <t>Ab</t>
  </si>
  <si>
    <t>Aa</t>
  </si>
  <si>
    <t>TRYING with lmp_mpi4…</t>
  </si>
  <si>
    <t>u10Zr</t>
  </si>
  <si>
    <t>Aiso</t>
  </si>
  <si>
    <t>1000K A</t>
  </si>
  <si>
    <t>changing to bcc!!!</t>
  </si>
  <si>
    <t>fccZr</t>
  </si>
  <si>
    <t>so WHY IN THE FUCK IS A UZR BCC NOT STAYING BCC?!?!?!</t>
  </si>
  <si>
    <t>hcpU</t>
  </si>
  <si>
    <t>changing to bcc with grain boundaries!!!</t>
  </si>
  <si>
    <t>incrementally added Zr</t>
  </si>
  <si>
    <t>frac</t>
  </si>
  <si>
    <t>wanting to be B1? That’s why the UZr always moves to fcc??</t>
  </si>
  <si>
    <t>fcc uzr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</si>
</sst>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J30" sqref="J30"/>
    </sheetView>
  </sheetViews>
  <sheetFormatPr baseColWidth="10" defaultRowHeight="16" x14ac:dyDescent="0.2"/>
  <sheetData>
    <row r="1" spans="1:19" x14ac:dyDescent="0.2">
      <c r="B1" t="s">
        <v>5</v>
      </c>
      <c r="C1" t="s">
        <v>6</v>
      </c>
    </row>
    <row r="2" spans="1:19" x14ac:dyDescent="0.2">
      <c r="B2">
        <v>5.27</v>
      </c>
      <c r="C2">
        <v>6.2</v>
      </c>
      <c r="G2" t="s">
        <v>26</v>
      </c>
      <c r="S2" t="s">
        <v>40</v>
      </c>
    </row>
    <row r="3" spans="1:19" x14ac:dyDescent="0.2">
      <c r="B3" t="s">
        <v>7</v>
      </c>
      <c r="C3" t="s">
        <v>17</v>
      </c>
      <c r="D3" t="s">
        <v>18</v>
      </c>
      <c r="G3" t="s">
        <v>27</v>
      </c>
      <c r="H3" t="s">
        <v>12</v>
      </c>
      <c r="I3" t="s">
        <v>13</v>
      </c>
      <c r="J3" t="s">
        <v>23</v>
      </c>
      <c r="K3" t="s">
        <v>24</v>
      </c>
      <c r="M3" t="s">
        <v>31</v>
      </c>
      <c r="N3" t="s">
        <v>12</v>
      </c>
      <c r="O3" t="s">
        <v>13</v>
      </c>
      <c r="P3" t="s">
        <v>23</v>
      </c>
      <c r="Q3" t="s">
        <v>24</v>
      </c>
    </row>
    <row r="4" spans="1:19" x14ac:dyDescent="0.2">
      <c r="A4" t="s">
        <v>12</v>
      </c>
      <c r="B4">
        <v>-1065.96000000456</v>
      </c>
      <c r="C4">
        <f>(108*B2+108*C2)+B4</f>
        <v>172.79999999543998</v>
      </c>
      <c r="D4">
        <f>C4/216</f>
        <v>0.79999999997888882</v>
      </c>
      <c r="G4" t="s">
        <v>28</v>
      </c>
      <c r="H4">
        <v>-1320.25680112182</v>
      </c>
      <c r="I4">
        <v>5080.9890959221802</v>
      </c>
      <c r="J4">
        <f>H4/250</f>
        <v>-5.2810272044872804</v>
      </c>
      <c r="K4">
        <f>I4/250</f>
        <v>20.323956383688721</v>
      </c>
      <c r="M4" t="s">
        <v>28</v>
      </c>
      <c r="N4">
        <v>-1549.99260614221</v>
      </c>
      <c r="O4">
        <v>5521.82831094019</v>
      </c>
      <c r="P4">
        <f>N4/250</f>
        <v>-6.1999704245688401</v>
      </c>
      <c r="Q4">
        <f>O4/250</f>
        <v>22.087313243760761</v>
      </c>
    </row>
    <row r="5" spans="1:19" x14ac:dyDescent="0.2">
      <c r="A5" t="s">
        <v>13</v>
      </c>
      <c r="B5">
        <v>5000.21103774938</v>
      </c>
      <c r="G5" t="s">
        <v>29</v>
      </c>
      <c r="H5">
        <v>-2635.0000001022499</v>
      </c>
      <c r="I5">
        <v>9800.3441428240003</v>
      </c>
      <c r="J5">
        <f>H5/500</f>
        <v>-5.2700000002045</v>
      </c>
      <c r="K5">
        <f>I5/500</f>
        <v>19.600688285648001</v>
      </c>
      <c r="M5" t="s">
        <v>29</v>
      </c>
      <c r="N5">
        <v>-3068.3023250634801</v>
      </c>
      <c r="O5">
        <v>10970.534499584201</v>
      </c>
      <c r="P5">
        <f>N5/500</f>
        <v>-6.1366046501269604</v>
      </c>
      <c r="Q5">
        <f>O5/500</f>
        <v>21.941068999168401</v>
      </c>
    </row>
    <row r="6" spans="1:19" x14ac:dyDescent="0.2">
      <c r="A6" t="s">
        <v>16</v>
      </c>
      <c r="B6">
        <v>17.100000043032502</v>
      </c>
      <c r="G6" t="s">
        <v>30</v>
      </c>
      <c r="H6">
        <v>-2632.0870658751101</v>
      </c>
      <c r="I6">
        <v>9815.5532074388102</v>
      </c>
      <c r="J6">
        <f>H6/500</f>
        <v>-5.2641741317502202</v>
      </c>
      <c r="K6">
        <f>I6/500</f>
        <v>19.631106414877621</v>
      </c>
      <c r="M6" t="s">
        <v>30</v>
      </c>
      <c r="N6">
        <v>-3085.3842824642302</v>
      </c>
      <c r="O6">
        <v>10939.738499956</v>
      </c>
      <c r="P6">
        <f>N6/500</f>
        <v>-6.1707685649284603</v>
      </c>
      <c r="Q6">
        <f>O6/500</f>
        <v>21.879476999912001</v>
      </c>
    </row>
    <row r="7" spans="1:19" x14ac:dyDescent="0.2">
      <c r="B7">
        <v>17.100000043032502</v>
      </c>
      <c r="G7" t="s">
        <v>32</v>
      </c>
      <c r="H7">
        <v>-1320.25680112182</v>
      </c>
      <c r="I7">
        <v>5080.9890959221802</v>
      </c>
      <c r="J7">
        <f>H7/250</f>
        <v>-5.2810272044872804</v>
      </c>
      <c r="K7">
        <f>I7/250</f>
        <v>20.323956383688721</v>
      </c>
      <c r="M7" t="s">
        <v>32</v>
      </c>
      <c r="N7">
        <v>-1549.99260614221</v>
      </c>
      <c r="O7">
        <v>5521.82831094019</v>
      </c>
      <c r="P7">
        <f>N7/250</f>
        <v>-6.1999704245688401</v>
      </c>
      <c r="Q7">
        <f>O7/250</f>
        <v>22.087313243760761</v>
      </c>
    </row>
    <row r="8" spans="1:19" x14ac:dyDescent="0.2">
      <c r="B8">
        <v>17.100000043032502</v>
      </c>
      <c r="G8" t="s">
        <v>33</v>
      </c>
      <c r="H8">
        <v>-2635.0000001022499</v>
      </c>
      <c r="I8">
        <v>9800.3441428240003</v>
      </c>
      <c r="J8">
        <f>H8/500</f>
        <v>-5.2700000002045</v>
      </c>
      <c r="K8">
        <f>I8/500</f>
        <v>19.600688285648001</v>
      </c>
      <c r="M8" t="s">
        <v>33</v>
      </c>
      <c r="N8">
        <v>-3068.3023250634801</v>
      </c>
      <c r="O8">
        <v>10970.534499584201</v>
      </c>
      <c r="P8">
        <f>N8/500</f>
        <v>-6.1366046501269604</v>
      </c>
      <c r="Q8">
        <f>O8/500</f>
        <v>21.941068999168401</v>
      </c>
    </row>
    <row r="9" spans="1:19" x14ac:dyDescent="0.2">
      <c r="A9" t="s">
        <v>14</v>
      </c>
      <c r="B9">
        <f>B6/3</f>
        <v>5.7000000143441669</v>
      </c>
      <c r="G9" t="s">
        <v>34</v>
      </c>
      <c r="H9">
        <v>-2632.0870658751101</v>
      </c>
      <c r="I9">
        <v>9815.5532074388102</v>
      </c>
      <c r="J9">
        <f>H9/500</f>
        <v>-5.2641741317502202</v>
      </c>
      <c r="K9">
        <f>I9/500</f>
        <v>19.631106414877621</v>
      </c>
      <c r="M9" t="s">
        <v>34</v>
      </c>
      <c r="N9">
        <v>-3085.3842824642302</v>
      </c>
      <c r="O9">
        <v>10939.738499956</v>
      </c>
      <c r="P9">
        <f>N9/500</f>
        <v>-6.1707685649284603</v>
      </c>
      <c r="Q9">
        <f>O9/500</f>
        <v>21.879476999912001</v>
      </c>
    </row>
    <row r="10" spans="1:19" x14ac:dyDescent="0.2">
      <c r="A10" t="s">
        <v>15</v>
      </c>
      <c r="B10">
        <f>B9/2</f>
        <v>2.8500000071720835</v>
      </c>
    </row>
    <row r="12" spans="1:19" x14ac:dyDescent="0.2">
      <c r="B12" t="s">
        <v>0</v>
      </c>
      <c r="C12" t="s">
        <v>19</v>
      </c>
      <c r="D12" t="s">
        <v>12</v>
      </c>
      <c r="E12" t="s">
        <v>13</v>
      </c>
      <c r="F12" t="s">
        <v>20</v>
      </c>
      <c r="G12" t="s">
        <v>14</v>
      </c>
      <c r="H12" t="s">
        <v>23</v>
      </c>
      <c r="I12" t="s">
        <v>24</v>
      </c>
    </row>
    <row r="13" spans="1:19" x14ac:dyDescent="0.2">
      <c r="B13" t="s">
        <v>38</v>
      </c>
      <c r="C13">
        <v>999.48564299999998</v>
      </c>
      <c r="D13">
        <v>-10301.820722</v>
      </c>
      <c r="E13">
        <v>42687.424356000003</v>
      </c>
      <c r="F13">
        <v>-6.8598369999999997</v>
      </c>
      <c r="G13">
        <f>(E13^(1/3))/10</f>
        <v>3.4948884393198072</v>
      </c>
      <c r="H13">
        <f>D13/2000</f>
        <v>-5.1509103610000002</v>
      </c>
      <c r="I13">
        <f>E13/2000</f>
        <v>21.343712178000001</v>
      </c>
    </row>
    <row r="14" spans="1:19" x14ac:dyDescent="0.2">
      <c r="B14" t="s">
        <v>21</v>
      </c>
      <c r="C14">
        <v>999.82065899999998</v>
      </c>
      <c r="D14">
        <v>-10301.553098</v>
      </c>
      <c r="E14">
        <v>42688.289278999997</v>
      </c>
      <c r="F14">
        <v>-3.2324869999999999</v>
      </c>
      <c r="G14">
        <f>(E14^(1/3))/10</f>
        <v>3.4949120433751304</v>
      </c>
      <c r="H14">
        <f>D14/2000</f>
        <v>-5.1507765490000006</v>
      </c>
      <c r="I14">
        <f>E14/2000</f>
        <v>21.344144639499998</v>
      </c>
      <c r="J14" t="s">
        <v>39</v>
      </c>
    </row>
    <row r="15" spans="1:19" x14ac:dyDescent="0.2">
      <c r="B15">
        <v>1000</v>
      </c>
      <c r="C15">
        <v>1000.239953</v>
      </c>
      <c r="D15">
        <v>-10301.324613000001</v>
      </c>
      <c r="E15">
        <v>42692.179764</v>
      </c>
      <c r="F15">
        <v>1.2449859999999999</v>
      </c>
      <c r="G15">
        <f>(E15^(1/3))/10</f>
        <v>3.4950182121478073</v>
      </c>
      <c r="H15">
        <f t="shared" ref="H15:H18" si="0">D15/2000</f>
        <v>-5.1506623065000001</v>
      </c>
      <c r="I15">
        <f t="shared" ref="I15:I18" si="1">E15/2000</f>
        <v>21.346089882000001</v>
      </c>
    </row>
    <row r="16" spans="1:19" x14ac:dyDescent="0.2">
      <c r="B16">
        <v>1100</v>
      </c>
      <c r="C16">
        <v>1101.2608600000001</v>
      </c>
      <c r="D16">
        <v>-10270.060856</v>
      </c>
      <c r="E16">
        <v>42915.810528000002</v>
      </c>
      <c r="F16">
        <v>2.5591010000000001</v>
      </c>
      <c r="G16">
        <f t="shared" ref="G16:G18" si="2">(E16^(1/3))/10</f>
        <v>3.50111013840423</v>
      </c>
      <c r="H16">
        <f t="shared" si="0"/>
        <v>-5.1350304280000003</v>
      </c>
      <c r="I16">
        <f t="shared" si="1"/>
        <v>21.457905264000001</v>
      </c>
    </row>
    <row r="17" spans="2:19" x14ac:dyDescent="0.2">
      <c r="B17">
        <v>1200</v>
      </c>
      <c r="C17">
        <v>1201.7683589999999</v>
      </c>
      <c r="D17">
        <v>-10236.699392</v>
      </c>
      <c r="E17">
        <v>43156.493309999998</v>
      </c>
      <c r="F17">
        <v>0.28421600000000002</v>
      </c>
      <c r="G17">
        <f t="shared" si="2"/>
        <v>3.5076429797163362</v>
      </c>
      <c r="H17">
        <f t="shared" si="0"/>
        <v>-5.1183496960000001</v>
      </c>
      <c r="I17">
        <f t="shared" si="1"/>
        <v>21.578246654999997</v>
      </c>
    </row>
    <row r="18" spans="2:19" x14ac:dyDescent="0.2">
      <c r="B18">
        <v>1300</v>
      </c>
      <c r="C18">
        <v>1302.320025</v>
      </c>
      <c r="D18">
        <v>-10201.640438</v>
      </c>
      <c r="E18">
        <v>43411.774782</v>
      </c>
      <c r="F18">
        <v>-4.5362450000000001</v>
      </c>
      <c r="G18">
        <f t="shared" si="2"/>
        <v>3.5145455830659151</v>
      </c>
      <c r="H18">
        <f t="shared" si="0"/>
        <v>-5.100820219</v>
      </c>
      <c r="I18">
        <f t="shared" si="1"/>
        <v>21.705887391000001</v>
      </c>
    </row>
    <row r="20" spans="2:19" x14ac:dyDescent="0.2">
      <c r="B20" t="s">
        <v>1</v>
      </c>
      <c r="C20" t="s">
        <v>19</v>
      </c>
      <c r="D20" t="s">
        <v>12</v>
      </c>
      <c r="E20" t="s">
        <v>13</v>
      </c>
      <c r="F20" t="s">
        <v>20</v>
      </c>
      <c r="G20" t="s">
        <v>14</v>
      </c>
      <c r="H20" t="s">
        <v>23</v>
      </c>
      <c r="I20" t="s">
        <v>24</v>
      </c>
    </row>
    <row r="21" spans="2:19" x14ac:dyDescent="0.2">
      <c r="B21" t="s">
        <v>21</v>
      </c>
      <c r="C21">
        <v>998.88312499999995</v>
      </c>
      <c r="D21">
        <v>-12128.397457999999</v>
      </c>
      <c r="E21">
        <v>45540.764691999997</v>
      </c>
      <c r="F21">
        <v>-1.3880239999999999</v>
      </c>
      <c r="G21">
        <f>(E21^(1/3))/10</f>
        <v>3.5710843317241063</v>
      </c>
      <c r="H21">
        <f>D21/2000</f>
        <v>-6.0641987290000001</v>
      </c>
      <c r="I21">
        <f>E21/2000</f>
        <v>22.770382345999998</v>
      </c>
    </row>
    <row r="22" spans="2:19" x14ac:dyDescent="0.2">
      <c r="B22">
        <v>1000</v>
      </c>
      <c r="C22">
        <v>999.98508000000004</v>
      </c>
      <c r="D22">
        <v>-12128.13953</v>
      </c>
      <c r="E22">
        <v>45541.157489999998</v>
      </c>
      <c r="F22">
        <v>10.873841000000001</v>
      </c>
      <c r="G22">
        <f>(E22^(1/3))/10</f>
        <v>3.5710945987947911</v>
      </c>
      <c r="H22">
        <f t="shared" ref="H22:H25" si="3">D22/2000</f>
        <v>-6.0640697650000002</v>
      </c>
      <c r="I22">
        <f t="shared" ref="I22:I25" si="4">E22/2000</f>
        <v>22.770578744999998</v>
      </c>
    </row>
    <row r="23" spans="2:19" x14ac:dyDescent="0.2">
      <c r="B23">
        <v>1100</v>
      </c>
      <c r="C23">
        <v>1099.8888549999999</v>
      </c>
      <c r="D23">
        <v>-12098.544956</v>
      </c>
      <c r="E23">
        <v>45690.247823999998</v>
      </c>
      <c r="F23">
        <v>1.866568</v>
      </c>
      <c r="G23">
        <f t="shared" ref="G23:G25" si="5">(E23^(1/3))/10</f>
        <v>3.5749873101477929</v>
      </c>
      <c r="H23">
        <f t="shared" si="3"/>
        <v>-6.0492724779999998</v>
      </c>
      <c r="I23">
        <f t="shared" si="4"/>
        <v>22.845123911999998</v>
      </c>
    </row>
    <row r="24" spans="2:19" x14ac:dyDescent="0.2">
      <c r="B24">
        <v>1200</v>
      </c>
      <c r="C24">
        <v>1198.7055419999999</v>
      </c>
      <c r="D24">
        <v>-12069.058547000001</v>
      </c>
      <c r="E24">
        <v>45838.296457999997</v>
      </c>
      <c r="F24">
        <v>7.877529</v>
      </c>
      <c r="G24">
        <f t="shared" si="5"/>
        <v>3.5788444523819791</v>
      </c>
      <c r="H24">
        <f t="shared" si="3"/>
        <v>-6.0345292735000005</v>
      </c>
      <c r="I24">
        <f t="shared" si="4"/>
        <v>22.919148228999997</v>
      </c>
    </row>
    <row r="25" spans="2:19" x14ac:dyDescent="0.2">
      <c r="B25">
        <v>1300</v>
      </c>
      <c r="C25">
        <v>1296.93326</v>
      </c>
      <c r="D25">
        <v>-12039.481486000001</v>
      </c>
      <c r="E25">
        <v>45988.169654999998</v>
      </c>
      <c r="F25">
        <v>3.12961</v>
      </c>
      <c r="G25">
        <f t="shared" si="5"/>
        <v>3.5827406802416979</v>
      </c>
      <c r="H25">
        <f t="shared" si="3"/>
        <v>-6.0197407430000007</v>
      </c>
      <c r="I25">
        <f t="shared" si="4"/>
        <v>22.9940848275</v>
      </c>
    </row>
    <row r="27" spans="2:19" x14ac:dyDescent="0.2">
      <c r="B27" t="s">
        <v>4</v>
      </c>
      <c r="C27" t="s">
        <v>19</v>
      </c>
      <c r="D27" t="s">
        <v>12</v>
      </c>
      <c r="E27" t="s">
        <v>13</v>
      </c>
      <c r="F27" t="s">
        <v>20</v>
      </c>
      <c r="G27" t="s">
        <v>14</v>
      </c>
      <c r="H27" t="s">
        <v>17</v>
      </c>
      <c r="I27" t="s">
        <v>18</v>
      </c>
      <c r="L27" t="s">
        <v>22</v>
      </c>
      <c r="R27" t="s">
        <v>17</v>
      </c>
      <c r="S27" t="s">
        <v>18</v>
      </c>
    </row>
    <row r="28" spans="2:19" x14ac:dyDescent="0.2">
      <c r="B28" t="s">
        <v>21</v>
      </c>
      <c r="C28">
        <v>1000.516857</v>
      </c>
      <c r="D28">
        <v>-10684.046135000001</v>
      </c>
      <c r="E28">
        <v>42495.354440000003</v>
      </c>
      <c r="F28">
        <v>-3.8018420000000002</v>
      </c>
      <c r="G28">
        <f>(E28^(1/3))/10</f>
        <v>3.4896388665275611</v>
      </c>
      <c r="H28">
        <f>D28-1562*(D13/2000)-438*(D21/2000)</f>
        <v>17.794892183999764</v>
      </c>
      <c r="I28">
        <f>H28/2000</f>
        <v>8.8974460919998815E-3</v>
      </c>
      <c r="J28" t="s">
        <v>35</v>
      </c>
      <c r="L28" t="s">
        <v>21</v>
      </c>
      <c r="M28">
        <v>998.26585399999999</v>
      </c>
      <c r="N28">
        <v>-10684.892491000001</v>
      </c>
      <c r="O28">
        <v>42490.631382</v>
      </c>
      <c r="P28">
        <v>-11.430837</v>
      </c>
      <c r="Q28">
        <f>(O28^(1/3))/10</f>
        <v>3.4895095788471293</v>
      </c>
    </row>
    <row r="29" spans="2:19" x14ac:dyDescent="0.2">
      <c r="B29" t="s">
        <v>37</v>
      </c>
      <c r="C29">
        <v>1001.364797</v>
      </c>
      <c r="D29">
        <v>-10660.49676</v>
      </c>
      <c r="E29">
        <v>42649.062826000001</v>
      </c>
      <c r="F29">
        <v>-1.188318</v>
      </c>
      <c r="G29">
        <f>(E29^(1/3))/10</f>
        <v>3.493841218733222</v>
      </c>
      <c r="H29">
        <f>D29-1562*(D15/2000)-438*(D22/2000)</f>
        <v>40.900319822999791</v>
      </c>
      <c r="I29">
        <f>H29/2000</f>
        <v>2.0450159911499895E-2</v>
      </c>
      <c r="J29" t="s">
        <v>35</v>
      </c>
      <c r="L29">
        <v>1000</v>
      </c>
      <c r="M29">
        <v>1005.46646</v>
      </c>
      <c r="N29">
        <v>-10658.250408</v>
      </c>
      <c r="O29">
        <v>42655.88811</v>
      </c>
      <c r="P29">
        <v>54.014578</v>
      </c>
      <c r="Q29">
        <f>(O29^(1/3))/10</f>
        <v>3.4940275861468946</v>
      </c>
      <c r="R29">
        <f>N29-1562*(D15/2000)-438*(D22/2000)</f>
        <v>43.146671822999906</v>
      </c>
      <c r="S29">
        <f>R29/2000</f>
        <v>2.1573335911499954E-2</v>
      </c>
    </row>
    <row r="30" spans="2:19" x14ac:dyDescent="0.2">
      <c r="B30">
        <v>1000</v>
      </c>
      <c r="C30">
        <v>1000.290692</v>
      </c>
      <c r="D30">
        <v>-10662.186771000001</v>
      </c>
      <c r="E30">
        <v>42637.269207999998</v>
      </c>
      <c r="F30">
        <v>-8.3710999999999994E-2</v>
      </c>
      <c r="G30">
        <f>(E30^(1/3))/10</f>
        <v>3.4935191418836915</v>
      </c>
      <c r="H30">
        <f>D30-1562*(D16/2000)-438*(D23/2000)</f>
        <v>8.3121028999998998</v>
      </c>
      <c r="I30">
        <f>H30/2000</f>
        <v>4.1560514499999496E-3</v>
      </c>
      <c r="J30" t="s">
        <v>35</v>
      </c>
      <c r="L30">
        <v>1100</v>
      </c>
      <c r="M30">
        <v>1105.9457749999999</v>
      </c>
      <c r="N30">
        <v>-10631.846898</v>
      </c>
      <c r="O30">
        <v>42808.203006000003</v>
      </c>
      <c r="P30">
        <v>4.6576959999999996</v>
      </c>
      <c r="Q30">
        <f t="shared" ref="Q30:Q32" si="6">(O30^(1/3))/10</f>
        <v>3.49818144999213</v>
      </c>
      <c r="R30">
        <f>N30-1562*(D16/2000)-438*(D23/2000)</f>
        <v>38.651975900000707</v>
      </c>
      <c r="S30">
        <f t="shared" ref="S30:S32" si="7">R30/2000</f>
        <v>1.9325987950000352E-2</v>
      </c>
    </row>
    <row r="31" spans="2:19" x14ac:dyDescent="0.2">
      <c r="B31">
        <v>1100</v>
      </c>
      <c r="C31">
        <v>1099.6843679999999</v>
      </c>
      <c r="D31">
        <v>-10633.691229</v>
      </c>
      <c r="E31">
        <v>42791.290998999997</v>
      </c>
      <c r="F31">
        <v>8.6029470000000003</v>
      </c>
      <c r="G31">
        <f t="shared" ref="G31:G33" si="8">(E31^(1/3))/10</f>
        <v>3.4977207200574698</v>
      </c>
      <c r="H31">
        <f>D31-1562*(D16/2000)-438*(D23/2000)</f>
        <v>36.807644900000469</v>
      </c>
      <c r="I31">
        <f t="shared" ref="I31:I33" si="9">H31/2000</f>
        <v>1.8403822450000235E-2</v>
      </c>
      <c r="L31">
        <v>1200</v>
      </c>
      <c r="M31">
        <v>1200.25557</v>
      </c>
      <c r="N31">
        <v>-10601.043006</v>
      </c>
      <c r="O31">
        <v>42982.403593000003</v>
      </c>
      <c r="P31">
        <v>-50.283073000000002</v>
      </c>
      <c r="Q31">
        <f t="shared" si="6"/>
        <v>3.5029201097732972</v>
      </c>
      <c r="R31">
        <f>N31-1562*(D17/2000)-438*(D24/2000)</f>
        <v>36.943040945000575</v>
      </c>
      <c r="S31">
        <f t="shared" si="7"/>
        <v>1.8471520472500287E-2</v>
      </c>
    </row>
    <row r="32" spans="2:19" x14ac:dyDescent="0.2">
      <c r="B32">
        <v>1200</v>
      </c>
      <c r="C32">
        <v>1200.27846</v>
      </c>
      <c r="D32">
        <v>-10604.536754999999</v>
      </c>
      <c r="E32">
        <v>42965.710104999998</v>
      </c>
      <c r="F32">
        <v>5.2537979999999997</v>
      </c>
      <c r="G32">
        <f t="shared" si="8"/>
        <v>3.5024665635012453</v>
      </c>
      <c r="H32">
        <f>D32-1562*(D17/2000)-438*(D24/2000)</f>
        <v>33.449291945001278</v>
      </c>
      <c r="I32">
        <f t="shared" si="9"/>
        <v>1.6724645972500639E-2</v>
      </c>
      <c r="L32">
        <v>1300</v>
      </c>
      <c r="M32">
        <v>1300.1526269999999</v>
      </c>
      <c r="N32">
        <v>-10572.873417999999</v>
      </c>
      <c r="O32">
        <v>43155.463993999998</v>
      </c>
      <c r="P32">
        <v>-26.826879000000002</v>
      </c>
      <c r="Q32">
        <f t="shared" si="6"/>
        <v>3.507615092821696</v>
      </c>
      <c r="R32">
        <f>N32-1562*(D18/2000)-438*(D25/2000)</f>
        <v>31.254209512000671</v>
      </c>
      <c r="S32">
        <f t="shared" si="7"/>
        <v>1.5627104756000335E-2</v>
      </c>
    </row>
    <row r="33" spans="2:10" x14ac:dyDescent="0.2">
      <c r="B33">
        <v>1300</v>
      </c>
      <c r="C33">
        <v>1302.8781429999999</v>
      </c>
      <c r="D33">
        <v>-10572.09096</v>
      </c>
      <c r="E33">
        <v>43159.260755000003</v>
      </c>
      <c r="F33">
        <v>3.8681420000000002</v>
      </c>
      <c r="G33">
        <f t="shared" si="8"/>
        <v>3.5077179549270534</v>
      </c>
      <c r="H33">
        <f>D33-1562*(D18/2000)-438*(D25/2000)</f>
        <v>32.036667512000349</v>
      </c>
      <c r="I33">
        <f t="shared" si="9"/>
        <v>1.6018333756000175E-2</v>
      </c>
    </row>
    <row r="36" spans="2:10" x14ac:dyDescent="0.2">
      <c r="B36" t="s">
        <v>5</v>
      </c>
      <c r="C36" t="s">
        <v>19</v>
      </c>
      <c r="D36" t="s">
        <v>12</v>
      </c>
      <c r="E36" t="s">
        <v>13</v>
      </c>
      <c r="F36" t="s">
        <v>20</v>
      </c>
      <c r="G36" t="s">
        <v>14</v>
      </c>
      <c r="H36" t="s">
        <v>23</v>
      </c>
      <c r="I36" t="s">
        <v>24</v>
      </c>
    </row>
    <row r="37" spans="2:10" x14ac:dyDescent="0.2">
      <c r="B37">
        <v>1000</v>
      </c>
      <c r="C37">
        <v>999.38119200000006</v>
      </c>
      <c r="D37">
        <v>-20504.205406000001</v>
      </c>
      <c r="E37">
        <v>85117.450677000001</v>
      </c>
      <c r="F37">
        <v>2.392083</v>
      </c>
      <c r="G37">
        <f>(E37^(1/3))/10</f>
        <v>4.3988538798054009</v>
      </c>
      <c r="H37">
        <f>D37/4000</f>
        <v>-5.1260513515000001</v>
      </c>
      <c r="I37">
        <f>E37/4000</f>
        <v>21.279362669249998</v>
      </c>
    </row>
    <row r="38" spans="2:10" x14ac:dyDescent="0.2">
      <c r="B38">
        <v>1100</v>
      </c>
      <c r="C38">
        <v>1099.376017</v>
      </c>
      <c r="D38">
        <v>-20441.733195000001</v>
      </c>
      <c r="E38">
        <v>85670.912576999996</v>
      </c>
      <c r="F38">
        <v>-2.5701209999999999</v>
      </c>
      <c r="G38">
        <f t="shared" ref="G38:G40" si="10">(E38^(1/3))/10</f>
        <v>4.4083675581876793</v>
      </c>
      <c r="H38">
        <f t="shared" ref="H38:H40" si="11">D38/4000</f>
        <v>-5.1104332987500003</v>
      </c>
      <c r="I38">
        <f t="shared" ref="I38:I40" si="12">E38/4000</f>
        <v>21.417728144249999</v>
      </c>
    </row>
    <row r="39" spans="2:10" x14ac:dyDescent="0.2">
      <c r="B39">
        <v>1200</v>
      </c>
      <c r="C39">
        <v>1198.346982</v>
      </c>
      <c r="D39">
        <v>-20378.664129000001</v>
      </c>
      <c r="E39">
        <v>86233.059827000005</v>
      </c>
      <c r="F39">
        <v>-2.5267970000000002</v>
      </c>
      <c r="G39">
        <f t="shared" si="10"/>
        <v>4.4179886808396871</v>
      </c>
      <c r="H39">
        <f t="shared" si="11"/>
        <v>-5.0946660322500001</v>
      </c>
      <c r="I39">
        <f t="shared" si="12"/>
        <v>21.558264956750001</v>
      </c>
    </row>
    <row r="40" spans="2:10" x14ac:dyDescent="0.2">
      <c r="B40">
        <v>1300</v>
      </c>
      <c r="C40">
        <v>1300.6979220000001</v>
      </c>
      <c r="D40">
        <v>-20313.373563000001</v>
      </c>
      <c r="E40">
        <v>86829.686644999994</v>
      </c>
      <c r="F40">
        <v>1.2217009999999999</v>
      </c>
      <c r="G40">
        <f t="shared" si="10"/>
        <v>4.4281542899916237</v>
      </c>
      <c r="H40">
        <f t="shared" si="11"/>
        <v>-5.0783433907500006</v>
      </c>
      <c r="I40">
        <f t="shared" si="12"/>
        <v>21.707421661249999</v>
      </c>
    </row>
    <row r="41" spans="2:10" x14ac:dyDescent="0.2">
      <c r="B41" t="s">
        <v>25</v>
      </c>
    </row>
    <row r="42" spans="2:10" x14ac:dyDescent="0.2">
      <c r="B42" t="s">
        <v>21</v>
      </c>
      <c r="C42">
        <v>1000.203143</v>
      </c>
      <c r="D42">
        <v>-20602.576827000001</v>
      </c>
      <c r="E42">
        <v>85386.085625000007</v>
      </c>
      <c r="F42">
        <v>-1.6595279999999999</v>
      </c>
      <c r="G42">
        <f>(E42^(1/3))/10</f>
        <v>4.4034766878416987</v>
      </c>
      <c r="H42">
        <f>D42/4000</f>
        <v>-5.15064420675</v>
      </c>
      <c r="I42">
        <f>E42/4000</f>
        <v>21.346521406250002</v>
      </c>
      <c r="J42" t="s">
        <v>36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6"/>
  <sheetViews>
    <sheetView workbookViewId="0">
      <selection activeCell="I5" sqref="I5"/>
    </sheetView>
  </sheetViews>
  <sheetFormatPr baseColWidth="10" defaultRowHeight="16" x14ac:dyDescent="0.2"/>
  <sheetData>
    <row r="3" spans="2:11" x14ac:dyDescent="0.2">
      <c r="E3" t="s">
        <v>3</v>
      </c>
    </row>
    <row r="4" spans="2:11" x14ac:dyDescent="0.2">
      <c r="D4" t="s">
        <v>0</v>
      </c>
      <c r="E4" t="s">
        <v>19</v>
      </c>
      <c r="F4" t="s">
        <v>12</v>
      </c>
      <c r="G4" t="s">
        <v>13</v>
      </c>
      <c r="H4" t="s">
        <v>20</v>
      </c>
      <c r="I4" t="s">
        <v>14</v>
      </c>
    </row>
    <row r="5" spans="2:11" x14ac:dyDescent="0.2">
      <c r="B5" t="s">
        <v>2</v>
      </c>
      <c r="D5">
        <v>100000</v>
      </c>
      <c r="E5">
        <v>1115.498613</v>
      </c>
      <c r="F5">
        <v>-10239.164718</v>
      </c>
      <c r="G5">
        <v>43120.452161000001</v>
      </c>
      <c r="H5">
        <v>-3.305526</v>
      </c>
      <c r="I5">
        <f>(G5^(1/3))/10</f>
        <v>3.5066662654221248</v>
      </c>
    </row>
    <row r="6" spans="2:11" x14ac:dyDescent="0.2">
      <c r="B6">
        <v>1</v>
      </c>
      <c r="C6" t="s">
        <v>8</v>
      </c>
      <c r="D6">
        <v>100000</v>
      </c>
      <c r="E6">
        <v>1116.53577</v>
      </c>
      <c r="F6">
        <v>-10237.395861000001</v>
      </c>
      <c r="G6">
        <v>43132.736812000003</v>
      </c>
      <c r="H6">
        <v>-2.8570250000000001</v>
      </c>
      <c r="I6">
        <f>(G6^(1/3))/10</f>
        <v>3.5069992402933998</v>
      </c>
    </row>
    <row r="7" spans="2:11" x14ac:dyDescent="0.2">
      <c r="B7" t="s">
        <v>11</v>
      </c>
      <c r="C7" t="s">
        <v>10</v>
      </c>
      <c r="D7">
        <v>100000</v>
      </c>
      <c r="E7">
        <v>1115.714377</v>
      </c>
      <c r="F7">
        <v>-10239.315408</v>
      </c>
      <c r="G7">
        <v>43126.591439000003</v>
      </c>
      <c r="H7">
        <v>-0.56432199999999999</v>
      </c>
      <c r="I7">
        <f>(G7^(1/3))/10</f>
        <v>3.5068326781594386</v>
      </c>
    </row>
    <row r="8" spans="2:11" x14ac:dyDescent="0.2">
      <c r="D8" t="s">
        <v>1</v>
      </c>
    </row>
    <row r="9" spans="2:11" x14ac:dyDescent="0.2">
      <c r="B9" t="s">
        <v>2</v>
      </c>
      <c r="D9">
        <v>100000</v>
      </c>
      <c r="E9">
        <v>1115.5621000000001</v>
      </c>
      <c r="F9">
        <v>-12069.647539</v>
      </c>
      <c r="G9">
        <v>45807.602752999999</v>
      </c>
      <c r="H9">
        <v>-2.4828700000000001</v>
      </c>
      <c r="I9">
        <f>(G9^(1/3))/10</f>
        <v>3.5780454660041032</v>
      </c>
    </row>
    <row r="10" spans="2:11" x14ac:dyDescent="0.2">
      <c r="B10">
        <v>1</v>
      </c>
      <c r="D10">
        <v>100000</v>
      </c>
      <c r="E10">
        <v>1115.65697</v>
      </c>
      <c r="F10">
        <v>-12069.529079</v>
      </c>
      <c r="G10">
        <v>45806.964889000003</v>
      </c>
      <c r="H10">
        <v>-2.8873470000000001</v>
      </c>
      <c r="I10">
        <f>(G10^(1/3))/10</f>
        <v>3.5780288580114727</v>
      </c>
    </row>
    <row r="11" spans="2:11" x14ac:dyDescent="0.2">
      <c r="B11" t="s">
        <v>11</v>
      </c>
      <c r="D11">
        <v>100000</v>
      </c>
      <c r="E11">
        <v>1115.367076</v>
      </c>
      <c r="F11">
        <v>-12069.723694</v>
      </c>
      <c r="G11">
        <v>45808.358042</v>
      </c>
      <c r="H11">
        <v>-0.97130899999999998</v>
      </c>
      <c r="I11">
        <f>(G11^(1/3))/10</f>
        <v>3.5780651311787821</v>
      </c>
    </row>
    <row r="13" spans="2:11" x14ac:dyDescent="0.2">
      <c r="D13" t="s">
        <v>4</v>
      </c>
    </row>
    <row r="14" spans="2:11" x14ac:dyDescent="0.2">
      <c r="D14" t="s">
        <v>3</v>
      </c>
      <c r="I14" t="s">
        <v>14</v>
      </c>
      <c r="J14" t="s">
        <v>17</v>
      </c>
      <c r="K14" t="s">
        <v>18</v>
      </c>
    </row>
    <row r="15" spans="2:11" x14ac:dyDescent="0.2">
      <c r="C15" t="s">
        <v>10</v>
      </c>
      <c r="D15">
        <v>100000</v>
      </c>
      <c r="E15">
        <v>1116.039677</v>
      </c>
      <c r="F15">
        <v>-10575.433888</v>
      </c>
      <c r="G15">
        <v>43043.212729999999</v>
      </c>
      <c r="H15">
        <v>0.16209100000000001</v>
      </c>
      <c r="I15">
        <f>(G15^(1/3))/10</f>
        <v>3.5045712441798047</v>
      </c>
      <c r="J15">
        <f>F15-1562*(F7/2000)-438*(F11/2000)</f>
        <v>64.740934633999586</v>
      </c>
      <c r="K15">
        <f>J15/2000</f>
        <v>3.2370467316999794E-2</v>
      </c>
    </row>
    <row r="16" spans="2:11" x14ac:dyDescent="0.2">
      <c r="C16" t="s">
        <v>8</v>
      </c>
      <c r="D16" t="s">
        <v>9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tabSelected="1" topLeftCell="A39" workbookViewId="0">
      <selection activeCell="P72" sqref="P72"/>
    </sheetView>
  </sheetViews>
  <sheetFormatPr baseColWidth="10" defaultRowHeight="16" x14ac:dyDescent="0.2"/>
  <sheetData>
    <row r="1" spans="1:27" x14ac:dyDescent="0.2">
      <c r="B1" t="s">
        <v>26</v>
      </c>
      <c r="H1">
        <f>AVERAGE(E4,L4)</f>
        <v>-5.7404988145280598</v>
      </c>
    </row>
    <row r="2" spans="1:27" x14ac:dyDescent="0.2">
      <c r="A2" t="s">
        <v>46</v>
      </c>
      <c r="B2" t="s">
        <v>41</v>
      </c>
      <c r="C2" t="s">
        <v>42</v>
      </c>
    </row>
    <row r="3" spans="1:27" x14ac:dyDescent="0.2">
      <c r="B3" t="s">
        <v>27</v>
      </c>
      <c r="C3" t="s">
        <v>12</v>
      </c>
      <c r="D3" t="s">
        <v>13</v>
      </c>
      <c r="E3" t="s">
        <v>23</v>
      </c>
      <c r="F3" t="s">
        <v>24</v>
      </c>
      <c r="H3" t="s">
        <v>17</v>
      </c>
      <c r="I3" t="s">
        <v>31</v>
      </c>
      <c r="J3" t="s">
        <v>12</v>
      </c>
      <c r="K3" t="s">
        <v>13</v>
      </c>
      <c r="L3" t="s">
        <v>23</v>
      </c>
      <c r="M3" t="s">
        <v>24</v>
      </c>
    </row>
    <row r="4" spans="1:27" x14ac:dyDescent="0.2">
      <c r="B4" t="s">
        <v>28</v>
      </c>
      <c r="C4">
        <v>-1320.25680112182</v>
      </c>
      <c r="D4">
        <v>5080.9890959221802</v>
      </c>
      <c r="E4">
        <f>C4/250</f>
        <v>-5.2810272044872804</v>
      </c>
      <c r="F4">
        <f>D4/250</f>
        <v>20.323956383688721</v>
      </c>
      <c r="G4">
        <f>(F4*2)^(1/3)</f>
        <v>3.4383183361288059</v>
      </c>
      <c r="I4" t="s">
        <v>28</v>
      </c>
      <c r="J4">
        <v>-1549.99260614221</v>
      </c>
      <c r="K4">
        <v>5521.82831094019</v>
      </c>
      <c r="L4">
        <f>J4/250</f>
        <v>-6.1999704245688401</v>
      </c>
      <c r="M4">
        <f>K4/250</f>
        <v>22.087313243760761</v>
      </c>
      <c r="N4">
        <f>(M4*2)^(1/3)</f>
        <v>3.5350125667510723</v>
      </c>
      <c r="P4" t="s">
        <v>45</v>
      </c>
    </row>
    <row r="5" spans="1:27" x14ac:dyDescent="0.2">
      <c r="B5" t="s">
        <v>29</v>
      </c>
      <c r="C5">
        <v>-2635.0000001022499</v>
      </c>
      <c r="D5">
        <v>9800.3441428240003</v>
      </c>
      <c r="E5">
        <f>C5/500</f>
        <v>-5.2700000002045</v>
      </c>
      <c r="F5">
        <f>D5/500</f>
        <v>19.600688285648001</v>
      </c>
      <c r="G5">
        <f>(F5*4)^(1/3)</f>
        <v>4.2800000207913351</v>
      </c>
      <c r="I5" t="s">
        <v>29</v>
      </c>
      <c r="J5">
        <v>-3068.3023250634801</v>
      </c>
      <c r="K5">
        <v>10970.534499584201</v>
      </c>
      <c r="L5">
        <f>J5/500</f>
        <v>-6.1366046501269604</v>
      </c>
      <c r="M5">
        <f>K5/500</f>
        <v>21.941068999168401</v>
      </c>
      <c r="N5">
        <f>(M5*4)^(1/3)</f>
        <v>4.4439850729284718</v>
      </c>
      <c r="P5" t="s">
        <v>0</v>
      </c>
      <c r="Q5" t="s">
        <v>19</v>
      </c>
      <c r="R5" t="s">
        <v>12</v>
      </c>
      <c r="S5" t="s">
        <v>13</v>
      </c>
      <c r="T5" t="s">
        <v>20</v>
      </c>
      <c r="U5" t="s">
        <v>23</v>
      </c>
      <c r="V5" t="s">
        <v>24</v>
      </c>
      <c r="W5" t="s">
        <v>14</v>
      </c>
    </row>
    <row r="6" spans="1:27" x14ac:dyDescent="0.2">
      <c r="B6" t="s">
        <v>30</v>
      </c>
      <c r="C6">
        <v>-2632.0870658751101</v>
      </c>
      <c r="D6">
        <v>9815.5532074388102</v>
      </c>
      <c r="E6">
        <f>C6/500</f>
        <v>-5.2641741317502202</v>
      </c>
      <c r="F6">
        <f>D6/500</f>
        <v>19.631106414877621</v>
      </c>
      <c r="I6" t="s">
        <v>30</v>
      </c>
      <c r="J6">
        <v>-3085.3842824642302</v>
      </c>
      <c r="K6">
        <v>10939.738499956</v>
      </c>
      <c r="L6">
        <f>J6/500</f>
        <v>-6.1707685649284603</v>
      </c>
      <c r="M6">
        <f>K6/500</f>
        <v>21.879476999912001</v>
      </c>
      <c r="P6" t="s">
        <v>46</v>
      </c>
      <c r="Q6">
        <v>999.82065899999998</v>
      </c>
      <c r="R6">
        <v>-10301.553098</v>
      </c>
      <c r="S6">
        <v>42688.289278999997</v>
      </c>
      <c r="T6">
        <v>-3.2324869999999999</v>
      </c>
      <c r="U6">
        <f>R6/2000</f>
        <v>-5.1507765490000006</v>
      </c>
      <c r="V6">
        <f>S6/2000</f>
        <v>21.344144639499998</v>
      </c>
      <c r="W6">
        <f>(V6*2)^(1/3)</f>
        <v>3.4949120433751286</v>
      </c>
      <c r="X6" t="s">
        <v>52</v>
      </c>
    </row>
    <row r="7" spans="1:27" x14ac:dyDescent="0.2">
      <c r="B7" t="s">
        <v>66</v>
      </c>
      <c r="C7">
        <v>-1065.96000000456</v>
      </c>
      <c r="E7">
        <f>C7/216</f>
        <v>-4.9350000000211116</v>
      </c>
      <c r="H7">
        <f>(C7-108*$E$4-108*$L$4)/216</f>
        <v>0.80549881450694882</v>
      </c>
      <c r="P7" s="1" t="s">
        <v>47</v>
      </c>
      <c r="Q7" s="1">
        <v>999.85988599999996</v>
      </c>
      <c r="R7" s="1">
        <v>-10269.437473</v>
      </c>
      <c r="S7" s="1">
        <v>40411.368618</v>
      </c>
      <c r="T7" s="1">
        <v>-3.447622</v>
      </c>
      <c r="U7" s="1">
        <f t="shared" ref="U7:U11" si="0">R7/2000</f>
        <v>-5.1347187365</v>
      </c>
      <c r="V7" s="1">
        <f t="shared" ref="V7:V11" si="1">S7/2000</f>
        <v>20.205684308999999</v>
      </c>
      <c r="W7" s="1">
        <f t="shared" ref="W7:W13" si="2">(V7*2)^(1/3)</f>
        <v>3.4316357719475437</v>
      </c>
      <c r="X7" s="1" t="s">
        <v>53</v>
      </c>
    </row>
    <row r="8" spans="1:27" x14ac:dyDescent="0.2">
      <c r="P8" t="s">
        <v>48</v>
      </c>
      <c r="Q8">
        <v>999.48006499999997</v>
      </c>
      <c r="R8">
        <v>-10319.203160999999</v>
      </c>
      <c r="S8">
        <v>42973.049167999998</v>
      </c>
      <c r="T8">
        <v>-3.2797160000000001</v>
      </c>
      <c r="U8">
        <f t="shared" si="0"/>
        <v>-5.1596015804999995</v>
      </c>
      <c r="V8">
        <f t="shared" si="1"/>
        <v>21.486524583999998</v>
      </c>
      <c r="W8">
        <f t="shared" si="2"/>
        <v>3.5026659733661205</v>
      </c>
      <c r="X8" t="s">
        <v>52</v>
      </c>
    </row>
    <row r="9" spans="1:27" x14ac:dyDescent="0.2">
      <c r="A9" s="1"/>
      <c r="B9" s="1" t="s">
        <v>43</v>
      </c>
      <c r="C9" s="1" t="s">
        <v>42</v>
      </c>
      <c r="D9" s="1"/>
      <c r="E9" s="1"/>
      <c r="F9" s="1"/>
      <c r="G9" s="1"/>
      <c r="H9" s="1"/>
      <c r="I9" s="1"/>
      <c r="J9" s="1"/>
      <c r="K9" s="1"/>
      <c r="L9" s="1"/>
      <c r="M9" s="1"/>
      <c r="P9" t="s">
        <v>50</v>
      </c>
      <c r="Q9">
        <v>999.62561500000004</v>
      </c>
      <c r="R9">
        <v>-10300.348757</v>
      </c>
      <c r="S9">
        <v>42649.352362999998</v>
      </c>
      <c r="T9">
        <v>-3.2436769999999999</v>
      </c>
      <c r="U9">
        <f t="shared" si="0"/>
        <v>-5.1501743785</v>
      </c>
      <c r="V9">
        <f t="shared" si="1"/>
        <v>21.324676181499999</v>
      </c>
      <c r="W9">
        <f t="shared" si="2"/>
        <v>3.4938491250735471</v>
      </c>
      <c r="X9" t="s">
        <v>52</v>
      </c>
    </row>
    <row r="10" spans="1:27" x14ac:dyDescent="0.2">
      <c r="A10" s="1" t="s">
        <v>47</v>
      </c>
      <c r="B10" s="1" t="s">
        <v>27</v>
      </c>
      <c r="C10" s="1" t="s">
        <v>12</v>
      </c>
      <c r="D10" s="1" t="s">
        <v>13</v>
      </c>
      <c r="E10" s="1" t="s">
        <v>23</v>
      </c>
      <c r="F10" s="1" t="s">
        <v>24</v>
      </c>
      <c r="G10" s="1"/>
      <c r="H10" s="1"/>
      <c r="I10" s="1" t="s">
        <v>31</v>
      </c>
      <c r="J10" s="1" t="s">
        <v>12</v>
      </c>
      <c r="K10" s="1" t="s">
        <v>13</v>
      </c>
      <c r="L10" s="1" t="s">
        <v>23</v>
      </c>
      <c r="M10" s="1" t="s">
        <v>24</v>
      </c>
      <c r="P10" s="1" t="s">
        <v>12</v>
      </c>
      <c r="Q10" s="1">
        <v>1000.512354</v>
      </c>
      <c r="R10" s="1">
        <v>-10268.93197</v>
      </c>
      <c r="S10" s="1">
        <v>40405.670552000003</v>
      </c>
      <c r="T10" s="1">
        <v>-3.4841829999999998</v>
      </c>
      <c r="U10" s="1">
        <f t="shared" si="0"/>
        <v>-5.1344659849999994</v>
      </c>
      <c r="V10" s="1">
        <f t="shared" si="1"/>
        <v>20.202835276000002</v>
      </c>
      <c r="W10" s="1">
        <f t="shared" si="2"/>
        <v>3.4314744757010449</v>
      </c>
      <c r="X10" s="1" t="s">
        <v>53</v>
      </c>
      <c r="Y10" s="1"/>
    </row>
    <row r="11" spans="1:27" x14ac:dyDescent="0.2">
      <c r="A11" s="1"/>
      <c r="B11" s="1" t="s">
        <v>28</v>
      </c>
      <c r="C11" s="1">
        <v>-1303.87207570633</v>
      </c>
      <c r="D11" s="1">
        <v>4927.0055239664798</v>
      </c>
      <c r="E11" s="1">
        <f>C11/250</f>
        <v>-5.2154883028253201</v>
      </c>
      <c r="F11" s="1">
        <f>D11/250</f>
        <v>19.708022095865918</v>
      </c>
      <c r="G11" s="1"/>
      <c r="H11" s="1"/>
      <c r="I11" s="1" t="s">
        <v>28</v>
      </c>
      <c r="J11" s="1">
        <v>-1549.99260614221</v>
      </c>
      <c r="K11" s="1">
        <v>5521.82831094019</v>
      </c>
      <c r="L11" s="1">
        <f>J11/250</f>
        <v>-6.1999704245688401</v>
      </c>
      <c r="M11" s="1">
        <f>K11/250</f>
        <v>22.087313243760761</v>
      </c>
      <c r="P11" t="s">
        <v>51</v>
      </c>
      <c r="Q11">
        <v>999.63176099999998</v>
      </c>
      <c r="R11">
        <v>-10318.012142</v>
      </c>
      <c r="S11">
        <v>42923.784241000001</v>
      </c>
      <c r="T11">
        <v>-3.167573</v>
      </c>
      <c r="U11">
        <f t="shared" si="0"/>
        <v>-5.1590060709999994</v>
      </c>
      <c r="V11">
        <f t="shared" si="1"/>
        <v>21.4618921205</v>
      </c>
      <c r="W11">
        <f t="shared" si="2"/>
        <v>3.5013269591849339</v>
      </c>
      <c r="X11" t="s">
        <v>52</v>
      </c>
    </row>
    <row r="12" spans="1:27" x14ac:dyDescent="0.2">
      <c r="A12" s="1"/>
      <c r="B12" s="1" t="s">
        <v>29</v>
      </c>
      <c r="C12" s="1">
        <v>-2634.9999999418101</v>
      </c>
      <c r="D12" s="1">
        <v>9800.3439222600191</v>
      </c>
      <c r="E12" s="1">
        <f>C12/500</f>
        <v>-5.2699999998836198</v>
      </c>
      <c r="F12" s="1">
        <f>D12/500</f>
        <v>19.600687844520039</v>
      </c>
      <c r="G12" s="1"/>
      <c r="H12" s="1"/>
      <c r="I12" s="1" t="s">
        <v>29</v>
      </c>
      <c r="J12" s="1">
        <v>-3114.8731168592399</v>
      </c>
      <c r="K12" s="1">
        <v>11050.4066603151</v>
      </c>
      <c r="L12" s="1">
        <f>J12/500</f>
        <v>-6.2297462337184797</v>
      </c>
      <c r="M12" s="1">
        <f>K12/500</f>
        <v>22.100813320630202</v>
      </c>
      <c r="P12" t="s">
        <v>55</v>
      </c>
      <c r="Q12">
        <v>999.82065899999998</v>
      </c>
      <c r="R12">
        <v>-10301.553098</v>
      </c>
      <c r="S12">
        <v>42688.289278999997</v>
      </c>
      <c r="T12">
        <v>-3.2324869999999999</v>
      </c>
      <c r="U12">
        <f t="shared" ref="U12" si="3">R12/2000</f>
        <v>-5.1507765490000006</v>
      </c>
      <c r="V12">
        <f t="shared" ref="V12" si="4">S12/2000</f>
        <v>21.344144639499998</v>
      </c>
      <c r="W12">
        <f t="shared" si="2"/>
        <v>3.4949120433751286</v>
      </c>
      <c r="X12" t="s">
        <v>52</v>
      </c>
    </row>
    <row r="13" spans="1:27" x14ac:dyDescent="0.2">
      <c r="A13" s="1"/>
      <c r="B13" s="1" t="s">
        <v>30</v>
      </c>
      <c r="C13" s="1">
        <v>-2632.0867367552601</v>
      </c>
      <c r="D13" s="1">
        <v>9815.2636637969899</v>
      </c>
      <c r="E13" s="1">
        <f>C13/500</f>
        <v>-5.2641734735105201</v>
      </c>
      <c r="F13" s="1">
        <f>D13/500</f>
        <v>19.630527327593981</v>
      </c>
      <c r="G13" s="1"/>
      <c r="H13" s="1"/>
      <c r="I13" s="1" t="s">
        <v>30</v>
      </c>
      <c r="J13" s="1">
        <v>-3131.8348076750799</v>
      </c>
      <c r="K13" s="1">
        <v>11019.570710473399</v>
      </c>
      <c r="L13" s="1">
        <f>J13/500</f>
        <v>-6.2636696153501594</v>
      </c>
      <c r="M13" s="1">
        <f>K13/500</f>
        <v>22.039141420946798</v>
      </c>
      <c r="P13" t="s">
        <v>56</v>
      </c>
      <c r="Q13">
        <v>999.82065899999998</v>
      </c>
      <c r="R13">
        <v>-10301.553098</v>
      </c>
      <c r="S13">
        <v>42688.289278999997</v>
      </c>
      <c r="T13">
        <v>-3.2324869999999999</v>
      </c>
      <c r="U13">
        <f t="shared" ref="U13" si="5">R13/2000</f>
        <v>-5.1507765490000006</v>
      </c>
      <c r="V13">
        <f t="shared" ref="V13" si="6">S13/2000</f>
        <v>21.344144639499998</v>
      </c>
      <c r="W13">
        <f t="shared" si="2"/>
        <v>3.4949120433751286</v>
      </c>
      <c r="X13" t="s">
        <v>52</v>
      </c>
    </row>
    <row r="14" spans="1:27" x14ac:dyDescent="0.2">
      <c r="P14" t="s">
        <v>64</v>
      </c>
      <c r="Q14">
        <v>999.85823900000003</v>
      </c>
      <c r="R14">
        <v>-10301.549367</v>
      </c>
      <c r="S14">
        <v>42688.378531000002</v>
      </c>
      <c r="T14">
        <v>-3.2540559999999998</v>
      </c>
      <c r="U14">
        <f t="shared" ref="U14" si="7">R14/2000</f>
        <v>-5.1507746834999999</v>
      </c>
      <c r="V14">
        <f t="shared" ref="V14" si="8">S14/2000</f>
        <v>21.344189265500003</v>
      </c>
      <c r="W14">
        <f t="shared" ref="W14" si="9">(V14*2)^(1/3)</f>
        <v>3.494914479075705</v>
      </c>
      <c r="X14" t="s">
        <v>52</v>
      </c>
    </row>
    <row r="15" spans="1:27" x14ac:dyDescent="0.2">
      <c r="B15" t="s">
        <v>49</v>
      </c>
      <c r="C15" t="s">
        <v>42</v>
      </c>
    </row>
    <row r="16" spans="1:27" x14ac:dyDescent="0.2">
      <c r="B16" t="s">
        <v>27</v>
      </c>
      <c r="C16" t="s">
        <v>12</v>
      </c>
      <c r="D16" t="s">
        <v>13</v>
      </c>
      <c r="E16" t="s">
        <v>23</v>
      </c>
      <c r="F16" t="s">
        <v>24</v>
      </c>
      <c r="I16" t="s">
        <v>31</v>
      </c>
      <c r="J16" t="s">
        <v>12</v>
      </c>
      <c r="K16" t="s">
        <v>13</v>
      </c>
      <c r="L16" t="s">
        <v>23</v>
      </c>
      <c r="M16" t="s">
        <v>24</v>
      </c>
      <c r="P16" t="s">
        <v>1</v>
      </c>
      <c r="Q16" t="s">
        <v>19</v>
      </c>
      <c r="R16" t="s">
        <v>12</v>
      </c>
      <c r="S16" t="s">
        <v>13</v>
      </c>
      <c r="T16" t="s">
        <v>20</v>
      </c>
      <c r="U16" t="s">
        <v>23</v>
      </c>
      <c r="V16" t="s">
        <v>24</v>
      </c>
      <c r="W16" t="s">
        <v>14</v>
      </c>
      <c r="Z16">
        <f>1.0364*10^-2</f>
        <v>1.0364E-2</v>
      </c>
      <c r="AA16">
        <f>(1.6*10^-19)*(6.02*10^23)</f>
        <v>96320</v>
      </c>
    </row>
    <row r="17" spans="1:26" x14ac:dyDescent="0.2">
      <c r="A17" t="s">
        <v>48</v>
      </c>
      <c r="B17" t="s">
        <v>28</v>
      </c>
      <c r="C17">
        <v>-1321.66230665529</v>
      </c>
      <c r="D17">
        <v>5098.0206440785796</v>
      </c>
      <c r="E17">
        <f>C17/250</f>
        <v>-5.2866492266211598</v>
      </c>
      <c r="F17">
        <f>D17/250</f>
        <v>20.392082576314319</v>
      </c>
      <c r="G17">
        <f>(F17*2)^(1/3)</f>
        <v>3.4421558156431789</v>
      </c>
      <c r="I17" t="s">
        <v>28</v>
      </c>
      <c r="J17">
        <v>-1549.99260614221</v>
      </c>
      <c r="K17">
        <v>5521.82831094019</v>
      </c>
      <c r="L17">
        <f>J17/250</f>
        <v>-6.1999704245688401</v>
      </c>
      <c r="M17">
        <f>K17/250</f>
        <v>22.087313243760761</v>
      </c>
      <c r="N17">
        <f>(M17*2)^(1/3)</f>
        <v>3.5350125667510723</v>
      </c>
      <c r="P17" t="s">
        <v>46</v>
      </c>
      <c r="Q17">
        <v>999.83862799999997</v>
      </c>
      <c r="R17">
        <v>-12128.051615</v>
      </c>
      <c r="S17">
        <v>45541.728174000003</v>
      </c>
      <c r="T17">
        <v>-3.03627</v>
      </c>
      <c r="U17">
        <f>R17/2000</f>
        <v>-6.0640258075000002</v>
      </c>
      <c r="V17">
        <f>S17/2000</f>
        <v>22.770864087000003</v>
      </c>
      <c r="W17">
        <f t="shared" ref="W17:W31" si="10">(V17*2)^(1/3)</f>
        <v>3.5711095153973398</v>
      </c>
      <c r="X17" t="s">
        <v>52</v>
      </c>
      <c r="Z17">
        <f>Z16*1000</f>
        <v>10.364000000000001</v>
      </c>
    </row>
    <row r="18" spans="1:26" x14ac:dyDescent="0.2">
      <c r="B18" t="s">
        <v>29</v>
      </c>
      <c r="C18">
        <v>-2635.0000001022499</v>
      </c>
      <c r="D18">
        <v>9800.3441428240003</v>
      </c>
      <c r="E18">
        <f>C18/500</f>
        <v>-5.2700000002045</v>
      </c>
      <c r="F18">
        <f>D18/500</f>
        <v>19.600688285648001</v>
      </c>
      <c r="G18">
        <f>(F18*4)^(1/3)</f>
        <v>4.2800000207913351</v>
      </c>
      <c r="I18" t="s">
        <v>29</v>
      </c>
      <c r="J18">
        <v>-3060.20215555917</v>
      </c>
      <c r="K18">
        <v>10925.029070880701</v>
      </c>
      <c r="L18">
        <f>J18/500</f>
        <v>-6.1204043111183397</v>
      </c>
      <c r="M18">
        <f>K18/500</f>
        <v>21.850058141761401</v>
      </c>
      <c r="N18">
        <f>(M18*4)^(1/3)</f>
        <v>4.4378320545782834</v>
      </c>
      <c r="P18" t="s">
        <v>48</v>
      </c>
      <c r="Q18">
        <v>999.84208799999999</v>
      </c>
      <c r="R18">
        <v>-12130.200919000001</v>
      </c>
      <c r="S18">
        <v>45524.388971</v>
      </c>
      <c r="T18">
        <v>-3.0558190000000001</v>
      </c>
      <c r="U18">
        <f t="shared" ref="U18:U21" si="11">R18/2000</f>
        <v>-6.0651004595</v>
      </c>
      <c r="V18">
        <f t="shared" ref="V18:V21" si="12">S18/2000</f>
        <v>22.7621944855</v>
      </c>
      <c r="W18">
        <f t="shared" si="10"/>
        <v>3.5706562457235278</v>
      </c>
      <c r="X18" t="s">
        <v>52</v>
      </c>
    </row>
    <row r="19" spans="1:26" x14ac:dyDescent="0.2">
      <c r="B19" t="s">
        <v>30</v>
      </c>
      <c r="C19">
        <v>-2632.0870664783201</v>
      </c>
      <c r="D19">
        <v>9815.5535526459698</v>
      </c>
      <c r="E19">
        <f>C19/500</f>
        <v>-5.2641741329566401</v>
      </c>
      <c r="F19">
        <f>D19/500</f>
        <v>19.631107105291939</v>
      </c>
      <c r="I19" t="s">
        <v>30</v>
      </c>
      <c r="J19">
        <v>-3077.35301552494</v>
      </c>
      <c r="K19">
        <v>10894.497862710499</v>
      </c>
      <c r="L19">
        <f>J19/500</f>
        <v>-6.15470603104988</v>
      </c>
      <c r="M19">
        <f>K19/500</f>
        <v>21.788995725421</v>
      </c>
      <c r="P19" t="s">
        <v>50</v>
      </c>
      <c r="Q19">
        <v>1000.158896</v>
      </c>
      <c r="R19">
        <v>-12127.595266</v>
      </c>
      <c r="S19">
        <v>45593.791372</v>
      </c>
      <c r="T19">
        <v>-3.0237189999999998</v>
      </c>
      <c r="U19">
        <f t="shared" si="11"/>
        <v>-6.0637976330000001</v>
      </c>
      <c r="V19">
        <f t="shared" si="12"/>
        <v>22.796895685999999</v>
      </c>
      <c r="W19">
        <f t="shared" si="10"/>
        <v>3.5724698251991751</v>
      </c>
      <c r="X19" t="s">
        <v>52</v>
      </c>
    </row>
    <row r="20" spans="1:26" x14ac:dyDescent="0.2">
      <c r="P20" t="s">
        <v>51</v>
      </c>
      <c r="Q20">
        <v>1000.302478</v>
      </c>
      <c r="R20">
        <v>-12129.952737</v>
      </c>
      <c r="S20">
        <v>45570.568073000002</v>
      </c>
      <c r="T20">
        <v>-3.0381640000000001</v>
      </c>
      <c r="U20">
        <f t="shared" si="11"/>
        <v>-6.0649763685</v>
      </c>
      <c r="V20">
        <f t="shared" si="12"/>
        <v>22.785284036500002</v>
      </c>
      <c r="W20">
        <f t="shared" si="10"/>
        <v>3.5718631737051432</v>
      </c>
      <c r="X20" t="s">
        <v>52</v>
      </c>
    </row>
    <row r="21" spans="1:26" x14ac:dyDescent="0.2">
      <c r="B21" t="s">
        <v>41</v>
      </c>
      <c r="C21" t="s">
        <v>44</v>
      </c>
      <c r="P21" t="s">
        <v>55</v>
      </c>
      <c r="Q21">
        <v>999.83862799999997</v>
      </c>
      <c r="R21">
        <v>-12128.051615</v>
      </c>
      <c r="S21">
        <v>45541.728174000003</v>
      </c>
      <c r="T21">
        <v>-3.03627</v>
      </c>
      <c r="U21">
        <f t="shared" si="11"/>
        <v>-6.0640258075000002</v>
      </c>
      <c r="V21">
        <f t="shared" si="12"/>
        <v>22.770864087000003</v>
      </c>
      <c r="W21">
        <f t="shared" si="10"/>
        <v>3.5711095153973398</v>
      </c>
      <c r="X21" t="s">
        <v>52</v>
      </c>
    </row>
    <row r="22" spans="1:26" x14ac:dyDescent="0.2">
      <c r="B22" t="s">
        <v>27</v>
      </c>
      <c r="C22" t="s">
        <v>12</v>
      </c>
      <c r="D22" t="s">
        <v>13</v>
      </c>
      <c r="E22" t="s">
        <v>23</v>
      </c>
      <c r="F22" t="s">
        <v>24</v>
      </c>
      <c r="I22" t="s">
        <v>31</v>
      </c>
      <c r="J22" t="s">
        <v>12</v>
      </c>
      <c r="K22" t="s">
        <v>13</v>
      </c>
      <c r="L22" t="s">
        <v>23</v>
      </c>
      <c r="M22" t="s">
        <v>24</v>
      </c>
      <c r="P22" t="s">
        <v>56</v>
      </c>
      <c r="Q22">
        <v>999.83862799999997</v>
      </c>
      <c r="R22">
        <v>-12128.051615</v>
      </c>
      <c r="S22">
        <v>45541.728174000003</v>
      </c>
      <c r="T22">
        <v>-3.03627</v>
      </c>
      <c r="U22">
        <f t="shared" ref="U22" si="13">R22/2000</f>
        <v>-6.0640258075000002</v>
      </c>
      <c r="V22">
        <f t="shared" ref="V22" si="14">S22/2000</f>
        <v>22.770864087000003</v>
      </c>
      <c r="W22">
        <f t="shared" si="10"/>
        <v>3.5711095153973398</v>
      </c>
      <c r="X22" t="s">
        <v>52</v>
      </c>
    </row>
    <row r="23" spans="1:26" x14ac:dyDescent="0.2">
      <c r="A23" t="s">
        <v>50</v>
      </c>
      <c r="B23" t="s">
        <v>28</v>
      </c>
      <c r="C23">
        <v>-1320.25680112182</v>
      </c>
      <c r="D23">
        <v>5080.9890959221802</v>
      </c>
      <c r="E23">
        <f>C23/250</f>
        <v>-5.2810272044872804</v>
      </c>
      <c r="F23">
        <f>D23/250</f>
        <v>20.323956383688721</v>
      </c>
      <c r="G23">
        <f>(F23*2)^(1/3)</f>
        <v>3.4383183361288059</v>
      </c>
      <c r="I23" t="s">
        <v>28</v>
      </c>
      <c r="J23">
        <v>-1549.99260614221</v>
      </c>
      <c r="K23">
        <v>5521.82831094019</v>
      </c>
      <c r="L23">
        <f>J23/250</f>
        <v>-6.1999704245688401</v>
      </c>
      <c r="M23">
        <f>K23/250</f>
        <v>22.087313243760761</v>
      </c>
      <c r="N23">
        <f>(M23*2)^(1/3)</f>
        <v>3.5350125667510723</v>
      </c>
      <c r="P23" t="s">
        <v>64</v>
      </c>
      <c r="Q23">
        <v>1000.495098</v>
      </c>
      <c r="R23">
        <v>-12127.878519</v>
      </c>
      <c r="S23">
        <v>45542.737772</v>
      </c>
      <c r="T23">
        <v>-3.0314999999999999</v>
      </c>
      <c r="U23">
        <f t="shared" ref="U23" si="15">R23/2000</f>
        <v>-6.0639392594999997</v>
      </c>
      <c r="V23">
        <f t="shared" ref="V23" si="16">S23/2000</f>
        <v>22.771368886000001</v>
      </c>
      <c r="W23">
        <f t="shared" ref="W23" si="17">(V23*2)^(1/3)</f>
        <v>3.5711359040781328</v>
      </c>
      <c r="X23" t="s">
        <v>52</v>
      </c>
    </row>
    <row r="24" spans="1:26" x14ac:dyDescent="0.2">
      <c r="B24" t="s">
        <v>29</v>
      </c>
      <c r="C24">
        <v>-2635.0000001022499</v>
      </c>
      <c r="D24">
        <v>9800.3441428240003</v>
      </c>
      <c r="E24">
        <f>C24/500</f>
        <v>-5.2700000002045</v>
      </c>
      <c r="F24">
        <f>D24/500</f>
        <v>19.600688285648001</v>
      </c>
      <c r="G24">
        <f>(F24*4)^(1/3)</f>
        <v>4.2800000207913351</v>
      </c>
      <c r="I24" t="s">
        <v>29</v>
      </c>
      <c r="J24">
        <v>-3068.3023250634801</v>
      </c>
      <c r="K24">
        <v>10970.534499584201</v>
      </c>
      <c r="L24">
        <f>J24/500</f>
        <v>-6.1366046501269604</v>
      </c>
      <c r="M24">
        <f>K24/500</f>
        <v>21.941068999168401</v>
      </c>
      <c r="N24">
        <f>(M24*4)^(1/3)</f>
        <v>4.4439850729284718</v>
      </c>
    </row>
    <row r="25" spans="1:26" x14ac:dyDescent="0.2">
      <c r="B25" t="s">
        <v>30</v>
      </c>
      <c r="C25">
        <v>-2632.0870658751101</v>
      </c>
      <c r="D25">
        <v>9815.5532074388102</v>
      </c>
      <c r="E25">
        <f>C25/500</f>
        <v>-5.2641741317502202</v>
      </c>
      <c r="F25">
        <f>D25/500</f>
        <v>19.631106414877621</v>
      </c>
      <c r="I25" t="s">
        <v>30</v>
      </c>
      <c r="J25">
        <v>-3085.3842824642202</v>
      </c>
      <c r="K25">
        <v>10939.738499956</v>
      </c>
      <c r="L25">
        <f>J25/500</f>
        <v>-6.1707685649284407</v>
      </c>
      <c r="M25">
        <f>K25/500</f>
        <v>21.879476999912001</v>
      </c>
      <c r="P25" t="s">
        <v>4</v>
      </c>
      <c r="Q25" t="s">
        <v>19</v>
      </c>
      <c r="R25" t="s">
        <v>12</v>
      </c>
      <c r="S25" t="s">
        <v>13</v>
      </c>
      <c r="T25" t="s">
        <v>20</v>
      </c>
      <c r="U25" t="s">
        <v>23</v>
      </c>
      <c r="V25" t="s">
        <v>24</v>
      </c>
      <c r="W25" t="s">
        <v>14</v>
      </c>
      <c r="X25" t="s">
        <v>17</v>
      </c>
    </row>
    <row r="26" spans="1:26" x14ac:dyDescent="0.2">
      <c r="P26" t="s">
        <v>46</v>
      </c>
      <c r="Q26">
        <v>999.89670699999999</v>
      </c>
      <c r="R26">
        <v>-10700.3292</v>
      </c>
      <c r="S26">
        <v>42462.135358</v>
      </c>
      <c r="T26">
        <v>2.8410319999999998</v>
      </c>
      <c r="U26">
        <f>R26/2000</f>
        <v>-5.3501646000000003</v>
      </c>
      <c r="V26">
        <f>S26/2000</f>
        <v>21.231067678999999</v>
      </c>
      <c r="W26">
        <f t="shared" si="10"/>
        <v>3.4887293332362392</v>
      </c>
      <c r="X26">
        <f>(R26-(1551*U6)-(2000-1551)*U17)/2000</f>
        <v>5.6364075332503488E-3</v>
      </c>
      <c r="Y26" t="s">
        <v>67</v>
      </c>
    </row>
    <row r="27" spans="1:26" x14ac:dyDescent="0.2">
      <c r="A27" s="1"/>
      <c r="B27" s="1" t="s">
        <v>43</v>
      </c>
      <c r="C27" s="1" t="s">
        <v>44</v>
      </c>
      <c r="D27" s="1"/>
      <c r="E27" s="1"/>
      <c r="F27" s="1"/>
      <c r="G27" s="1"/>
      <c r="H27" s="1"/>
      <c r="I27" s="1"/>
      <c r="J27" s="1"/>
      <c r="K27" s="1"/>
      <c r="L27" s="1"/>
      <c r="M27" s="1"/>
      <c r="P27" t="s">
        <v>48</v>
      </c>
      <c r="Q27">
        <v>999.96993599999996</v>
      </c>
      <c r="R27">
        <v>-10689.808639000001</v>
      </c>
      <c r="S27">
        <v>42612.882309000001</v>
      </c>
      <c r="T27">
        <v>-3.2236210000000001</v>
      </c>
      <c r="U27">
        <f t="shared" ref="U27:U30" si="18">R27/2000</f>
        <v>-5.3449043195000003</v>
      </c>
      <c r="V27">
        <f t="shared" ref="V27:V30" si="19">S27/2000</f>
        <v>21.3064411545</v>
      </c>
      <c r="W27">
        <f t="shared" si="10"/>
        <v>3.4928529614255188</v>
      </c>
      <c r="Y27" t="s">
        <v>67</v>
      </c>
    </row>
    <row r="28" spans="1:26" x14ac:dyDescent="0.2">
      <c r="A28" s="1"/>
      <c r="B28" s="1" t="s">
        <v>27</v>
      </c>
      <c r="C28" s="1" t="s">
        <v>12</v>
      </c>
      <c r="D28" s="1" t="s">
        <v>13</v>
      </c>
      <c r="E28" s="1" t="s">
        <v>23</v>
      </c>
      <c r="F28" s="1" t="s">
        <v>24</v>
      </c>
      <c r="G28" s="1"/>
      <c r="H28" s="1"/>
      <c r="I28" s="1" t="s">
        <v>31</v>
      </c>
      <c r="J28" s="1" t="s">
        <v>12</v>
      </c>
      <c r="K28" s="1" t="s">
        <v>13</v>
      </c>
      <c r="L28" s="1" t="s">
        <v>23</v>
      </c>
      <c r="M28" s="1" t="s">
        <v>24</v>
      </c>
      <c r="P28" t="s">
        <v>50</v>
      </c>
      <c r="Q28">
        <v>999.83071399999994</v>
      </c>
      <c r="R28">
        <v>-10416.099039999999</v>
      </c>
      <c r="S28">
        <v>43943.822603000001</v>
      </c>
      <c r="T28">
        <v>-3.111291</v>
      </c>
      <c r="U28">
        <f t="shared" si="18"/>
        <v>-5.2080495199999994</v>
      </c>
      <c r="V28">
        <f t="shared" si="19"/>
        <v>21.9719113015</v>
      </c>
      <c r="W28">
        <f t="shared" si="10"/>
        <v>3.5288452274120847</v>
      </c>
      <c r="Y28" t="s">
        <v>67</v>
      </c>
    </row>
    <row r="29" spans="1:26" x14ac:dyDescent="0.2">
      <c r="A29" s="1" t="s">
        <v>12</v>
      </c>
      <c r="B29" s="1" t="s">
        <v>28</v>
      </c>
      <c r="C29" s="1">
        <v>-1303.87207570633</v>
      </c>
      <c r="D29" s="1">
        <v>4927.0055239664798</v>
      </c>
      <c r="E29" s="1">
        <f>C29/250</f>
        <v>-5.2154883028253201</v>
      </c>
      <c r="F29" s="1">
        <f>D29/250</f>
        <v>19.708022095865918</v>
      </c>
      <c r="G29" s="1"/>
      <c r="H29" s="1"/>
      <c r="I29" s="1" t="s">
        <v>28</v>
      </c>
      <c r="J29" s="1">
        <v>-1549.99260614221</v>
      </c>
      <c r="K29" s="1">
        <v>5521.82831094019</v>
      </c>
      <c r="L29" s="1">
        <f>J29/250</f>
        <v>-6.1999704245688401</v>
      </c>
      <c r="M29" s="1">
        <f>K29/250</f>
        <v>22.087313243760761</v>
      </c>
      <c r="P29" t="s">
        <v>51</v>
      </c>
      <c r="Q29">
        <v>999.99749099999997</v>
      </c>
      <c r="R29">
        <v>-10432.161386</v>
      </c>
      <c r="S29">
        <v>44287.197875999998</v>
      </c>
      <c r="T29">
        <v>-3.0832320000000002</v>
      </c>
      <c r="U29">
        <f t="shared" si="18"/>
        <v>-5.2160806930000003</v>
      </c>
      <c r="V29">
        <f t="shared" si="19"/>
        <v>22.143598938</v>
      </c>
      <c r="W29">
        <f t="shared" si="10"/>
        <v>3.538012808851887</v>
      </c>
      <c r="Y29" t="s">
        <v>59</v>
      </c>
    </row>
    <row r="30" spans="1:26" x14ac:dyDescent="0.2">
      <c r="A30" s="1"/>
      <c r="B30" s="1" t="s">
        <v>29</v>
      </c>
      <c r="C30" s="1">
        <v>-2635.0000001022499</v>
      </c>
      <c r="D30" s="1">
        <v>9800.3441428240003</v>
      </c>
      <c r="E30" s="1">
        <f>C30/500</f>
        <v>-5.2700000002045</v>
      </c>
      <c r="F30" s="1">
        <f>D30/500</f>
        <v>19.600688285648001</v>
      </c>
      <c r="G30" s="1"/>
      <c r="H30" s="1"/>
      <c r="I30" s="1" t="s">
        <v>29</v>
      </c>
      <c r="J30" s="1">
        <v>-3114.8731168592399</v>
      </c>
      <c r="K30" s="1">
        <v>11050.4066603151</v>
      </c>
      <c r="L30" s="1">
        <f>J30/500</f>
        <v>-6.2297462337184797</v>
      </c>
      <c r="M30" s="1">
        <f>K30/500</f>
        <v>22.100813320630202</v>
      </c>
      <c r="P30" t="s">
        <v>55</v>
      </c>
      <c r="Q30">
        <v>1000.320025</v>
      </c>
      <c r="R30">
        <v>-10684.620622</v>
      </c>
      <c r="S30">
        <v>42482.216194000001</v>
      </c>
      <c r="T30">
        <v>-3.2412019999999999</v>
      </c>
      <c r="U30">
        <f t="shared" si="18"/>
        <v>-5.3423103110000003</v>
      </c>
      <c r="V30">
        <f t="shared" si="19"/>
        <v>21.241108097000001</v>
      </c>
      <c r="W30">
        <f t="shared" si="10"/>
        <v>3.4892792000793516</v>
      </c>
      <c r="Y30" t="s">
        <v>67</v>
      </c>
    </row>
    <row r="31" spans="1:26" x14ac:dyDescent="0.2">
      <c r="A31" s="1"/>
      <c r="B31" s="1" t="s">
        <v>30</v>
      </c>
      <c r="C31" s="1">
        <v>-2632.0867367552601</v>
      </c>
      <c r="D31" s="1">
        <v>9815.2636637969899</v>
      </c>
      <c r="E31" s="1">
        <f>C31/500</f>
        <v>-5.2641734735105201</v>
      </c>
      <c r="F31" s="1">
        <f>D31/500</f>
        <v>19.630527327593981</v>
      </c>
      <c r="G31" s="1"/>
      <c r="H31" s="1"/>
      <c r="I31" s="1" t="s">
        <v>30</v>
      </c>
      <c r="J31" s="1">
        <v>-3131.8348076750799</v>
      </c>
      <c r="K31" s="1">
        <v>11019.570710473399</v>
      </c>
      <c r="L31" s="1">
        <f>J31/500</f>
        <v>-6.2636696153501594</v>
      </c>
      <c r="M31" s="1">
        <f>K31/500</f>
        <v>22.039141420946798</v>
      </c>
      <c r="P31" t="s">
        <v>56</v>
      </c>
      <c r="Q31">
        <v>1000.320025</v>
      </c>
      <c r="R31">
        <v>-10684.620622</v>
      </c>
      <c r="S31">
        <v>42482.216194000001</v>
      </c>
      <c r="T31">
        <v>-3.2412019999999999</v>
      </c>
      <c r="U31">
        <f t="shared" ref="U31" si="20">R31/2000</f>
        <v>-5.3423103110000003</v>
      </c>
      <c r="V31">
        <f t="shared" ref="V31" si="21">S31/2000</f>
        <v>21.241108097000001</v>
      </c>
      <c r="W31">
        <f t="shared" si="10"/>
        <v>3.4892792000793516</v>
      </c>
      <c r="Y31" t="s">
        <v>67</v>
      </c>
    </row>
    <row r="32" spans="1:26" x14ac:dyDescent="0.2">
      <c r="P32" t="s">
        <v>64</v>
      </c>
      <c r="Q32">
        <v>999.60026400000004</v>
      </c>
      <c r="R32">
        <v>-10713.784694</v>
      </c>
      <c r="S32">
        <v>42377.136111</v>
      </c>
      <c r="T32">
        <v>-3.208278</v>
      </c>
      <c r="U32">
        <f t="shared" ref="U32" si="22">R32/2000</f>
        <v>-5.3568923469999996</v>
      </c>
      <c r="V32">
        <f t="shared" ref="V32" si="23">S32/2000</f>
        <v>21.188568055499999</v>
      </c>
      <c r="W32">
        <f t="shared" ref="W32" si="24">(V32*2)^(1/3)</f>
        <v>3.4863999052914196</v>
      </c>
      <c r="Y32" t="s">
        <v>67</v>
      </c>
    </row>
    <row r="33" spans="1:25" x14ac:dyDescent="0.2">
      <c r="B33" t="s">
        <v>49</v>
      </c>
      <c r="C33" t="s">
        <v>44</v>
      </c>
      <c r="P33" t="s">
        <v>68</v>
      </c>
      <c r="Q33">
        <v>999.77624500000002</v>
      </c>
      <c r="R33">
        <v>-12859.085580000001</v>
      </c>
      <c r="S33">
        <v>41006.093118999997</v>
      </c>
      <c r="T33">
        <v>-3.3533170000000001</v>
      </c>
      <c r="U33">
        <f t="shared" ref="U33" si="25">R33/2000</f>
        <v>-6.4295427900000002</v>
      </c>
      <c r="V33">
        <f t="shared" ref="V33" si="26">S33/2000</f>
        <v>20.5030465595</v>
      </c>
      <c r="W33">
        <f t="shared" ref="W33" si="27">(V33*2)^(1/3)</f>
        <v>3.4483880481653779</v>
      </c>
      <c r="Y33" t="s">
        <v>53</v>
      </c>
    </row>
    <row r="34" spans="1:25" x14ac:dyDescent="0.2">
      <c r="B34" t="s">
        <v>27</v>
      </c>
      <c r="C34" t="s">
        <v>12</v>
      </c>
      <c r="D34" t="s">
        <v>13</v>
      </c>
      <c r="E34" t="s">
        <v>23</v>
      </c>
      <c r="F34" t="s">
        <v>24</v>
      </c>
      <c r="I34" t="s">
        <v>31</v>
      </c>
      <c r="J34" t="s">
        <v>12</v>
      </c>
      <c r="K34" t="s">
        <v>13</v>
      </c>
      <c r="L34" t="s">
        <v>23</v>
      </c>
      <c r="M34" t="s">
        <v>24</v>
      </c>
    </row>
    <row r="35" spans="1:25" x14ac:dyDescent="0.2">
      <c r="A35" t="s">
        <v>51</v>
      </c>
      <c r="B35" t="s">
        <v>28</v>
      </c>
      <c r="C35">
        <v>-1321.66230665529</v>
      </c>
      <c r="D35">
        <v>5098.0206440785796</v>
      </c>
      <c r="E35">
        <f>C35/250</f>
        <v>-5.2866492266211598</v>
      </c>
      <c r="F35">
        <f>D35/250</f>
        <v>20.392082576314319</v>
      </c>
      <c r="G35">
        <f>(F35*2)^(1/3)</f>
        <v>3.4421558156431789</v>
      </c>
      <c r="I35" t="s">
        <v>28</v>
      </c>
      <c r="J35">
        <v>-1549.99260614221</v>
      </c>
      <c r="K35">
        <v>5521.82831094019</v>
      </c>
      <c r="L35">
        <f>J35/250</f>
        <v>-6.1999704245688401</v>
      </c>
      <c r="M35">
        <f>K35/250</f>
        <v>22.087313243760761</v>
      </c>
      <c r="N35">
        <f>(M35*2)^(1/3)</f>
        <v>3.5350125667510723</v>
      </c>
      <c r="P35" t="s">
        <v>71</v>
      </c>
    </row>
    <row r="36" spans="1:25" x14ac:dyDescent="0.2">
      <c r="B36" t="s">
        <v>29</v>
      </c>
      <c r="C36">
        <v>-2635.0000001022499</v>
      </c>
      <c r="D36">
        <v>9800.3441428240003</v>
      </c>
      <c r="E36">
        <f>C36/500</f>
        <v>-5.2700000002045</v>
      </c>
      <c r="F36">
        <f>D36/500</f>
        <v>19.600688285648001</v>
      </c>
      <c r="G36">
        <f>(F36*4)^(1/3)</f>
        <v>4.2800000207913351</v>
      </c>
      <c r="I36" t="s">
        <v>29</v>
      </c>
      <c r="J36">
        <v>-3060.20215555917</v>
      </c>
      <c r="K36">
        <v>10925.029070880701</v>
      </c>
      <c r="L36">
        <f>J36/500</f>
        <v>-6.1204043111183397</v>
      </c>
      <c r="M36">
        <f>K36/500</f>
        <v>21.850058141761401</v>
      </c>
      <c r="N36">
        <f>(M36*4)^(1/3)</f>
        <v>4.4378320545782834</v>
      </c>
      <c r="P36" t="s">
        <v>74</v>
      </c>
      <c r="Q36">
        <v>1000.290692</v>
      </c>
      <c r="R36">
        <v>-10662.186771000001</v>
      </c>
      <c r="S36">
        <v>42637.269207999998</v>
      </c>
      <c r="T36">
        <v>-8.3710999999999994E-2</v>
      </c>
      <c r="U36">
        <f t="shared" ref="U36" si="28">R36/2000</f>
        <v>-5.3310933855</v>
      </c>
      <c r="V36">
        <f t="shared" ref="V36" si="29">S36/2000</f>
        <v>21.318634604</v>
      </c>
      <c r="W36">
        <f t="shared" ref="W36" si="30">(V36*2)^(1/3)</f>
        <v>3.4935191418836924</v>
      </c>
      <c r="X36" t="s">
        <v>58</v>
      </c>
    </row>
    <row r="37" spans="1:25" x14ac:dyDescent="0.2">
      <c r="B37" t="s">
        <v>30</v>
      </c>
      <c r="C37">
        <v>-2632.0870664783101</v>
      </c>
      <c r="D37">
        <v>9815.5535526459698</v>
      </c>
      <c r="E37">
        <f>C37/500</f>
        <v>-5.2641741329566205</v>
      </c>
      <c r="F37">
        <f>D37/500</f>
        <v>19.631107105291939</v>
      </c>
      <c r="I37" t="s">
        <v>30</v>
      </c>
      <c r="J37">
        <v>-3077.35301552494</v>
      </c>
      <c r="K37">
        <v>10894.497862710499</v>
      </c>
      <c r="L37">
        <f>J37/500</f>
        <v>-6.15470603104988</v>
      </c>
      <c r="M37">
        <f>K37/500</f>
        <v>21.788995725421</v>
      </c>
      <c r="P37" t="s">
        <v>73</v>
      </c>
    </row>
    <row r="38" spans="1:25" x14ac:dyDescent="0.2">
      <c r="P38" t="s">
        <v>48</v>
      </c>
      <c r="X38" t="s">
        <v>58</v>
      </c>
    </row>
    <row r="39" spans="1:25" x14ac:dyDescent="0.2">
      <c r="B39" t="s">
        <v>41</v>
      </c>
      <c r="C39" t="s">
        <v>42</v>
      </c>
      <c r="D39" t="s">
        <v>54</v>
      </c>
      <c r="P39" t="s">
        <v>50</v>
      </c>
      <c r="X39" t="s">
        <v>72</v>
      </c>
    </row>
    <row r="40" spans="1:25" x14ac:dyDescent="0.2">
      <c r="B40" t="s">
        <v>27</v>
      </c>
      <c r="C40" t="s">
        <v>12</v>
      </c>
      <c r="D40" t="s">
        <v>13</v>
      </c>
      <c r="E40" t="s">
        <v>23</v>
      </c>
      <c r="F40" t="s">
        <v>24</v>
      </c>
      <c r="I40" t="s">
        <v>31</v>
      </c>
      <c r="J40" t="s">
        <v>12</v>
      </c>
      <c r="K40" t="s">
        <v>13</v>
      </c>
      <c r="L40" t="s">
        <v>23</v>
      </c>
      <c r="M40" t="s">
        <v>24</v>
      </c>
      <c r="P40" t="s">
        <v>51</v>
      </c>
      <c r="X40" t="s">
        <v>72</v>
      </c>
    </row>
    <row r="41" spans="1:25" x14ac:dyDescent="0.2">
      <c r="A41" t="s">
        <v>55</v>
      </c>
      <c r="B41" t="s">
        <v>28</v>
      </c>
      <c r="C41">
        <v>-1320.25680112182</v>
      </c>
      <c r="D41">
        <v>5080.9890959221802</v>
      </c>
      <c r="E41">
        <f>C41/250</f>
        <v>-5.2810272044872804</v>
      </c>
      <c r="F41">
        <f>D41/250</f>
        <v>20.323956383688721</v>
      </c>
      <c r="G41">
        <f>(F41*2)^(1/3)</f>
        <v>3.4383183361288059</v>
      </c>
      <c r="I41" t="s">
        <v>28</v>
      </c>
      <c r="J41">
        <v>-1549.99260614221</v>
      </c>
      <c r="K41">
        <v>5521.82831094019</v>
      </c>
      <c r="L41">
        <f>J41/250</f>
        <v>-6.1999704245688401</v>
      </c>
      <c r="M41">
        <f>K41/250</f>
        <v>22.087313243760761</v>
      </c>
      <c r="N41">
        <f>(M41*2)^(1/3)</f>
        <v>3.5350125667510723</v>
      </c>
      <c r="P41" t="s">
        <v>55</v>
      </c>
      <c r="X41" t="s">
        <v>58</v>
      </c>
    </row>
    <row r="42" spans="1:25" x14ac:dyDescent="0.2">
      <c r="B42" t="s">
        <v>29</v>
      </c>
      <c r="C42">
        <v>-2635.0000001022499</v>
      </c>
      <c r="D42">
        <v>9800.3441428240003</v>
      </c>
      <c r="E42">
        <f>C42/500</f>
        <v>-5.2700000002045</v>
      </c>
      <c r="F42">
        <f>D42/500</f>
        <v>19.600688285648001</v>
      </c>
      <c r="G42">
        <f>(F42*4)^(1/3)</f>
        <v>4.2800000207913351</v>
      </c>
      <c r="I42" t="s">
        <v>29</v>
      </c>
      <c r="J42">
        <v>-3068.3023250634801</v>
      </c>
      <c r="K42">
        <v>10970.534499584201</v>
      </c>
      <c r="L42">
        <f>J42/500</f>
        <v>-6.1366046501269604</v>
      </c>
      <c r="M42">
        <f>K42/500</f>
        <v>21.941068999168401</v>
      </c>
      <c r="N42">
        <f>(M42*4)^(1/3)</f>
        <v>4.4439850729284718</v>
      </c>
      <c r="P42" t="s">
        <v>56</v>
      </c>
      <c r="X42" t="s">
        <v>58</v>
      </c>
    </row>
    <row r="43" spans="1:25" x14ac:dyDescent="0.2">
      <c r="B43" t="s">
        <v>30</v>
      </c>
      <c r="C43">
        <v>-2632.0870658751101</v>
      </c>
      <c r="D43">
        <v>9815.5532074388102</v>
      </c>
      <c r="E43">
        <f>C43/500</f>
        <v>-5.2641741317502202</v>
      </c>
      <c r="F43">
        <f>D43/500</f>
        <v>19.631106414877621</v>
      </c>
      <c r="I43" t="s">
        <v>30</v>
      </c>
      <c r="J43">
        <v>-3085.3842824642302</v>
      </c>
      <c r="K43">
        <v>10939.738499956</v>
      </c>
      <c r="L43">
        <f>J43/500</f>
        <v>-6.1707685649284603</v>
      </c>
      <c r="M43">
        <f>K43/500</f>
        <v>21.879476999912001</v>
      </c>
      <c r="P43" t="s">
        <v>64</v>
      </c>
      <c r="X43" t="s">
        <v>58</v>
      </c>
    </row>
    <row r="44" spans="1:25" x14ac:dyDescent="0.2">
      <c r="P44" t="s">
        <v>68</v>
      </c>
      <c r="X44" t="s">
        <v>72</v>
      </c>
    </row>
    <row r="45" spans="1:25" x14ac:dyDescent="0.2">
      <c r="B45" t="s">
        <v>41</v>
      </c>
      <c r="C45" t="s">
        <v>42</v>
      </c>
      <c r="D45" t="s">
        <v>57</v>
      </c>
    </row>
    <row r="46" spans="1:25" x14ac:dyDescent="0.2">
      <c r="A46" t="s">
        <v>56</v>
      </c>
      <c r="B46" t="s">
        <v>27</v>
      </c>
      <c r="C46" t="s">
        <v>12</v>
      </c>
      <c r="D46" t="s">
        <v>13</v>
      </c>
      <c r="E46" t="s">
        <v>23</v>
      </c>
      <c r="F46" t="s">
        <v>24</v>
      </c>
      <c r="I46" t="s">
        <v>31</v>
      </c>
      <c r="J46" t="s">
        <v>12</v>
      </c>
      <c r="K46" t="s">
        <v>13</v>
      </c>
      <c r="L46" t="s">
        <v>23</v>
      </c>
      <c r="M46" t="s">
        <v>24</v>
      </c>
      <c r="P46" t="s">
        <v>60</v>
      </c>
    </row>
    <row r="47" spans="1:25" x14ac:dyDescent="0.2">
      <c r="B47" t="s">
        <v>28</v>
      </c>
      <c r="C47">
        <v>-1320.25680112182</v>
      </c>
      <c r="D47">
        <v>5080.9890959221802</v>
      </c>
      <c r="E47">
        <f>C47/250</f>
        <v>-5.2810272044872804</v>
      </c>
      <c r="F47">
        <f>D47/250</f>
        <v>20.323956383688721</v>
      </c>
      <c r="G47">
        <f>(F47*2)^(1/3)</f>
        <v>3.4383183361288059</v>
      </c>
      <c r="I47" t="s">
        <v>28</v>
      </c>
      <c r="J47">
        <v>-1549.99260614221</v>
      </c>
      <c r="K47">
        <v>5521.82831094019</v>
      </c>
      <c r="L47">
        <f>J47/250</f>
        <v>-6.1999704245688401</v>
      </c>
      <c r="M47">
        <f>K47/250</f>
        <v>22.087313243760761</v>
      </c>
      <c r="N47">
        <f>(M47*2)^(1/3)</f>
        <v>3.5350125667510723</v>
      </c>
      <c r="P47" t="s">
        <v>62</v>
      </c>
      <c r="X47" t="s">
        <v>63</v>
      </c>
    </row>
    <row r="48" spans="1:25" x14ac:dyDescent="0.2">
      <c r="B48" t="s">
        <v>29</v>
      </c>
      <c r="C48">
        <v>-2635.0000001022499</v>
      </c>
      <c r="D48">
        <v>9800.3441428240003</v>
      </c>
      <c r="E48">
        <f>C48/500</f>
        <v>-5.2700000002045</v>
      </c>
      <c r="F48">
        <f>D48/500</f>
        <v>19.600688285648001</v>
      </c>
      <c r="G48">
        <f>(F48*4)^(1/3)</f>
        <v>4.2800000207913351</v>
      </c>
      <c r="I48" t="s">
        <v>29</v>
      </c>
      <c r="J48">
        <v>-3068.3023250634801</v>
      </c>
      <c r="K48">
        <v>10970.534499584201</v>
      </c>
      <c r="L48">
        <f>J48/500</f>
        <v>-6.1366046501269604</v>
      </c>
      <c r="M48">
        <f>K48/500</f>
        <v>21.941068999168401</v>
      </c>
      <c r="N48">
        <f>(M48*4)^(1/3)</f>
        <v>4.4439850729284718</v>
      </c>
      <c r="P48" t="s">
        <v>61</v>
      </c>
      <c r="X48" t="s">
        <v>53</v>
      </c>
    </row>
    <row r="49" spans="1:24" x14ac:dyDescent="0.2">
      <c r="B49" t="s">
        <v>30</v>
      </c>
      <c r="C49">
        <v>-2632.0870658751101</v>
      </c>
      <c r="D49">
        <v>9815.5532074388102</v>
      </c>
      <c r="E49">
        <f>C49/500</f>
        <v>-5.2641741317502202</v>
      </c>
      <c r="F49">
        <f>D49/500</f>
        <v>19.631106414877621</v>
      </c>
      <c r="I49" t="s">
        <v>30</v>
      </c>
      <c r="J49">
        <v>-3085.3842824642302</v>
      </c>
      <c r="K49">
        <v>10939.738499956</v>
      </c>
      <c r="L49">
        <f>J49/500</f>
        <v>-6.1707685649284603</v>
      </c>
      <c r="M49">
        <f>K49/500</f>
        <v>21.879476999912001</v>
      </c>
    </row>
    <row r="51" spans="1:24" x14ac:dyDescent="0.2">
      <c r="A51" t="s">
        <v>64</v>
      </c>
      <c r="B51" t="s">
        <v>41</v>
      </c>
      <c r="C51" t="s">
        <v>42</v>
      </c>
      <c r="D51" t="s">
        <v>65</v>
      </c>
      <c r="P51" t="s">
        <v>75</v>
      </c>
    </row>
    <row r="52" spans="1:24" x14ac:dyDescent="0.2">
      <c r="B52" t="s">
        <v>27</v>
      </c>
      <c r="C52" t="s">
        <v>12</v>
      </c>
      <c r="D52" t="s">
        <v>13</v>
      </c>
      <c r="E52" t="s">
        <v>23</v>
      </c>
      <c r="F52" t="s">
        <v>24</v>
      </c>
      <c r="I52" t="s">
        <v>31</v>
      </c>
      <c r="J52" t="s">
        <v>12</v>
      </c>
      <c r="K52" t="s">
        <v>13</v>
      </c>
      <c r="L52" t="s">
        <v>23</v>
      </c>
      <c r="M52" t="s">
        <v>24</v>
      </c>
      <c r="P52" t="s">
        <v>0</v>
      </c>
    </row>
    <row r="53" spans="1:24" x14ac:dyDescent="0.2">
      <c r="B53" t="s">
        <v>28</v>
      </c>
      <c r="C53">
        <v>-1320.25680112182</v>
      </c>
      <c r="D53">
        <v>5080.9890959221802</v>
      </c>
      <c r="E53">
        <f>C53/250</f>
        <v>-5.2810272044872804</v>
      </c>
      <c r="F53">
        <f>D53/250</f>
        <v>20.323956383688721</v>
      </c>
      <c r="G53">
        <f>(F53*2)^(1/3)</f>
        <v>3.4383183361288059</v>
      </c>
      <c r="I53" t="s">
        <v>28</v>
      </c>
      <c r="J53">
        <v>-1549.99260614221</v>
      </c>
      <c r="K53">
        <v>5521.82831094019</v>
      </c>
      <c r="L53">
        <f>J53/250</f>
        <v>-6.1999704245688401</v>
      </c>
      <c r="M53">
        <f>K53/250</f>
        <v>22.087313243760761</v>
      </c>
      <c r="N53">
        <f>(M53*2)^(1/3)</f>
        <v>3.5350125667510723</v>
      </c>
      <c r="P53" t="s">
        <v>46</v>
      </c>
    </row>
    <row r="54" spans="1:24" x14ac:dyDescent="0.2">
      <c r="B54" t="s">
        <v>29</v>
      </c>
      <c r="C54">
        <v>-2635.0000001022499</v>
      </c>
      <c r="D54">
        <v>9800.3441428240003</v>
      </c>
      <c r="E54">
        <f>C54/500</f>
        <v>-5.2700000002045</v>
      </c>
      <c r="F54">
        <f>D54/500</f>
        <v>19.600688285648001</v>
      </c>
      <c r="G54">
        <f>(F54*4)^(1/3)</f>
        <v>4.2800000207913351</v>
      </c>
      <c r="I54" t="s">
        <v>29</v>
      </c>
      <c r="J54">
        <v>-3068.3023250634801</v>
      </c>
      <c r="K54">
        <v>10970.534499584201</v>
      </c>
      <c r="L54">
        <f>J54/500</f>
        <v>-6.1366046501269604</v>
      </c>
      <c r="M54">
        <f>K54/500</f>
        <v>21.941068999168401</v>
      </c>
      <c r="N54">
        <f>(M54*4)^(1/3)</f>
        <v>4.4439850729284718</v>
      </c>
      <c r="P54" t="s">
        <v>1</v>
      </c>
    </row>
    <row r="55" spans="1:24" x14ac:dyDescent="0.2">
      <c r="B55" t="s">
        <v>30</v>
      </c>
      <c r="C55">
        <v>-2632.0870658751101</v>
      </c>
      <c r="D55">
        <v>9815.5532074388102</v>
      </c>
      <c r="E55">
        <f>C55/500</f>
        <v>-5.2641741317502202</v>
      </c>
      <c r="F55">
        <f>D55/500</f>
        <v>19.631106414877621</v>
      </c>
      <c r="I55" t="s">
        <v>30</v>
      </c>
      <c r="J55">
        <v>-3085.3842824642302</v>
      </c>
      <c r="K55">
        <v>10939.738499956</v>
      </c>
      <c r="L55">
        <f>J55/500</f>
        <v>-6.1707685649284603</v>
      </c>
      <c r="M55">
        <f>K55/500</f>
        <v>21.879476999912001</v>
      </c>
      <c r="P55" t="s">
        <v>46</v>
      </c>
    </row>
    <row r="56" spans="1:24" x14ac:dyDescent="0.2">
      <c r="P56" t="s">
        <v>76</v>
      </c>
    </row>
    <row r="57" spans="1:24" x14ac:dyDescent="0.2">
      <c r="A57" t="s">
        <v>68</v>
      </c>
      <c r="B57" t="s">
        <v>69</v>
      </c>
      <c r="C57" t="s">
        <v>70</v>
      </c>
      <c r="P57" t="s">
        <v>46</v>
      </c>
      <c r="X57" t="s">
        <v>67</v>
      </c>
    </row>
    <row r="58" spans="1:24" x14ac:dyDescent="0.2">
      <c r="B58" t="s">
        <v>66</v>
      </c>
      <c r="C58">
        <v>-1411.5600000071499</v>
      </c>
      <c r="D58">
        <v>5000.2110446018196</v>
      </c>
      <c r="E58">
        <f>C58/216</f>
        <v>-6.5350000000331017</v>
      </c>
      <c r="F58">
        <f>D58/216</f>
        <v>23.149125206489906</v>
      </c>
      <c r="H58">
        <f>(C58-108*$E$4-108*$L$4)/216</f>
        <v>-0.79450118550504156</v>
      </c>
      <c r="P58" t="s">
        <v>77</v>
      </c>
    </row>
    <row r="60" spans="1:24" x14ac:dyDescent="0.2">
      <c r="P60" t="s">
        <v>78</v>
      </c>
      <c r="Q60" t="s">
        <v>19</v>
      </c>
      <c r="R60" t="s">
        <v>12</v>
      </c>
      <c r="S60" t="s">
        <v>13</v>
      </c>
      <c r="T60" t="s">
        <v>20</v>
      </c>
      <c r="U60" t="s">
        <v>23</v>
      </c>
      <c r="V60" t="s">
        <v>24</v>
      </c>
      <c r="W60" t="s">
        <v>14</v>
      </c>
    </row>
    <row r="61" spans="1:24" x14ac:dyDescent="0.2">
      <c r="P61" t="s">
        <v>0</v>
      </c>
      <c r="Q61">
        <v>999.82065899999998</v>
      </c>
      <c r="R61">
        <v>-10301.553098</v>
      </c>
      <c r="S61">
        <v>42688.289278999997</v>
      </c>
      <c r="T61">
        <v>-3.2324869999999999</v>
      </c>
      <c r="U61">
        <f>R61/2000</f>
        <v>-5.1507765490000006</v>
      </c>
      <c r="V61">
        <f>S61/2000</f>
        <v>21.344144639499998</v>
      </c>
      <c r="W61">
        <f>(V61*2)^(1/3)</f>
        <v>3.4949120433751286</v>
      </c>
    </row>
    <row r="62" spans="1:24" x14ac:dyDescent="0.2">
      <c r="D62" t="s">
        <v>84</v>
      </c>
      <c r="P62" t="s">
        <v>5</v>
      </c>
      <c r="Q62">
        <v>1000.977075</v>
      </c>
      <c r="R62">
        <v>-20602.533167000001</v>
      </c>
      <c r="S62">
        <v>85416.863870000001</v>
      </c>
      <c r="T62">
        <v>-128.50622000000001</v>
      </c>
      <c r="U62">
        <f>R62/4000</f>
        <v>-5.1506332917500002</v>
      </c>
      <c r="V62">
        <f>S62/4000</f>
        <v>21.3542159675</v>
      </c>
      <c r="W62" t="s">
        <v>79</v>
      </c>
    </row>
    <row r="63" spans="1:24" x14ac:dyDescent="0.2">
      <c r="P63" t="s">
        <v>82</v>
      </c>
      <c r="W63" t="s">
        <v>83</v>
      </c>
    </row>
    <row r="64" spans="1:24" x14ac:dyDescent="0.2">
      <c r="D64" t="s">
        <v>31</v>
      </c>
      <c r="E64" t="s">
        <v>85</v>
      </c>
    </row>
    <row r="65" spans="4:17" x14ac:dyDescent="0.2">
      <c r="D65">
        <v>47</v>
      </c>
      <c r="E65">
        <f>D65/2048</f>
        <v>2.294921875E-2</v>
      </c>
      <c r="F65">
        <v>50000</v>
      </c>
      <c r="G65">
        <v>1000.023782</v>
      </c>
      <c r="H65">
        <v>-10529.295878999999</v>
      </c>
      <c r="I65">
        <v>43701.995211000001</v>
      </c>
      <c r="J65">
        <v>-8.7930270000000004</v>
      </c>
      <c r="P65" t="s">
        <v>80</v>
      </c>
      <c r="Q65" t="s">
        <v>79</v>
      </c>
    </row>
    <row r="66" spans="4:17" x14ac:dyDescent="0.2">
      <c r="D66">
        <v>107</v>
      </c>
      <c r="E66">
        <f t="shared" ref="E66:E75" si="31">D66/2048</f>
        <v>5.224609375E-2</v>
      </c>
      <c r="F66">
        <v>100000</v>
      </c>
      <c r="G66">
        <v>1000.158105</v>
      </c>
      <c r="H66">
        <v>-10566.159046999999</v>
      </c>
      <c r="I66">
        <v>43713.203028000004</v>
      </c>
      <c r="J66">
        <v>-20.145471000000001</v>
      </c>
    </row>
    <row r="67" spans="4:17" x14ac:dyDescent="0.2">
      <c r="D67">
        <v>152</v>
      </c>
      <c r="E67">
        <f t="shared" si="31"/>
        <v>7.421875E-2</v>
      </c>
      <c r="F67">
        <v>150000</v>
      </c>
      <c r="G67">
        <v>999.86001299999998</v>
      </c>
      <c r="H67">
        <v>-10597.650379000001</v>
      </c>
      <c r="I67">
        <v>43708.759027</v>
      </c>
      <c r="J67">
        <v>5.1635109999999997</v>
      </c>
      <c r="P67" t="s">
        <v>81</v>
      </c>
    </row>
    <row r="68" spans="4:17" x14ac:dyDescent="0.2">
      <c r="D68">
        <v>190</v>
      </c>
      <c r="E68">
        <f t="shared" si="31"/>
        <v>9.27734375E-2</v>
      </c>
      <c r="F68">
        <v>200000</v>
      </c>
      <c r="G68">
        <v>1000.104119</v>
      </c>
      <c r="H68">
        <v>-10626.749212000001</v>
      </c>
      <c r="I68">
        <v>43693.521858</v>
      </c>
      <c r="J68">
        <v>12.713702</v>
      </c>
      <c r="P68" t="s">
        <v>86</v>
      </c>
    </row>
    <row r="69" spans="4:17" x14ac:dyDescent="0.2">
      <c r="D69">
        <v>239</v>
      </c>
      <c r="E69">
        <f t="shared" si="31"/>
        <v>0.11669921875</v>
      </c>
      <c r="F69">
        <v>250000</v>
      </c>
      <c r="G69">
        <v>1000.350837</v>
      </c>
      <c r="H69">
        <v>-10658.235686</v>
      </c>
      <c r="I69">
        <v>43655.779419999999</v>
      </c>
      <c r="J69">
        <v>8.6676090000000006</v>
      </c>
    </row>
    <row r="70" spans="4:17" x14ac:dyDescent="0.2">
      <c r="D70">
        <v>280</v>
      </c>
      <c r="E70">
        <f t="shared" si="31"/>
        <v>0.13671875</v>
      </c>
      <c r="F70">
        <v>300000</v>
      </c>
      <c r="G70">
        <v>999.96067000000005</v>
      </c>
      <c r="H70">
        <v>-10711.597065</v>
      </c>
      <c r="I70">
        <v>43363.021552999999</v>
      </c>
      <c r="J70">
        <v>22.095849000000001</v>
      </c>
    </row>
    <row r="71" spans="4:17" x14ac:dyDescent="0.2">
      <c r="D71">
        <v>311</v>
      </c>
      <c r="E71">
        <f t="shared" si="31"/>
        <v>0.15185546875</v>
      </c>
      <c r="F71">
        <v>350000</v>
      </c>
      <c r="G71">
        <v>1000.130944</v>
      </c>
      <c r="H71">
        <v>-10758.325421</v>
      </c>
      <c r="I71">
        <v>43354.484483</v>
      </c>
      <c r="J71">
        <v>-33.189822999999997</v>
      </c>
    </row>
    <row r="72" spans="4:17" x14ac:dyDescent="0.2">
      <c r="D72">
        <v>343</v>
      </c>
      <c r="E72">
        <f t="shared" si="31"/>
        <v>0.16748046875</v>
      </c>
      <c r="F72">
        <v>400000</v>
      </c>
      <c r="G72">
        <v>999.94028300000002</v>
      </c>
      <c r="H72">
        <v>-10793.673681</v>
      </c>
      <c r="I72">
        <v>43348.714099999997</v>
      </c>
      <c r="J72">
        <v>-102.910473</v>
      </c>
      <c r="O72" t="s">
        <v>87</v>
      </c>
      <c r="P72">
        <v>-21414.938473999999</v>
      </c>
      <c r="Q72">
        <f>(P72-3119*U6-U17*881)/4000</f>
        <v>-1.8149203153743655E-3</v>
      </c>
    </row>
    <row r="73" spans="4:17" x14ac:dyDescent="0.2">
      <c r="D73">
        <v>381</v>
      </c>
      <c r="E73">
        <f t="shared" si="31"/>
        <v>0.18603515625</v>
      </c>
      <c r="F73">
        <v>450000</v>
      </c>
      <c r="G73">
        <v>999.56716300000005</v>
      </c>
      <c r="H73">
        <v>-10832.156738</v>
      </c>
      <c r="I73">
        <v>43338.904276000001</v>
      </c>
      <c r="J73">
        <v>24.407681</v>
      </c>
    </row>
    <row r="74" spans="4:17" x14ac:dyDescent="0.2">
      <c r="D74">
        <v>422</v>
      </c>
      <c r="E74">
        <f t="shared" si="31"/>
        <v>0.2060546875</v>
      </c>
      <c r="F74">
        <v>500000</v>
      </c>
      <c r="G74">
        <v>999.53997300000003</v>
      </c>
      <c r="H74">
        <v>-10875.490820000001</v>
      </c>
      <c r="I74">
        <v>43352.525286999997</v>
      </c>
      <c r="J74">
        <v>19.783076000000001</v>
      </c>
    </row>
    <row r="75" spans="4:17" x14ac:dyDescent="0.2">
      <c r="E75">
        <f t="shared" si="31"/>
        <v>0</v>
      </c>
      <c r="F75">
        <v>550000</v>
      </c>
      <c r="G75">
        <v>1000.301683</v>
      </c>
      <c r="H75">
        <v>-10927.673092999999</v>
      </c>
      <c r="I75">
        <v>43341.903652000001</v>
      </c>
      <c r="J75">
        <v>-22.682561</v>
      </c>
    </row>
    <row r="76" spans="4:17" x14ac:dyDescent="0.2">
      <c r="F76">
        <v>600000</v>
      </c>
      <c r="G76">
        <v>1000.502255</v>
      </c>
      <c r="H76">
        <v>-10976.603164</v>
      </c>
      <c r="I76">
        <v>43369.082016</v>
      </c>
      <c r="J76">
        <v>57.208348999999998</v>
      </c>
    </row>
    <row r="77" spans="4:17" x14ac:dyDescent="0.2">
      <c r="F77">
        <v>650000</v>
      </c>
      <c r="G77">
        <v>999.85605399999997</v>
      </c>
      <c r="H77">
        <v>-11025.615945</v>
      </c>
      <c r="I77">
        <v>43415.640053000003</v>
      </c>
      <c r="J77">
        <v>-4.4422319999999997</v>
      </c>
    </row>
    <row r="78" spans="4:17" x14ac:dyDescent="0.2">
      <c r="F78">
        <v>700000</v>
      </c>
      <c r="G78">
        <v>999.76777200000004</v>
      </c>
      <c r="H78">
        <v>-11064.937433999999</v>
      </c>
      <c r="I78">
        <v>43448.641515000003</v>
      </c>
      <c r="J78">
        <v>-14.197006999999999</v>
      </c>
    </row>
    <row r="79" spans="4:17" x14ac:dyDescent="0.2">
      <c r="F79">
        <v>750000</v>
      </c>
      <c r="G79">
        <v>999.81665299999997</v>
      </c>
      <c r="H79">
        <v>-11114.266788000001</v>
      </c>
      <c r="I79">
        <v>43491.871535999999</v>
      </c>
      <c r="J79">
        <v>12.016608</v>
      </c>
    </row>
    <row r="80" spans="4:17" x14ac:dyDescent="0.2">
      <c r="F80">
        <v>800000</v>
      </c>
      <c r="G80">
        <v>1000.097611</v>
      </c>
      <c r="H80">
        <v>-11159.445733</v>
      </c>
      <c r="I80">
        <v>43545.713678</v>
      </c>
      <c r="J80">
        <v>-16.643899999999999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testing</vt:lpstr>
      <vt:lpstr>parameter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 B</cp:lastModifiedBy>
  <dcterms:created xsi:type="dcterms:W3CDTF">2017-10-04T19:32:28Z</dcterms:created>
  <dcterms:modified xsi:type="dcterms:W3CDTF">2018-01-25T14:27:05Z</dcterms:modified>
</cp:coreProperties>
</file>