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njaminbeeler/projects/spreadsheets/TTM/"/>
    </mc:Choice>
  </mc:AlternateContent>
  <xr:revisionPtr revIDLastSave="0" documentId="13_ncr:1_{A275F44D-AD37-9C4C-85A9-86FFC6F3C49B}" xr6:coauthVersionLast="47" xr6:coauthVersionMax="47" xr10:uidLastSave="{00000000-0000-0000-0000-000000000000}"/>
  <bookViews>
    <workbookView minimized="1" xWindow="8460" yWindow="5900" windowWidth="25240" windowHeight="13940" xr2:uid="{32AFBC4E-57D9-0844-85FB-54B4FB1688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1" l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9" i="1"/>
  <c r="T21" i="1" l="1"/>
  <c r="U21" i="1" s="1"/>
  <c r="V21" i="1" s="1"/>
  <c r="W21" i="1" s="1"/>
  <c r="W25" i="1" s="1"/>
  <c r="T20" i="1"/>
  <c r="S21" i="1"/>
  <c r="J12" i="1"/>
  <c r="K12" i="1" s="1"/>
  <c r="I12" i="1"/>
  <c r="I13" i="1" s="1"/>
  <c r="W29" i="1" l="1"/>
  <c r="W30" i="1" s="1"/>
</calcChain>
</file>

<file path=xl/sharedStrings.xml><?xml version="1.0" encoding="utf-8"?>
<sst xmlns="http://schemas.openxmlformats.org/spreadsheetml/2006/main" count="29" uniqueCount="29">
  <si>
    <t>Si ttm testing</t>
  </si>
  <si>
    <t>Si_nottm</t>
  </si>
  <si>
    <t>Si_ttm</t>
  </si>
  <si>
    <t>TimeStep</t>
  </si>
  <si>
    <t>v_T</t>
  </si>
  <si>
    <t>v_E</t>
  </si>
  <si>
    <t>v_P</t>
  </si>
  <si>
    <t>v_V</t>
  </si>
  <si>
    <t>v_Lx</t>
  </si>
  <si>
    <t>v_Ly</t>
  </si>
  <si>
    <t>v_Lz</t>
  </si>
  <si>
    <t>f_2</t>
  </si>
  <si>
    <t>f_3</t>
  </si>
  <si>
    <t>slope</t>
  </si>
  <si>
    <t>K/Ang</t>
  </si>
  <si>
    <t>K/m</t>
  </si>
  <si>
    <t>eV to J</t>
  </si>
  <si>
    <t>ps to s</t>
  </si>
  <si>
    <t>ang^2 to m^2</t>
  </si>
  <si>
    <t>DT (ps)</t>
  </si>
  <si>
    <t>Eavg  eV</t>
  </si>
  <si>
    <t>dE eV</t>
  </si>
  <si>
    <t>Flux (eV/Ang^2/ps)</t>
  </si>
  <si>
    <t>Flux (J/m^2/s) (W/m^2)</t>
  </si>
  <si>
    <t>avg</t>
  </si>
  <si>
    <t>J=-k dT/dx</t>
  </si>
  <si>
    <t>k</t>
  </si>
  <si>
    <t>W/m-K</t>
  </si>
  <si>
    <t>k 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</si>
</sst>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Sheet1!$A$9:$A$60</c:f>
              <c:numCache>
                <c:formatCode>General</c:formatCode>
                <c:ptCount val="52"/>
                <c:pt idx="0">
                  <c:v>31.996274509803921</c:v>
                </c:pt>
                <c:pt idx="1">
                  <c:v>63.992549019607843</c:v>
                </c:pt>
                <c:pt idx="2">
                  <c:v>95.988823529411761</c:v>
                </c:pt>
                <c:pt idx="3">
                  <c:v>127.98509803921569</c:v>
                </c:pt>
                <c:pt idx="4">
                  <c:v>159.9813725490196</c:v>
                </c:pt>
                <c:pt idx="5">
                  <c:v>191.97764705882352</c:v>
                </c:pt>
                <c:pt idx="6">
                  <c:v>223.97392156862747</c:v>
                </c:pt>
                <c:pt idx="7">
                  <c:v>255.97019607843137</c:v>
                </c:pt>
                <c:pt idx="8">
                  <c:v>287.96647058823532</c:v>
                </c:pt>
                <c:pt idx="9">
                  <c:v>319.96274509803919</c:v>
                </c:pt>
                <c:pt idx="10">
                  <c:v>351.95901960784312</c:v>
                </c:pt>
                <c:pt idx="11">
                  <c:v>383.95529411764704</c:v>
                </c:pt>
                <c:pt idx="12">
                  <c:v>415.95156862745091</c:v>
                </c:pt>
                <c:pt idx="13">
                  <c:v>447.94784313725495</c:v>
                </c:pt>
                <c:pt idx="14">
                  <c:v>479.94411764705882</c:v>
                </c:pt>
                <c:pt idx="15">
                  <c:v>511.94039215686274</c:v>
                </c:pt>
                <c:pt idx="16">
                  <c:v>543.93666666666661</c:v>
                </c:pt>
                <c:pt idx="17">
                  <c:v>575.93294117647065</c:v>
                </c:pt>
                <c:pt idx="18">
                  <c:v>607.92921568627446</c:v>
                </c:pt>
                <c:pt idx="19">
                  <c:v>639.92549019607839</c:v>
                </c:pt>
                <c:pt idx="20">
                  <c:v>671.92176470588231</c:v>
                </c:pt>
                <c:pt idx="21">
                  <c:v>703.91803921568624</c:v>
                </c:pt>
                <c:pt idx="22">
                  <c:v>735.91431372549016</c:v>
                </c:pt>
                <c:pt idx="23">
                  <c:v>767.91058823529409</c:v>
                </c:pt>
                <c:pt idx="24">
                  <c:v>799.90686274509801</c:v>
                </c:pt>
                <c:pt idx="25">
                  <c:v>831.90313725490182</c:v>
                </c:pt>
                <c:pt idx="26">
                  <c:v>863.89941176470586</c:v>
                </c:pt>
                <c:pt idx="27">
                  <c:v>895.8956862745099</c:v>
                </c:pt>
                <c:pt idx="28">
                  <c:v>927.89196078431371</c:v>
                </c:pt>
                <c:pt idx="29">
                  <c:v>959.88823529411764</c:v>
                </c:pt>
                <c:pt idx="30">
                  <c:v>991.88450980392145</c:v>
                </c:pt>
                <c:pt idx="31">
                  <c:v>1023.8807843137255</c:v>
                </c:pt>
                <c:pt idx="32">
                  <c:v>1055.8770588235295</c:v>
                </c:pt>
                <c:pt idx="33">
                  <c:v>1087.8733333333332</c:v>
                </c:pt>
                <c:pt idx="34">
                  <c:v>1119.8696078431371</c:v>
                </c:pt>
                <c:pt idx="35">
                  <c:v>1151.8658823529413</c:v>
                </c:pt>
                <c:pt idx="36">
                  <c:v>1183.862156862745</c:v>
                </c:pt>
                <c:pt idx="37">
                  <c:v>1215.8584313725489</c:v>
                </c:pt>
                <c:pt idx="38">
                  <c:v>1247.8547058823528</c:v>
                </c:pt>
                <c:pt idx="39">
                  <c:v>1279.8509803921568</c:v>
                </c:pt>
                <c:pt idx="40">
                  <c:v>1311.8472549019607</c:v>
                </c:pt>
                <c:pt idx="41">
                  <c:v>1343.8435294117646</c:v>
                </c:pt>
                <c:pt idx="42">
                  <c:v>1375.8398039215685</c:v>
                </c:pt>
                <c:pt idx="43">
                  <c:v>1407.8360784313725</c:v>
                </c:pt>
                <c:pt idx="44">
                  <c:v>1439.8323529411764</c:v>
                </c:pt>
                <c:pt idx="45">
                  <c:v>1471.8286274509803</c:v>
                </c:pt>
                <c:pt idx="46">
                  <c:v>1503.8249019607842</c:v>
                </c:pt>
                <c:pt idx="47">
                  <c:v>1535.8211764705882</c:v>
                </c:pt>
                <c:pt idx="48">
                  <c:v>1567.8174509803921</c:v>
                </c:pt>
                <c:pt idx="49">
                  <c:v>1599.813725490196</c:v>
                </c:pt>
                <c:pt idx="50">
                  <c:v>1631.81</c:v>
                </c:pt>
              </c:numCache>
            </c:numRef>
          </c:xVal>
          <c:yVal>
            <c:numRef>
              <c:f>Sheet1!$C$9:$C$60</c:f>
              <c:numCache>
                <c:formatCode>General</c:formatCode>
                <c:ptCount val="52"/>
                <c:pt idx="0">
                  <c:v>311.86</c:v>
                </c:pt>
                <c:pt idx="1">
                  <c:v>302.529</c:v>
                </c:pt>
                <c:pt idx="2">
                  <c:v>295.298</c:v>
                </c:pt>
                <c:pt idx="3">
                  <c:v>296.62299999999999</c:v>
                </c:pt>
                <c:pt idx="4">
                  <c:v>304.82799999999997</c:v>
                </c:pt>
                <c:pt idx="5">
                  <c:v>329.45499999999998</c:v>
                </c:pt>
                <c:pt idx="6">
                  <c:v>344.89800000000002</c:v>
                </c:pt>
                <c:pt idx="7">
                  <c:v>352.31900000000002</c:v>
                </c:pt>
                <c:pt idx="8">
                  <c:v>359.887</c:v>
                </c:pt>
                <c:pt idx="9">
                  <c:v>366.45499999999998</c:v>
                </c:pt>
                <c:pt idx="10">
                  <c:v>375.548</c:v>
                </c:pt>
                <c:pt idx="11">
                  <c:v>376.19499999999999</c:v>
                </c:pt>
                <c:pt idx="12">
                  <c:v>381.95800000000003</c:v>
                </c:pt>
                <c:pt idx="13">
                  <c:v>383.73099999999999</c:v>
                </c:pt>
                <c:pt idx="14">
                  <c:v>392.64499999999998</c:v>
                </c:pt>
                <c:pt idx="15">
                  <c:v>393.31099999999998</c:v>
                </c:pt>
                <c:pt idx="16">
                  <c:v>399.65199999999999</c:v>
                </c:pt>
                <c:pt idx="17">
                  <c:v>404.64299999999997</c:v>
                </c:pt>
                <c:pt idx="18">
                  <c:v>411.221</c:v>
                </c:pt>
                <c:pt idx="19">
                  <c:v>416.89</c:v>
                </c:pt>
                <c:pt idx="20">
                  <c:v>421.29899999999998</c:v>
                </c:pt>
                <c:pt idx="21">
                  <c:v>425.75700000000001</c:v>
                </c:pt>
                <c:pt idx="22">
                  <c:v>431.59500000000003</c:v>
                </c:pt>
                <c:pt idx="23">
                  <c:v>436.16</c:v>
                </c:pt>
                <c:pt idx="24">
                  <c:v>446.13900000000001</c:v>
                </c:pt>
                <c:pt idx="25">
                  <c:v>467.41199999999998</c:v>
                </c:pt>
                <c:pt idx="26">
                  <c:v>497.99599999999998</c:v>
                </c:pt>
                <c:pt idx="27">
                  <c:v>509.89</c:v>
                </c:pt>
                <c:pt idx="28">
                  <c:v>503.40600000000001</c:v>
                </c:pt>
                <c:pt idx="29">
                  <c:v>489.45400000000001</c:v>
                </c:pt>
                <c:pt idx="30">
                  <c:v>462.06200000000001</c:v>
                </c:pt>
                <c:pt idx="31">
                  <c:v>448.43400000000003</c:v>
                </c:pt>
                <c:pt idx="32">
                  <c:v>431.291</c:v>
                </c:pt>
                <c:pt idx="33">
                  <c:v>425.63299999999998</c:v>
                </c:pt>
                <c:pt idx="34">
                  <c:v>421.42099999999999</c:v>
                </c:pt>
                <c:pt idx="35">
                  <c:v>411.54599999999999</c:v>
                </c:pt>
                <c:pt idx="36">
                  <c:v>411.02800000000002</c:v>
                </c:pt>
                <c:pt idx="37">
                  <c:v>406.14100000000002</c:v>
                </c:pt>
                <c:pt idx="38">
                  <c:v>401.00900000000001</c:v>
                </c:pt>
                <c:pt idx="39">
                  <c:v>398.911</c:v>
                </c:pt>
                <c:pt idx="40">
                  <c:v>394.94600000000003</c:v>
                </c:pt>
                <c:pt idx="41">
                  <c:v>391.77499999999998</c:v>
                </c:pt>
                <c:pt idx="42">
                  <c:v>387.29399999999998</c:v>
                </c:pt>
                <c:pt idx="43">
                  <c:v>382.04899999999998</c:v>
                </c:pt>
                <c:pt idx="44">
                  <c:v>376.15699999999998</c:v>
                </c:pt>
                <c:pt idx="45">
                  <c:v>366.89800000000002</c:v>
                </c:pt>
                <c:pt idx="46">
                  <c:v>363.92399999999998</c:v>
                </c:pt>
                <c:pt idx="47">
                  <c:v>356.82600000000002</c:v>
                </c:pt>
                <c:pt idx="48">
                  <c:v>352.58499999999998</c:v>
                </c:pt>
                <c:pt idx="49">
                  <c:v>339.702</c:v>
                </c:pt>
                <c:pt idx="50">
                  <c:v>327.47399999999999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5E-C141-8D1D-A9FE8BC43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800"/>
        <c:axId val="2004512"/>
      </c:scatterChart>
      <c:valAx>
        <c:axId val="200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512"/>
        <c:crosses val="autoZero"/>
        <c:crossBetween val="midCat"/>
      </c:valAx>
      <c:valAx>
        <c:axId val="200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Sheet1!$A$15:$A$31</c:f>
              <c:numCache>
                <c:formatCode>General</c:formatCode>
                <c:ptCount val="17"/>
                <c:pt idx="0">
                  <c:v>223.97392156862747</c:v>
                </c:pt>
                <c:pt idx="1">
                  <c:v>255.97019607843137</c:v>
                </c:pt>
                <c:pt idx="2">
                  <c:v>287.96647058823532</c:v>
                </c:pt>
                <c:pt idx="3">
                  <c:v>319.96274509803919</c:v>
                </c:pt>
                <c:pt idx="4">
                  <c:v>351.95901960784312</c:v>
                </c:pt>
                <c:pt idx="5">
                  <c:v>383.95529411764704</c:v>
                </c:pt>
                <c:pt idx="6">
                  <c:v>415.95156862745091</c:v>
                </c:pt>
                <c:pt idx="7">
                  <c:v>447.94784313725495</c:v>
                </c:pt>
                <c:pt idx="8">
                  <c:v>479.94411764705882</c:v>
                </c:pt>
                <c:pt idx="9">
                  <c:v>511.94039215686274</c:v>
                </c:pt>
                <c:pt idx="10">
                  <c:v>543.93666666666661</c:v>
                </c:pt>
                <c:pt idx="11">
                  <c:v>575.93294117647065</c:v>
                </c:pt>
                <c:pt idx="12">
                  <c:v>607.92921568627446</c:v>
                </c:pt>
                <c:pt idx="13">
                  <c:v>639.92549019607839</c:v>
                </c:pt>
                <c:pt idx="14">
                  <c:v>671.92176470588231</c:v>
                </c:pt>
                <c:pt idx="15">
                  <c:v>703.91803921568624</c:v>
                </c:pt>
                <c:pt idx="16">
                  <c:v>735.91431372549016</c:v>
                </c:pt>
              </c:numCache>
            </c:numRef>
          </c:xVal>
          <c:yVal>
            <c:numRef>
              <c:f>Sheet1!$C$15:$C$31</c:f>
              <c:numCache>
                <c:formatCode>General</c:formatCode>
                <c:ptCount val="17"/>
                <c:pt idx="0">
                  <c:v>344.89800000000002</c:v>
                </c:pt>
                <c:pt idx="1">
                  <c:v>352.31900000000002</c:v>
                </c:pt>
                <c:pt idx="2">
                  <c:v>359.887</c:v>
                </c:pt>
                <c:pt idx="3">
                  <c:v>366.45499999999998</c:v>
                </c:pt>
                <c:pt idx="4">
                  <c:v>375.548</c:v>
                </c:pt>
                <c:pt idx="5">
                  <c:v>376.19499999999999</c:v>
                </c:pt>
                <c:pt idx="6">
                  <c:v>381.95800000000003</c:v>
                </c:pt>
                <c:pt idx="7">
                  <c:v>383.73099999999999</c:v>
                </c:pt>
                <c:pt idx="8">
                  <c:v>392.64499999999998</c:v>
                </c:pt>
                <c:pt idx="9">
                  <c:v>393.31099999999998</c:v>
                </c:pt>
                <c:pt idx="10">
                  <c:v>399.65199999999999</c:v>
                </c:pt>
                <c:pt idx="11">
                  <c:v>404.64299999999997</c:v>
                </c:pt>
                <c:pt idx="12">
                  <c:v>411.221</c:v>
                </c:pt>
                <c:pt idx="13">
                  <c:v>416.89</c:v>
                </c:pt>
                <c:pt idx="14">
                  <c:v>421.29899999999998</c:v>
                </c:pt>
                <c:pt idx="15">
                  <c:v>425.75700000000001</c:v>
                </c:pt>
                <c:pt idx="16">
                  <c:v>431.59500000000003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70-DB40-8B44-FCC46288D94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Sheet1!$A$41:$A$58</c:f>
              <c:numCache>
                <c:formatCode>General</c:formatCode>
                <c:ptCount val="18"/>
                <c:pt idx="0">
                  <c:v>1055.8770588235295</c:v>
                </c:pt>
                <c:pt idx="1">
                  <c:v>1087.8733333333332</c:v>
                </c:pt>
                <c:pt idx="2">
                  <c:v>1119.8696078431371</c:v>
                </c:pt>
                <c:pt idx="3">
                  <c:v>1151.8658823529413</c:v>
                </c:pt>
                <c:pt idx="4">
                  <c:v>1183.862156862745</c:v>
                </c:pt>
                <c:pt idx="5">
                  <c:v>1215.8584313725489</c:v>
                </c:pt>
                <c:pt idx="6">
                  <c:v>1247.8547058823528</c:v>
                </c:pt>
                <c:pt idx="7">
                  <c:v>1279.8509803921568</c:v>
                </c:pt>
                <c:pt idx="8">
                  <c:v>1311.8472549019607</c:v>
                </c:pt>
                <c:pt idx="9">
                  <c:v>1343.8435294117646</c:v>
                </c:pt>
                <c:pt idx="10">
                  <c:v>1375.8398039215685</c:v>
                </c:pt>
                <c:pt idx="11">
                  <c:v>1407.8360784313725</c:v>
                </c:pt>
                <c:pt idx="12">
                  <c:v>1439.8323529411764</c:v>
                </c:pt>
                <c:pt idx="13">
                  <c:v>1471.8286274509803</c:v>
                </c:pt>
                <c:pt idx="14">
                  <c:v>1503.8249019607842</c:v>
                </c:pt>
                <c:pt idx="15">
                  <c:v>1535.8211764705882</c:v>
                </c:pt>
                <c:pt idx="16">
                  <c:v>1567.8174509803921</c:v>
                </c:pt>
                <c:pt idx="17">
                  <c:v>1599.813725490196</c:v>
                </c:pt>
              </c:numCache>
            </c:numRef>
          </c:xVal>
          <c:yVal>
            <c:numRef>
              <c:f>Sheet1!$C$41:$C$58</c:f>
              <c:numCache>
                <c:formatCode>General</c:formatCode>
                <c:ptCount val="18"/>
                <c:pt idx="0">
                  <c:v>431.291</c:v>
                </c:pt>
                <c:pt idx="1">
                  <c:v>425.63299999999998</c:v>
                </c:pt>
                <c:pt idx="2">
                  <c:v>421.42099999999999</c:v>
                </c:pt>
                <c:pt idx="3">
                  <c:v>411.54599999999999</c:v>
                </c:pt>
                <c:pt idx="4">
                  <c:v>411.02800000000002</c:v>
                </c:pt>
                <c:pt idx="5">
                  <c:v>406.14100000000002</c:v>
                </c:pt>
                <c:pt idx="6">
                  <c:v>401.00900000000001</c:v>
                </c:pt>
                <c:pt idx="7">
                  <c:v>398.911</c:v>
                </c:pt>
                <c:pt idx="8">
                  <c:v>394.94600000000003</c:v>
                </c:pt>
                <c:pt idx="9">
                  <c:v>391.77499999999998</c:v>
                </c:pt>
                <c:pt idx="10">
                  <c:v>387.29399999999998</c:v>
                </c:pt>
                <c:pt idx="11">
                  <c:v>382.04899999999998</c:v>
                </c:pt>
                <c:pt idx="12">
                  <c:v>376.15699999999998</c:v>
                </c:pt>
                <c:pt idx="13">
                  <c:v>366.89800000000002</c:v>
                </c:pt>
                <c:pt idx="14">
                  <c:v>363.92399999999998</c:v>
                </c:pt>
                <c:pt idx="15">
                  <c:v>356.82600000000002</c:v>
                </c:pt>
                <c:pt idx="16">
                  <c:v>352.58499999999998</c:v>
                </c:pt>
                <c:pt idx="17">
                  <c:v>339.702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70-DB40-8B44-FCC46288D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2800"/>
        <c:axId val="2004512"/>
      </c:scatterChart>
      <c:valAx>
        <c:axId val="200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512"/>
        <c:crosses val="autoZero"/>
        <c:crossBetween val="midCat"/>
      </c:valAx>
      <c:valAx>
        <c:axId val="200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9</xdr:row>
      <xdr:rowOff>152400</xdr:rowOff>
    </xdr:from>
    <xdr:to>
      <xdr:col>6</xdr:col>
      <xdr:colOff>133350</xdr:colOff>
      <xdr:row>23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19ADCB-F46C-2716-CE92-954AB672C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635000</xdr:colOff>
      <xdr:row>24</xdr:row>
      <xdr:rowOff>12700</xdr:rowOff>
    </xdr:from>
    <xdr:to>
      <xdr:col>10</xdr:col>
      <xdr:colOff>254000</xdr:colOff>
      <xdr:row>37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BCDB0D-27BD-7641-907A-0DCD66450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849B9-64B4-A340-9B67-AE09DE3EF4E1}">
  <dimension ref="A3:X67"/>
  <sheetViews>
    <sheetView tabSelected="1" topLeftCell="A7" workbookViewId="0">
      <selection activeCell="L13" sqref="L13"/>
    </sheetView>
  </sheetViews>
  <sheetFormatPr baseColWidth="10" defaultRowHeight="16" x14ac:dyDescent="0.2"/>
  <cols>
    <col min="9" max="9" width="11.1640625" bestFit="1" customWidth="1"/>
  </cols>
  <sheetData>
    <row r="3" spans="1:23" x14ac:dyDescent="0.2">
      <c r="B3" t="s">
        <v>0</v>
      </c>
    </row>
    <row r="6" spans="1:23" x14ac:dyDescent="0.2">
      <c r="B6" t="s">
        <v>1</v>
      </c>
    </row>
    <row r="8" spans="1:23" x14ac:dyDescent="0.2">
      <c r="B8">
        <v>100000</v>
      </c>
      <c r="C8">
        <v>51</v>
      </c>
    </row>
    <row r="9" spans="1:23" x14ac:dyDescent="0.2">
      <c r="A9">
        <f>B9/$B$59*$N$20</f>
        <v>31.996274509803921</v>
      </c>
      <c r="B9">
        <v>1</v>
      </c>
      <c r="C9">
        <v>311.86</v>
      </c>
      <c r="H9" t="s">
        <v>13</v>
      </c>
      <c r="I9">
        <v>0.1027</v>
      </c>
    </row>
    <row r="10" spans="1:23" x14ac:dyDescent="0.2">
      <c r="A10">
        <f t="shared" ref="A10:A60" si="0">B10/$B$59*$N$20</f>
        <v>63.992549019607843</v>
      </c>
      <c r="B10">
        <v>2</v>
      </c>
      <c r="C10">
        <v>302.529</v>
      </c>
      <c r="I10">
        <v>0.1019</v>
      </c>
    </row>
    <row r="11" spans="1:23" x14ac:dyDescent="0.2">
      <c r="A11">
        <f t="shared" si="0"/>
        <v>95.988823529411761</v>
      </c>
      <c r="B11">
        <v>3</v>
      </c>
      <c r="C11">
        <v>295.298</v>
      </c>
    </row>
    <row r="12" spans="1:23" x14ac:dyDescent="0.2">
      <c r="A12">
        <f t="shared" si="0"/>
        <v>127.98509803921569</v>
      </c>
      <c r="B12">
        <v>4</v>
      </c>
      <c r="C12">
        <v>296.62299999999999</v>
      </c>
      <c r="H12" t="s">
        <v>14</v>
      </c>
      <c r="I12">
        <f>AVERAGE(I9:I10)</f>
        <v>0.1023</v>
      </c>
      <c r="J12">
        <f>STDEV(I9:I10)</f>
        <v>5.6568542494923456E-4</v>
      </c>
      <c r="K12">
        <f>J12/I12</f>
        <v>5.5296717981352349E-3</v>
      </c>
    </row>
    <row r="13" spans="1:23" x14ac:dyDescent="0.2">
      <c r="A13">
        <f t="shared" si="0"/>
        <v>159.9813725490196</v>
      </c>
      <c r="B13">
        <v>5</v>
      </c>
      <c r="C13">
        <v>304.82799999999997</v>
      </c>
      <c r="H13" t="s">
        <v>15</v>
      </c>
      <c r="I13">
        <f>I12/0.0000000001</f>
        <v>1023000000</v>
      </c>
    </row>
    <row r="14" spans="1:23" x14ac:dyDescent="0.2">
      <c r="A14">
        <f t="shared" si="0"/>
        <v>191.97764705882352</v>
      </c>
      <c r="B14">
        <v>6</v>
      </c>
      <c r="C14">
        <v>329.45499999999998</v>
      </c>
    </row>
    <row r="15" spans="1:23" x14ac:dyDescent="0.2">
      <c r="A15">
        <f t="shared" si="0"/>
        <v>223.97392156862747</v>
      </c>
      <c r="B15">
        <v>7</v>
      </c>
      <c r="C15">
        <v>344.89800000000002</v>
      </c>
      <c r="V15" t="s">
        <v>16</v>
      </c>
      <c r="W15" s="2">
        <v>1.602E-19</v>
      </c>
    </row>
    <row r="16" spans="1:23" x14ac:dyDescent="0.2">
      <c r="A16">
        <f t="shared" si="0"/>
        <v>255.97019607843137</v>
      </c>
      <c r="B16">
        <v>8</v>
      </c>
      <c r="C16">
        <v>352.31900000000002</v>
      </c>
      <c r="V16" t="s">
        <v>17</v>
      </c>
      <c r="W16" s="2">
        <v>9.9999999999999998E-13</v>
      </c>
    </row>
    <row r="17" spans="1:24" x14ac:dyDescent="0.2">
      <c r="A17">
        <f t="shared" si="0"/>
        <v>287.96647058823532</v>
      </c>
      <c r="B17">
        <v>9</v>
      </c>
      <c r="C17">
        <v>359.887</v>
      </c>
      <c r="V17" t="s">
        <v>18</v>
      </c>
      <c r="W17" s="2">
        <v>9.9999999999999995E-21</v>
      </c>
    </row>
    <row r="18" spans="1:24" x14ac:dyDescent="0.2">
      <c r="A18">
        <f t="shared" si="0"/>
        <v>319.96274509803919</v>
      </c>
      <c r="B18">
        <v>10</v>
      </c>
      <c r="C18">
        <v>366.45499999999998</v>
      </c>
    </row>
    <row r="19" spans="1:24" x14ac:dyDescent="0.2">
      <c r="A19">
        <f t="shared" si="0"/>
        <v>351.95901960784312</v>
      </c>
      <c r="B19">
        <v>11</v>
      </c>
      <c r="C19">
        <v>375.548</v>
      </c>
      <c r="I19" t="s">
        <v>3</v>
      </c>
      <c r="J19" t="s">
        <v>4</v>
      </c>
      <c r="K19" t="s">
        <v>5</v>
      </c>
      <c r="L19" t="s">
        <v>6</v>
      </c>
      <c r="M19" t="s">
        <v>7</v>
      </c>
      <c r="N19" t="s">
        <v>8</v>
      </c>
      <c r="O19" t="s">
        <v>9</v>
      </c>
      <c r="P19" t="s">
        <v>10</v>
      </c>
      <c r="Q19" t="s">
        <v>11</v>
      </c>
      <c r="R19" t="s">
        <v>12</v>
      </c>
      <c r="S19" t="s">
        <v>19</v>
      </c>
      <c r="T19" t="s">
        <v>20</v>
      </c>
      <c r="U19" t="s">
        <v>21</v>
      </c>
      <c r="V19" t="s">
        <v>22</v>
      </c>
      <c r="W19" t="s">
        <v>23</v>
      </c>
    </row>
    <row r="20" spans="1:24" x14ac:dyDescent="0.2">
      <c r="A20">
        <f t="shared" si="0"/>
        <v>383.95529411764704</v>
      </c>
      <c r="B20">
        <v>12</v>
      </c>
      <c r="C20">
        <v>376.19499999999999</v>
      </c>
      <c r="I20">
        <v>1000000</v>
      </c>
      <c r="J20">
        <v>390.03800000000001</v>
      </c>
      <c r="K20" s="2">
        <v>-1028520</v>
      </c>
      <c r="L20">
        <v>-76.859499999999997</v>
      </c>
      <c r="M20" s="2">
        <v>4827990</v>
      </c>
      <c r="N20">
        <v>1631.81</v>
      </c>
      <c r="O20">
        <v>54.393700000000003</v>
      </c>
      <c r="P20">
        <v>54.393700000000003</v>
      </c>
      <c r="Q20">
        <v>14224</v>
      </c>
      <c r="R20">
        <v>-13609.3</v>
      </c>
      <c r="T20">
        <f>(Q20-R20)/2</f>
        <v>13916.65</v>
      </c>
      <c r="W20" s="2"/>
    </row>
    <row r="21" spans="1:24" x14ac:dyDescent="0.2">
      <c r="A21">
        <f t="shared" si="0"/>
        <v>415.95156862745091</v>
      </c>
      <c r="B21">
        <v>13</v>
      </c>
      <c r="C21">
        <v>381.95800000000003</v>
      </c>
      <c r="I21">
        <v>2000000</v>
      </c>
      <c r="J21">
        <v>366.63400000000001</v>
      </c>
      <c r="K21" s="2">
        <v>-1029250</v>
      </c>
      <c r="L21">
        <v>-442.923</v>
      </c>
      <c r="M21" s="2">
        <v>4827990</v>
      </c>
      <c r="N21">
        <v>1631.81</v>
      </c>
      <c r="O21">
        <v>54.393700000000003</v>
      </c>
      <c r="P21">
        <v>54.393700000000003</v>
      </c>
      <c r="Q21">
        <v>28261.9</v>
      </c>
      <c r="R21">
        <v>-26185.7</v>
      </c>
      <c r="S21">
        <f>(I21-I20)*0.0005</f>
        <v>500</v>
      </c>
      <c r="T21">
        <f>(Q21-R21)/2</f>
        <v>27223.800000000003</v>
      </c>
      <c r="U21">
        <f>T21-T20</f>
        <v>13307.150000000003</v>
      </c>
      <c r="V21">
        <f>U21/S21/(O21*P21)/2</f>
        <v>4.4976727083790424E-3</v>
      </c>
      <c r="W21" s="2">
        <f>V21*$W$15/$W$16/$W$17</f>
        <v>72052716788.232269</v>
      </c>
    </row>
    <row r="22" spans="1:24" x14ac:dyDescent="0.2">
      <c r="A22">
        <f t="shared" si="0"/>
        <v>447.94784313725495</v>
      </c>
      <c r="B22">
        <v>14</v>
      </c>
      <c r="C22">
        <v>383.73099999999999</v>
      </c>
      <c r="W22" s="2"/>
    </row>
    <row r="23" spans="1:24" x14ac:dyDescent="0.2">
      <c r="A23">
        <f t="shared" si="0"/>
        <v>479.94411764705882</v>
      </c>
      <c r="B23">
        <v>15</v>
      </c>
      <c r="C23">
        <v>392.64499999999998</v>
      </c>
      <c r="W23" s="2"/>
    </row>
    <row r="24" spans="1:24" x14ac:dyDescent="0.2">
      <c r="A24">
        <f t="shared" si="0"/>
        <v>511.94039215686274</v>
      </c>
      <c r="B24">
        <v>16</v>
      </c>
      <c r="C24">
        <v>393.31099999999998</v>
      </c>
    </row>
    <row r="25" spans="1:24" x14ac:dyDescent="0.2">
      <c r="A25">
        <f t="shared" si="0"/>
        <v>543.93666666666661</v>
      </c>
      <c r="B25">
        <v>17</v>
      </c>
      <c r="C25">
        <v>399.65199999999999</v>
      </c>
      <c r="V25" t="s">
        <v>24</v>
      </c>
      <c r="W25" s="2">
        <f>AVERAGE(W21)</f>
        <v>72052716788.232269</v>
      </c>
    </row>
    <row r="26" spans="1:24" x14ac:dyDescent="0.2">
      <c r="A26">
        <f t="shared" si="0"/>
        <v>575.93294117647065</v>
      </c>
      <c r="B26">
        <v>18</v>
      </c>
      <c r="C26">
        <v>404.64299999999997</v>
      </c>
    </row>
    <row r="27" spans="1:24" x14ac:dyDescent="0.2">
      <c r="A27">
        <f t="shared" si="0"/>
        <v>607.92921568627446</v>
      </c>
      <c r="B27">
        <v>19</v>
      </c>
      <c r="C27">
        <v>411.221</v>
      </c>
      <c r="V27" t="s">
        <v>25</v>
      </c>
    </row>
    <row r="28" spans="1:24" x14ac:dyDescent="0.2">
      <c r="A28">
        <f t="shared" si="0"/>
        <v>639.92549019607839</v>
      </c>
      <c r="B28">
        <v>20</v>
      </c>
      <c r="C28">
        <v>416.89</v>
      </c>
    </row>
    <row r="29" spans="1:24" x14ac:dyDescent="0.2">
      <c r="A29">
        <f t="shared" si="0"/>
        <v>671.92176470588231</v>
      </c>
      <c r="B29">
        <v>21</v>
      </c>
      <c r="C29">
        <v>421.29899999999998</v>
      </c>
      <c r="V29" t="s">
        <v>26</v>
      </c>
      <c r="W29" s="3">
        <f>W25/I13</f>
        <v>70.432763233853635</v>
      </c>
      <c r="X29" t="s">
        <v>27</v>
      </c>
    </row>
    <row r="30" spans="1:24" x14ac:dyDescent="0.2">
      <c r="A30">
        <f t="shared" si="0"/>
        <v>703.91803921568624</v>
      </c>
      <c r="B30">
        <v>22</v>
      </c>
      <c r="C30">
        <v>425.75700000000001</v>
      </c>
      <c r="V30" t="s">
        <v>28</v>
      </c>
      <c r="W30" s="2">
        <f>W29*K12</f>
        <v>0.3894700645189767</v>
      </c>
    </row>
    <row r="31" spans="1:24" x14ac:dyDescent="0.2">
      <c r="A31">
        <f t="shared" si="0"/>
        <v>735.91431372549016</v>
      </c>
      <c r="B31">
        <v>23</v>
      </c>
      <c r="C31">
        <v>431.59500000000003</v>
      </c>
    </row>
    <row r="32" spans="1:24" x14ac:dyDescent="0.2">
      <c r="A32">
        <f t="shared" si="0"/>
        <v>767.91058823529409</v>
      </c>
      <c r="B32">
        <v>24</v>
      </c>
      <c r="C32">
        <v>436.16</v>
      </c>
    </row>
    <row r="33" spans="1:3" x14ac:dyDescent="0.2">
      <c r="A33">
        <f t="shared" si="0"/>
        <v>799.90686274509801</v>
      </c>
      <c r="B33">
        <v>25</v>
      </c>
      <c r="C33">
        <v>446.13900000000001</v>
      </c>
    </row>
    <row r="34" spans="1:3" x14ac:dyDescent="0.2">
      <c r="A34">
        <f t="shared" si="0"/>
        <v>831.90313725490182</v>
      </c>
      <c r="B34">
        <v>26</v>
      </c>
      <c r="C34">
        <v>467.41199999999998</v>
      </c>
    </row>
    <row r="35" spans="1:3" x14ac:dyDescent="0.2">
      <c r="A35">
        <f t="shared" si="0"/>
        <v>863.89941176470586</v>
      </c>
      <c r="B35">
        <v>27</v>
      </c>
      <c r="C35">
        <v>497.99599999999998</v>
      </c>
    </row>
    <row r="36" spans="1:3" x14ac:dyDescent="0.2">
      <c r="A36">
        <f t="shared" si="0"/>
        <v>895.8956862745099</v>
      </c>
      <c r="B36">
        <v>28</v>
      </c>
      <c r="C36">
        <v>509.89</v>
      </c>
    </row>
    <row r="37" spans="1:3" x14ac:dyDescent="0.2">
      <c r="A37">
        <f t="shared" si="0"/>
        <v>927.89196078431371</v>
      </c>
      <c r="B37">
        <v>29</v>
      </c>
      <c r="C37">
        <v>503.40600000000001</v>
      </c>
    </row>
    <row r="38" spans="1:3" x14ac:dyDescent="0.2">
      <c r="A38">
        <f t="shared" si="0"/>
        <v>959.88823529411764</v>
      </c>
      <c r="B38">
        <v>30</v>
      </c>
      <c r="C38">
        <v>489.45400000000001</v>
      </c>
    </row>
    <row r="39" spans="1:3" x14ac:dyDescent="0.2">
      <c r="A39">
        <f t="shared" si="0"/>
        <v>991.88450980392145</v>
      </c>
      <c r="B39">
        <v>31</v>
      </c>
      <c r="C39">
        <v>462.06200000000001</v>
      </c>
    </row>
    <row r="40" spans="1:3" x14ac:dyDescent="0.2">
      <c r="A40">
        <f t="shared" si="0"/>
        <v>1023.8807843137255</v>
      </c>
      <c r="B40">
        <v>32</v>
      </c>
      <c r="C40">
        <v>448.43400000000003</v>
      </c>
    </row>
    <row r="41" spans="1:3" x14ac:dyDescent="0.2">
      <c r="A41">
        <f t="shared" si="0"/>
        <v>1055.8770588235295</v>
      </c>
      <c r="B41">
        <v>33</v>
      </c>
      <c r="C41">
        <v>431.291</v>
      </c>
    </row>
    <row r="42" spans="1:3" x14ac:dyDescent="0.2">
      <c r="A42">
        <f t="shared" si="0"/>
        <v>1087.8733333333332</v>
      </c>
      <c r="B42">
        <v>34</v>
      </c>
      <c r="C42">
        <v>425.63299999999998</v>
      </c>
    </row>
    <row r="43" spans="1:3" x14ac:dyDescent="0.2">
      <c r="A43">
        <f t="shared" si="0"/>
        <v>1119.8696078431371</v>
      </c>
      <c r="B43">
        <v>35</v>
      </c>
      <c r="C43">
        <v>421.42099999999999</v>
      </c>
    </row>
    <row r="44" spans="1:3" x14ac:dyDescent="0.2">
      <c r="A44">
        <f t="shared" si="0"/>
        <v>1151.8658823529413</v>
      </c>
      <c r="B44">
        <v>36</v>
      </c>
      <c r="C44">
        <v>411.54599999999999</v>
      </c>
    </row>
    <row r="45" spans="1:3" x14ac:dyDescent="0.2">
      <c r="A45">
        <f t="shared" si="0"/>
        <v>1183.862156862745</v>
      </c>
      <c r="B45">
        <v>37</v>
      </c>
      <c r="C45">
        <v>411.02800000000002</v>
      </c>
    </row>
    <row r="46" spans="1:3" x14ac:dyDescent="0.2">
      <c r="A46">
        <f t="shared" si="0"/>
        <v>1215.8584313725489</v>
      </c>
      <c r="B46">
        <v>38</v>
      </c>
      <c r="C46">
        <v>406.14100000000002</v>
      </c>
    </row>
    <row r="47" spans="1:3" x14ac:dyDescent="0.2">
      <c r="A47">
        <f t="shared" si="0"/>
        <v>1247.8547058823528</v>
      </c>
      <c r="B47">
        <v>39</v>
      </c>
      <c r="C47">
        <v>401.00900000000001</v>
      </c>
    </row>
    <row r="48" spans="1:3" x14ac:dyDescent="0.2">
      <c r="A48">
        <f t="shared" si="0"/>
        <v>1279.8509803921568</v>
      </c>
      <c r="B48">
        <v>40</v>
      </c>
      <c r="C48">
        <v>398.911</v>
      </c>
    </row>
    <row r="49" spans="1:3" x14ac:dyDescent="0.2">
      <c r="A49">
        <f t="shared" si="0"/>
        <v>1311.8472549019607</v>
      </c>
      <c r="B49">
        <v>41</v>
      </c>
      <c r="C49">
        <v>394.94600000000003</v>
      </c>
    </row>
    <row r="50" spans="1:3" x14ac:dyDescent="0.2">
      <c r="A50">
        <f t="shared" si="0"/>
        <v>1343.8435294117646</v>
      </c>
      <c r="B50">
        <v>42</v>
      </c>
      <c r="C50">
        <v>391.77499999999998</v>
      </c>
    </row>
    <row r="51" spans="1:3" x14ac:dyDescent="0.2">
      <c r="A51">
        <f t="shared" si="0"/>
        <v>1375.8398039215685</v>
      </c>
      <c r="B51">
        <v>43</v>
      </c>
      <c r="C51">
        <v>387.29399999999998</v>
      </c>
    </row>
    <row r="52" spans="1:3" x14ac:dyDescent="0.2">
      <c r="A52">
        <f t="shared" si="0"/>
        <v>1407.8360784313725</v>
      </c>
      <c r="B52">
        <v>44</v>
      </c>
      <c r="C52">
        <v>382.04899999999998</v>
      </c>
    </row>
    <row r="53" spans="1:3" x14ac:dyDescent="0.2">
      <c r="A53">
        <f t="shared" si="0"/>
        <v>1439.8323529411764</v>
      </c>
      <c r="B53">
        <v>45</v>
      </c>
      <c r="C53">
        <v>376.15699999999998</v>
      </c>
    </row>
    <row r="54" spans="1:3" x14ac:dyDescent="0.2">
      <c r="A54">
        <f t="shared" si="0"/>
        <v>1471.8286274509803</v>
      </c>
      <c r="B54">
        <v>46</v>
      </c>
      <c r="C54">
        <v>366.89800000000002</v>
      </c>
    </row>
    <row r="55" spans="1:3" x14ac:dyDescent="0.2">
      <c r="A55">
        <f t="shared" si="0"/>
        <v>1503.8249019607842</v>
      </c>
      <c r="B55">
        <v>47</v>
      </c>
      <c r="C55">
        <v>363.92399999999998</v>
      </c>
    </row>
    <row r="56" spans="1:3" x14ac:dyDescent="0.2">
      <c r="A56">
        <f t="shared" si="0"/>
        <v>1535.8211764705882</v>
      </c>
      <c r="B56">
        <v>48</v>
      </c>
      <c r="C56">
        <v>356.82600000000002</v>
      </c>
    </row>
    <row r="57" spans="1:3" x14ac:dyDescent="0.2">
      <c r="A57">
        <f t="shared" si="0"/>
        <v>1567.8174509803921</v>
      </c>
      <c r="B57">
        <v>49</v>
      </c>
      <c r="C57">
        <v>352.58499999999998</v>
      </c>
    </row>
    <row r="58" spans="1:3" x14ac:dyDescent="0.2">
      <c r="A58">
        <f t="shared" si="0"/>
        <v>1599.813725490196</v>
      </c>
      <c r="B58">
        <v>50</v>
      </c>
      <c r="C58">
        <v>339.702</v>
      </c>
    </row>
    <row r="59" spans="1:3" x14ac:dyDescent="0.2">
      <c r="A59">
        <f t="shared" si="0"/>
        <v>1631.81</v>
      </c>
      <c r="B59">
        <v>51</v>
      </c>
      <c r="C59">
        <v>327.47399999999999</v>
      </c>
    </row>
    <row r="62" spans="1:3" s="1" customFormat="1" x14ac:dyDescent="0.2"/>
    <row r="63" spans="1:3" x14ac:dyDescent="0.2">
      <c r="B63" t="s">
        <v>2</v>
      </c>
    </row>
    <row r="65" spans="2:3" x14ac:dyDescent="0.2">
      <c r="B65">
        <v>2000000</v>
      </c>
      <c r="C65">
        <v>52</v>
      </c>
    </row>
    <row r="66" spans="2:3" x14ac:dyDescent="0.2">
      <c r="B66">
        <v>1</v>
      </c>
      <c r="C66">
        <v>308.28899999999999</v>
      </c>
    </row>
    <row r="67" spans="2:3" x14ac:dyDescent="0.2">
      <c r="B67">
        <v>2</v>
      </c>
      <c r="C67">
        <v>302.54000000000002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Benjamin Beeler</cp:lastModifiedBy>
  <dcterms:created xsi:type="dcterms:W3CDTF">2024-07-19T17:04:48Z</dcterms:created>
  <dcterms:modified xsi:type="dcterms:W3CDTF">2024-07-26T13:11:15Z</dcterms:modified>
</cp:coreProperties>
</file>