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C06547A1-27AE-CF4E-8483-AB012643CEE0}" xr6:coauthVersionLast="47" xr6:coauthVersionMax="47" xr10:uidLastSave="{00000000-0000-0000-0000-000000000000}"/>
  <bookViews>
    <workbookView xWindow="4040" yWindow="500" windowWidth="27080" windowHeight="20760" tabRatio="500" xr2:uid="{00000000-000D-0000-FFFF-FFFF00000000}"/>
  </bookViews>
  <sheets>
    <sheet name="UZR FCCI" sheetId="6" r:id="rId1"/>
    <sheet name="charts" sheetId="8" r:id="rId2"/>
    <sheet name="spin2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6" l="1"/>
  <c r="J38" i="6"/>
  <c r="J39" i="6"/>
  <c r="J40" i="6"/>
  <c r="J41" i="6"/>
  <c r="J44" i="6"/>
  <c r="J45" i="6"/>
  <c r="J46" i="6"/>
  <c r="J47" i="6"/>
  <c r="J48" i="6"/>
  <c r="J49" i="6"/>
  <c r="J50" i="6"/>
  <c r="K37" i="6" l="1"/>
  <c r="K41" i="6"/>
  <c r="K44" i="6"/>
  <c r="K50" i="6"/>
  <c r="L28" i="6" l="1"/>
  <c r="L29" i="6"/>
  <c r="L30" i="6"/>
  <c r="L23" i="6" l="1"/>
  <c r="L24" i="6"/>
  <c r="L26" i="6" l="1"/>
  <c r="L31" i="6" l="1"/>
  <c r="L27" i="6"/>
  <c r="L25" i="6"/>
  <c r="E3" i="6"/>
  <c r="H5" i="7"/>
  <c r="G5" i="7"/>
  <c r="F5" i="7"/>
  <c r="H3" i="7"/>
  <c r="G3" i="7"/>
  <c r="F3" i="7"/>
  <c r="E3" i="7"/>
  <c r="D77" i="6"/>
  <c r="E4" i="7"/>
  <c r="D8" i="7"/>
  <c r="D11" i="7"/>
  <c r="E11" i="7"/>
  <c r="D10" i="7"/>
  <c r="E10" i="7" s="1"/>
  <c r="D9" i="7"/>
  <c r="E9" i="7"/>
  <c r="D7" i="7"/>
  <c r="D82" i="6"/>
  <c r="D79" i="6"/>
  <c r="D76" i="6"/>
  <c r="H3" i="6"/>
  <c r="G3" i="6"/>
  <c r="F3" i="6"/>
  <c r="L18" i="6" l="1"/>
  <c r="L16" i="6"/>
  <c r="L17" i="6"/>
  <c r="D19" i="6"/>
  <c r="D8" i="6"/>
  <c r="D16" i="6"/>
  <c r="D25" i="6"/>
  <c r="D71" i="6"/>
  <c r="D69" i="6"/>
  <c r="D70" i="6"/>
  <c r="D68" i="6"/>
  <c r="D50" i="6"/>
  <c r="D51" i="6"/>
  <c r="D49" i="6"/>
  <c r="D12" i="6"/>
  <c r="D47" i="6"/>
  <c r="D66" i="6"/>
  <c r="D67" i="6"/>
  <c r="D65" i="6"/>
  <c r="D11" i="6"/>
  <c r="D6" i="6"/>
  <c r="D22" i="6"/>
  <c r="D73" i="6"/>
  <c r="D23" i="6"/>
  <c r="D40" i="6"/>
  <c r="D33" i="6"/>
  <c r="D31" i="6"/>
  <c r="D43" i="6"/>
  <c r="D42" i="6"/>
  <c r="D41" i="6"/>
  <c r="D39" i="6"/>
  <c r="D53" i="6"/>
  <c r="D9" i="6"/>
  <c r="D24" i="6"/>
  <c r="D46" i="6"/>
  <c r="D21" i="6"/>
  <c r="D18" i="6"/>
  <c r="D36" i="6"/>
  <c r="D52" i="6"/>
  <c r="D62" i="6"/>
  <c r="D37" i="6"/>
  <c r="D57" i="6"/>
  <c r="D17" i="6"/>
  <c r="D35" i="6"/>
  <c r="D13" i="6"/>
  <c r="D60" i="6"/>
  <c r="D7" i="6"/>
  <c r="D48" i="6"/>
  <c r="D29" i="6"/>
  <c r="D15" i="6"/>
  <c r="D27" i="6"/>
  <c r="E73" i="6" s="1"/>
  <c r="D63" i="6"/>
  <c r="D61" i="6"/>
  <c r="D56" i="6"/>
  <c r="D28" i="6"/>
  <c r="D80" i="6"/>
  <c r="D10" i="6"/>
  <c r="D81" i="6"/>
  <c r="D72" i="6"/>
  <c r="D58" i="6"/>
  <c r="D34" i="6"/>
  <c r="D30" i="6"/>
  <c r="D54" i="6"/>
  <c r="M17" i="6" l="1"/>
  <c r="M16" i="6"/>
  <c r="E9" i="6"/>
  <c r="M18" i="6"/>
  <c r="E66" i="6"/>
  <c r="E31" i="6"/>
  <c r="E72" i="6"/>
  <c r="E16" i="6"/>
  <c r="E71" i="6"/>
  <c r="E49" i="6"/>
  <c r="E51" i="6"/>
  <c r="E50" i="6"/>
  <c r="E56" i="6"/>
  <c r="E68" i="6"/>
  <c r="E67" i="6"/>
  <c r="E70" i="6"/>
  <c r="E10" i="6"/>
  <c r="E69" i="6"/>
  <c r="E17" i="6"/>
  <c r="E57" i="6"/>
  <c r="E37" i="6"/>
  <c r="E62" i="6"/>
  <c r="E52" i="6"/>
  <c r="E30" i="6"/>
  <c r="E54" i="6"/>
  <c r="E36" i="6"/>
  <c r="E18" i="6"/>
  <c r="E58" i="6"/>
  <c r="E22" i="6"/>
  <c r="E41" i="6"/>
  <c r="E42" i="6"/>
  <c r="E43" i="6"/>
  <c r="E35" i="6"/>
  <c r="E46" i="6"/>
  <c r="E81" i="6"/>
  <c r="E24" i="6"/>
  <c r="E80" i="6"/>
  <c r="E53" i="6"/>
  <c r="E47" i="6"/>
  <c r="E61" i="6"/>
  <c r="E63" i="6"/>
  <c r="E23" i="6"/>
  <c r="E29" i="6"/>
  <c r="E48" i="6"/>
  <c r="E11" i="6"/>
  <c r="E8" i="6"/>
  <c r="E65" i="6"/>
  <c r="E60" i="6"/>
  <c r="E13" i="6"/>
  <c r="E12" i="6"/>
</calcChain>
</file>

<file path=xl/sharedStrings.xml><?xml version="1.0" encoding="utf-8"?>
<sst xmlns="http://schemas.openxmlformats.org/spreadsheetml/2006/main" count="148" uniqueCount="107">
  <si>
    <t>E/at</t>
  </si>
  <si>
    <t>a</t>
  </si>
  <si>
    <t>b</t>
  </si>
  <si>
    <t>c</t>
  </si>
  <si>
    <t>y</t>
  </si>
  <si>
    <t>dhcp Nd</t>
  </si>
  <si>
    <t>cinebX</t>
  </si>
  <si>
    <t>Ef</t>
  </si>
  <si>
    <t>cinebZ</t>
  </si>
  <si>
    <t>Ebind</t>
  </si>
  <si>
    <t>fcc Pd</t>
  </si>
  <si>
    <t>divacx</t>
  </si>
  <si>
    <t>divacz</t>
  </si>
  <si>
    <t>ndpdz</t>
  </si>
  <si>
    <t>ndpdx</t>
  </si>
  <si>
    <t>isym0 precNAuto</t>
  </si>
  <si>
    <t>irred=16</t>
  </si>
  <si>
    <t>Monkhorst Pack 4x2x4</t>
  </si>
  <si>
    <t>vac</t>
  </si>
  <si>
    <t>divac Wirth</t>
  </si>
  <si>
    <t>ndsub</t>
  </si>
  <si>
    <t>NOTES</t>
  </si>
  <si>
    <t>ndsubvacx</t>
  </si>
  <si>
    <t>ndsubvacz</t>
  </si>
  <si>
    <t>pdsub</t>
  </si>
  <si>
    <t>pdsubvacx</t>
  </si>
  <si>
    <t>pdsubvacz</t>
  </si>
  <si>
    <t>Divac X2 is two vacancies that are one unit cell apart in x direction</t>
  </si>
  <si>
    <t>Divac Z2 is two vacancies that are one unit cell apart in z direction</t>
  </si>
  <si>
    <t>divac Y2</t>
  </si>
  <si>
    <t>divac X2</t>
  </si>
  <si>
    <t>divac Z2</t>
  </si>
  <si>
    <t>Divac Y2 is two vacancies that are one unit cell apart in y direction</t>
  </si>
  <si>
    <t>ndsubvacW</t>
  </si>
  <si>
    <t>pdsubvacW</t>
  </si>
  <si>
    <t>uint</t>
  </si>
  <si>
    <t>ndpdx2</t>
  </si>
  <si>
    <t>ndpdz2</t>
  </si>
  <si>
    <t>ndpdxyz</t>
  </si>
  <si>
    <t>ndpdxyz2</t>
  </si>
  <si>
    <t>ndpdw</t>
  </si>
  <si>
    <t>ce sub</t>
  </si>
  <si>
    <t>sn sub</t>
  </si>
  <si>
    <t xml:space="preserve">experimental data </t>
  </si>
  <si>
    <t>diamond Sn</t>
  </si>
  <si>
    <t>ndsnX</t>
  </si>
  <si>
    <t>ndsnZ</t>
  </si>
  <si>
    <t>Divac Wirth is two vacancies in parallel corrugated planes 1/2 unit cell apart</t>
  </si>
  <si>
    <t>cineb ndpdz</t>
  </si>
  <si>
    <t>ndpdZvac</t>
  </si>
  <si>
    <t>ndpdZvac2</t>
  </si>
  <si>
    <t>ndint</t>
  </si>
  <si>
    <t>pdint</t>
  </si>
  <si>
    <t>snint</t>
  </si>
  <si>
    <t>cinebNdX</t>
  </si>
  <si>
    <t>zrsub</t>
  </si>
  <si>
    <t>zr int</t>
  </si>
  <si>
    <t>Nd</t>
  </si>
  <si>
    <t>Pd</t>
  </si>
  <si>
    <t>Ce</t>
  </si>
  <si>
    <t>Sn</t>
  </si>
  <si>
    <t>Zr</t>
  </si>
  <si>
    <t>ce int</t>
  </si>
  <si>
    <t>ndsnW</t>
  </si>
  <si>
    <t>ndzrW</t>
  </si>
  <si>
    <t>pdzrW</t>
  </si>
  <si>
    <t>zrsubvacZ</t>
  </si>
  <si>
    <t>zrsubvacW</t>
  </si>
  <si>
    <t>snzrW</t>
  </si>
  <si>
    <t>snsubvacZ</t>
  </si>
  <si>
    <t>snsubvacW</t>
  </si>
  <si>
    <t>snzrZ</t>
  </si>
  <si>
    <t>spin2</t>
  </si>
  <si>
    <t>snsubvacX</t>
  </si>
  <si>
    <t>zrsubvacX</t>
  </si>
  <si>
    <t>vacancy</t>
  </si>
  <si>
    <t>pdzrZ</t>
  </si>
  <si>
    <t>snzrX</t>
  </si>
  <si>
    <t>pdzrX</t>
  </si>
  <si>
    <t>spin1</t>
  </si>
  <si>
    <t>?</t>
  </si>
  <si>
    <t>-</t>
  </si>
  <si>
    <t>total mag</t>
  </si>
  <si>
    <t>ndzrX</t>
  </si>
  <si>
    <t>ndzrZ</t>
  </si>
  <si>
    <t>Ndvac</t>
  </si>
  <si>
    <t>vacancy moving around Nd</t>
  </si>
  <si>
    <t>should be equal to 1</t>
  </si>
  <si>
    <t>should be equal to 0</t>
  </si>
  <si>
    <t>0-1</t>
  </si>
  <si>
    <t>1-2</t>
  </si>
  <si>
    <t>cinebNdV1</t>
  </si>
  <si>
    <t>cinebNdV2</t>
  </si>
  <si>
    <t>cesubvacX</t>
  </si>
  <si>
    <t>cesubvacZ</t>
  </si>
  <si>
    <t>cesubvacW</t>
  </si>
  <si>
    <t>cepdZ</t>
  </si>
  <si>
    <t>cepdX</t>
  </si>
  <si>
    <t>cepdW</t>
  </si>
  <si>
    <t>cesnX</t>
  </si>
  <si>
    <t>cesnZ</t>
  </si>
  <si>
    <t>cesnW</t>
  </si>
  <si>
    <t>NdV0</t>
  </si>
  <si>
    <t>NdV1</t>
  </si>
  <si>
    <t>NdV2</t>
  </si>
  <si>
    <t>cinebNdValt</t>
  </si>
  <si>
    <t>cinebNdValt5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</si>
</sst>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757575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0" fontId="5" fillId="0" borderId="0" xfId="0" applyFont="1"/>
    <xf numFmtId="164" fontId="7" fillId="0" borderId="0" xfId="0" applyNumberFormat="1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4" fillId="0" borderId="0" xfId="0" applyFont="1"/>
    <xf numFmtId="11" fontId="0" fillId="0" borderId="0" xfId="0" applyNumberFormat="1" applyFont="1"/>
    <xf numFmtId="0" fontId="8" fillId="0" borderId="0" xfId="0" applyFont="1"/>
    <xf numFmtId="165" fontId="4" fillId="0" borderId="0" xfId="0" applyNumberFormat="1" applyFont="1"/>
    <xf numFmtId="15" fontId="0" fillId="0" borderId="0" xfId="0" applyNumberFormat="1"/>
    <xf numFmtId="165" fontId="5" fillId="0" borderId="0" xfId="0" applyNumberFormat="1" applyFont="1"/>
    <xf numFmtId="11" fontId="4" fillId="0" borderId="0" xfId="0" applyNumberFormat="1" applyFont="1"/>
    <xf numFmtId="0" fontId="9" fillId="0" borderId="0" xfId="0" applyFont="1"/>
    <xf numFmtId="164" fontId="9" fillId="0" borderId="0" xfId="0" applyNumberFormat="1" applyFont="1"/>
    <xf numFmtId="165" fontId="9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9" fillId="0" borderId="0" xfId="0" applyNumberFormat="1" applyFont="1"/>
    <xf numFmtId="49" fontId="0" fillId="0" borderId="0" xfId="0" applyNumberFormat="1"/>
    <xf numFmtId="165" fontId="7" fillId="0" borderId="0" xfId="0" applyNumberFormat="1" applyFont="1"/>
  </cellXfs>
  <cellStyles count="5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Normal" xfId="0" builtinId="0"/>
    <cellStyle name="Normal 4" xfId="17" xr:uid="{00000000-0005-0000-0000-00004D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'UZR FCCI'!$M$23:$M$39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'UZR FCCI'!$L$23:$L$39</c:f>
              <c:numCache>
                <c:formatCode>0.000</c:formatCode>
                <c:ptCount val="17"/>
                <c:pt idx="0">
                  <c:v>0.25990000000001601</c:v>
                </c:pt>
                <c:pt idx="1">
                  <c:v>0.7464999999997417</c:v>
                </c:pt>
                <c:pt idx="2">
                  <c:v>1.2454999999999927</c:v>
                </c:pt>
                <c:pt idx="3">
                  <c:v>1.3543999999997141</c:v>
                </c:pt>
                <c:pt idx="4">
                  <c:v>1.6997999999998683</c:v>
                </c:pt>
                <c:pt idx="5">
                  <c:v>1.2682999999997264</c:v>
                </c:pt>
                <c:pt idx="6">
                  <c:v>0.92749999999978172</c:v>
                </c:pt>
                <c:pt idx="7">
                  <c:v>0.2399000000000342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A-CD4B-A6DC-1AFD7914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'UZR FCCI'!$H$37:$H$41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'UZR FCCI'!$J$37:$J$41</c:f>
              <c:numCache>
                <c:formatCode>0.000</c:formatCode>
                <c:ptCount val="5"/>
                <c:pt idx="0">
                  <c:v>0.25990000000001601</c:v>
                </c:pt>
                <c:pt idx="1">
                  <c:v>0.76769999999987704</c:v>
                </c:pt>
                <c:pt idx="2">
                  <c:v>1.6601000000000568</c:v>
                </c:pt>
                <c:pt idx="3">
                  <c:v>0.99379999999973734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C-C24B-ACF2-123D337BCE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'UZR FCCI'!$H$44:$H$50</c:f>
              <c:numCache>
                <c:formatCode>0.000</c:formatCode>
                <c:ptCount val="7"/>
                <c:pt idx="0" formatCode="General">
                  <c:v>0</c:v>
                </c:pt>
                <c:pt idx="1">
                  <c:v>0.16666600000000001</c:v>
                </c:pt>
                <c:pt idx="2">
                  <c:v>0.33333200000000002</c:v>
                </c:pt>
                <c:pt idx="3">
                  <c:v>0.499998</c:v>
                </c:pt>
                <c:pt idx="4">
                  <c:v>0.66666400000000003</c:v>
                </c:pt>
                <c:pt idx="5">
                  <c:v>0.83333000000000002</c:v>
                </c:pt>
                <c:pt idx="6" formatCode="General">
                  <c:v>1</c:v>
                </c:pt>
              </c:numCache>
            </c:numRef>
          </c:xVal>
          <c:yVal>
            <c:numRef>
              <c:f>'UZR FCCI'!$J$44:$J$50</c:f>
              <c:numCache>
                <c:formatCode>0.000</c:formatCode>
                <c:ptCount val="7"/>
                <c:pt idx="0">
                  <c:v>0.25990000000001601</c:v>
                </c:pt>
                <c:pt idx="1">
                  <c:v>0.49890000000004875</c:v>
                </c:pt>
                <c:pt idx="2">
                  <c:v>1.2282999999997628</c:v>
                </c:pt>
                <c:pt idx="3">
                  <c:v>1.7041999999996733</c:v>
                </c:pt>
                <c:pt idx="4">
                  <c:v>1.1942999999996573</c:v>
                </c:pt>
                <c:pt idx="5">
                  <c:v>0.60439999999971405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C-8144-B7E6-F324055D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'UZR FCCI'!$H$44:$H$56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0.16666600000000001</c:v>
                </c:pt>
                <c:pt idx="2">
                  <c:v>0.33333200000000002</c:v>
                </c:pt>
                <c:pt idx="3">
                  <c:v>0.499998</c:v>
                </c:pt>
                <c:pt idx="4">
                  <c:v>0.66666400000000003</c:v>
                </c:pt>
                <c:pt idx="5">
                  <c:v>0.83333000000000002</c:v>
                </c:pt>
                <c:pt idx="6" formatCode="General">
                  <c:v>1</c:v>
                </c:pt>
                <c:pt idx="7">
                  <c:v>1.1666700000000001</c:v>
                </c:pt>
                <c:pt idx="8" formatCode="General">
                  <c:v>1.33334</c:v>
                </c:pt>
                <c:pt idx="9">
                  <c:v>1.5000100000000001</c:v>
                </c:pt>
                <c:pt idx="10" formatCode="General">
                  <c:v>1.6666799999999999</c:v>
                </c:pt>
                <c:pt idx="11">
                  <c:v>1.83335</c:v>
                </c:pt>
                <c:pt idx="12" formatCode="General">
                  <c:v>2</c:v>
                </c:pt>
              </c:numCache>
            </c:numRef>
          </c:xVal>
          <c:yVal>
            <c:numRef>
              <c:f>'UZR FCCI'!$J$44:$J$56</c:f>
              <c:numCache>
                <c:formatCode>0.000</c:formatCode>
                <c:ptCount val="13"/>
                <c:pt idx="0">
                  <c:v>0.25990000000001601</c:v>
                </c:pt>
                <c:pt idx="1">
                  <c:v>0.49890000000004875</c:v>
                </c:pt>
                <c:pt idx="2">
                  <c:v>1.2282999999997628</c:v>
                </c:pt>
                <c:pt idx="3">
                  <c:v>1.7041999999996733</c:v>
                </c:pt>
                <c:pt idx="4">
                  <c:v>1.1942999999996573</c:v>
                </c:pt>
                <c:pt idx="5">
                  <c:v>0.60439999999971405</c:v>
                </c:pt>
                <c:pt idx="6">
                  <c:v>0</c:v>
                </c:pt>
                <c:pt idx="7" formatCode="General">
                  <c:v>0.60439999999971405</c:v>
                </c:pt>
                <c:pt idx="8" formatCode="General">
                  <c:v>1.1942999999996573</c:v>
                </c:pt>
                <c:pt idx="9" formatCode="General">
                  <c:v>1.7041999999996733</c:v>
                </c:pt>
                <c:pt idx="10" formatCode="General">
                  <c:v>1.2282999999997628</c:v>
                </c:pt>
                <c:pt idx="11" formatCode="General">
                  <c:v>0.49890000000004875</c:v>
                </c:pt>
                <c:pt idx="12" formatCode="General">
                  <c:v>0.25990000000001601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E-5449-A569-822571E6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Substitutional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charts!$B$5:$B$8</c:f>
              <c:strCache>
                <c:ptCount val="4"/>
                <c:pt idx="0">
                  <c:v>Nd</c:v>
                </c:pt>
                <c:pt idx="1">
                  <c:v>Pd</c:v>
                </c:pt>
                <c:pt idx="2">
                  <c:v>Zr</c:v>
                </c:pt>
                <c:pt idx="3">
                  <c:v>Sn</c:v>
                </c:pt>
              </c:strCache>
            </c:strRef>
          </c:cat>
          <c:val>
            <c:numRef>
              <c:f>charts!$D$5:$D$8</c:f>
              <c:numCache>
                <c:formatCode>0.00</c:formatCode>
                <c:ptCount val="4"/>
                <c:pt idx="0">
                  <c:v>-0.16453697222268104</c:v>
                </c:pt>
                <c:pt idx="1">
                  <c:v>0.19254677777743989</c:v>
                </c:pt>
                <c:pt idx="2">
                  <c:v>0.81279827777749247</c:v>
                </c:pt>
                <c:pt idx="3">
                  <c:v>0.69928515277775327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9-4F43-9C35-A38AE3CC558B}"/>
            </c:ext>
          </c:extLst>
        </c:ser>
        <c:ser>
          <c:idx val="1"/>
          <c:order val="1"/>
          <c:tx>
            <c:v>Interstitial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charts!$G$5:$G$8</c:f>
              <c:numCache>
                <c:formatCode>0.00</c:formatCode>
                <c:ptCount val="4"/>
                <c:pt idx="0">
                  <c:v>3.43098524999969</c:v>
                </c:pt>
                <c:pt idx="1">
                  <c:v>3.2641689999996713</c:v>
                </c:pt>
                <c:pt idx="2">
                  <c:v>5.6020204999996714</c:v>
                </c:pt>
                <c:pt idx="3">
                  <c:v>4.6600073749998554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9-4F43-9C35-A38AE3CC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9056"/>
        <c:axId val="1474916896"/>
      </c:barChart>
      <c:catAx>
        <c:axId val="14754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916896"/>
        <c:crosses val="autoZero"/>
        <c:auto val="1"/>
        <c:lblAlgn val="ctr"/>
        <c:lblOffset val="100"/>
        <c:noMultiLvlLbl val="0"/>
      </c:catAx>
      <c:valAx>
        <c:axId val="147491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449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5015910253689"/>
          <c:y val="0.1067472649989548"/>
          <c:w val="0.38187503899571984"/>
          <c:h val="0.149337328409170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23</xdr:row>
      <xdr:rowOff>31750</xdr:rowOff>
    </xdr:from>
    <xdr:to>
      <xdr:col>19</xdr:col>
      <xdr:colOff>812800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EEEA2-3BC5-CD4C-A4FC-7711EF86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39</xdr:row>
      <xdr:rowOff>139700</xdr:rowOff>
    </xdr:from>
    <xdr:to>
      <xdr:col>15</xdr:col>
      <xdr:colOff>698500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52393-C250-274A-B42C-8CF44F76A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20</xdr:col>
      <xdr:colOff>355600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40457-EE2F-1B44-9516-8AB3810E4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1</xdr:row>
      <xdr:rowOff>12700</xdr:rowOff>
    </xdr:from>
    <xdr:to>
      <xdr:col>13</xdr:col>
      <xdr:colOff>406400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E3C59-C216-6546-BD6D-A7DE7E22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36"/>
  <sheetViews>
    <sheetView tabSelected="1" workbookViewId="0">
      <selection activeCell="G8" sqref="G8"/>
    </sheetView>
  </sheetViews>
  <sheetFormatPr baseColWidth="10" defaultRowHeight="16" x14ac:dyDescent="0.2"/>
  <cols>
    <col min="3" max="3" width="11.1640625" bestFit="1" customWidth="1"/>
  </cols>
  <sheetData>
    <row r="1" spans="1:18" x14ac:dyDescent="0.2">
      <c r="B1" t="s">
        <v>17</v>
      </c>
    </row>
    <row r="2" spans="1:18" x14ac:dyDescent="0.2">
      <c r="D2" s="1"/>
      <c r="E2" t="s">
        <v>16</v>
      </c>
      <c r="F2" t="s">
        <v>1</v>
      </c>
      <c r="G2" t="s">
        <v>2</v>
      </c>
      <c r="H2" t="s">
        <v>3</v>
      </c>
      <c r="I2" t="s">
        <v>4</v>
      </c>
    </row>
    <row r="3" spans="1:18" x14ac:dyDescent="0.2">
      <c r="A3" t="s">
        <v>15</v>
      </c>
      <c r="C3">
        <v>400</v>
      </c>
      <c r="D3" s="10">
        <v>-2806.8319999999999</v>
      </c>
      <c r="E3" s="10">
        <f>D3/252</f>
        <v>-11.138222222222222</v>
      </c>
      <c r="F3" s="1">
        <f>19.615210533/7</f>
        <v>2.8021729332857142</v>
      </c>
      <c r="G3" s="1">
        <f>17.542232755/3</f>
        <v>5.8474109183333338</v>
      </c>
      <c r="H3" s="1">
        <f>14.694539575/3</f>
        <v>4.8981798583333331</v>
      </c>
      <c r="I3">
        <v>9.8000000000000004E-2</v>
      </c>
      <c r="L3" s="5" t="s">
        <v>0</v>
      </c>
      <c r="M3" s="5"/>
      <c r="N3" s="17"/>
      <c r="O3" s="17"/>
      <c r="P3" s="7"/>
      <c r="Q3" s="7"/>
      <c r="R3" s="7"/>
    </row>
    <row r="4" spans="1:18" x14ac:dyDescent="0.2">
      <c r="D4" s="10"/>
      <c r="K4" t="s">
        <v>57</v>
      </c>
      <c r="L4" s="1">
        <v>-4.72450525</v>
      </c>
      <c r="M4" s="6"/>
      <c r="N4" s="2"/>
      <c r="O4" s="2"/>
    </row>
    <row r="5" spans="1:18" x14ac:dyDescent="0.2">
      <c r="D5" s="10" t="s">
        <v>7</v>
      </c>
      <c r="E5" t="s">
        <v>9</v>
      </c>
      <c r="K5" t="s">
        <v>58</v>
      </c>
      <c r="L5" s="1">
        <v>-5.2175690000000001</v>
      </c>
      <c r="M5" s="6"/>
      <c r="N5" s="2"/>
      <c r="O5" s="2"/>
    </row>
    <row r="6" spans="1:18" x14ac:dyDescent="0.2">
      <c r="B6" t="s">
        <v>35</v>
      </c>
      <c r="C6" s="10">
        <v>-2813.7714999999998</v>
      </c>
      <c r="D6" s="22">
        <f>C6-253*E3</f>
        <v>4.1987222222223863</v>
      </c>
      <c r="E6" s="23"/>
      <c r="K6" t="s">
        <v>59</v>
      </c>
      <c r="L6" s="10">
        <v>-5.91869025</v>
      </c>
      <c r="M6" s="4"/>
      <c r="N6" s="2"/>
      <c r="O6" s="2"/>
    </row>
    <row r="7" spans="1:18" x14ac:dyDescent="0.2">
      <c r="B7" t="s">
        <v>18</v>
      </c>
      <c r="C7" s="10">
        <v>-2794.0196000000001</v>
      </c>
      <c r="D7" s="23">
        <f>C7-251*E3</f>
        <v>1.6741777777774587</v>
      </c>
      <c r="E7" s="23"/>
      <c r="H7" s="3"/>
      <c r="I7" s="2"/>
      <c r="K7" t="s">
        <v>60</v>
      </c>
      <c r="L7" s="1">
        <v>-3.8116073749999999</v>
      </c>
      <c r="M7" s="10"/>
      <c r="N7" s="2"/>
      <c r="O7" s="2"/>
    </row>
    <row r="8" spans="1:18" x14ac:dyDescent="0.2">
      <c r="B8" t="s">
        <v>11</v>
      </c>
      <c r="C8" s="10">
        <v>-2780.7411000000002</v>
      </c>
      <c r="D8" s="23">
        <f t="shared" ref="D8:D13" si="0">C8-250*$E$3</f>
        <v>3.8144555555554689</v>
      </c>
      <c r="E8" s="23">
        <f>D8-2*D$7</f>
        <v>0.46610000000055152</v>
      </c>
      <c r="H8" s="3"/>
      <c r="I8" s="2"/>
      <c r="K8" t="s">
        <v>61</v>
      </c>
      <c r="L8">
        <v>-8.5237204999999996</v>
      </c>
      <c r="M8" s="16"/>
      <c r="N8" s="2"/>
      <c r="O8" s="2"/>
    </row>
    <row r="9" spans="1:18" x14ac:dyDescent="0.2">
      <c r="B9" t="s">
        <v>12</v>
      </c>
      <c r="C9" s="10">
        <v>-2780.9324999999999</v>
      </c>
      <c r="D9" s="23">
        <f t="shared" si="0"/>
        <v>3.6230555555557657</v>
      </c>
      <c r="E9" s="23">
        <f t="shared" ref="E9:E13" si="1">D9-2*D$7</f>
        <v>0.27470000000084838</v>
      </c>
      <c r="L9" s="1"/>
      <c r="M9" s="1"/>
      <c r="N9" s="2"/>
      <c r="O9" s="2"/>
    </row>
    <row r="10" spans="1:18" x14ac:dyDescent="0.2">
      <c r="B10" t="s">
        <v>19</v>
      </c>
      <c r="C10" s="10">
        <v>-2781.26</v>
      </c>
      <c r="D10" s="23">
        <f t="shared" si="0"/>
        <v>3.2955555555554383</v>
      </c>
      <c r="E10" s="23">
        <f t="shared" si="1"/>
        <v>-5.2799999999479041E-2</v>
      </c>
      <c r="L10" s="4"/>
      <c r="M10" s="4"/>
      <c r="N10" s="2"/>
      <c r="O10" s="2"/>
    </row>
    <row r="11" spans="1:18" x14ac:dyDescent="0.2">
      <c r="B11" s="19" t="s">
        <v>29</v>
      </c>
      <c r="C11" s="20">
        <v>-2781.1318000000001</v>
      </c>
      <c r="D11" s="21">
        <f t="shared" si="0"/>
        <v>3.4237555555555446</v>
      </c>
      <c r="E11" s="21">
        <f t="shared" si="1"/>
        <v>7.5400000000627188E-2</v>
      </c>
      <c r="L11" s="1"/>
      <c r="M11" s="1"/>
    </row>
    <row r="12" spans="1:18" x14ac:dyDescent="0.2">
      <c r="B12" s="19" t="s">
        <v>30</v>
      </c>
      <c r="C12" s="20">
        <v>-2780.741</v>
      </c>
      <c r="D12" s="21">
        <f t="shared" si="0"/>
        <v>3.8145555555556712</v>
      </c>
      <c r="E12" s="21">
        <f t="shared" si="1"/>
        <v>0.46620000000075379</v>
      </c>
      <c r="N12" s="3"/>
    </row>
    <row r="13" spans="1:18" x14ac:dyDescent="0.2">
      <c r="B13" s="19" t="s">
        <v>31</v>
      </c>
      <c r="C13" s="20">
        <v>-2781.2102</v>
      </c>
      <c r="D13" s="21">
        <f t="shared" si="0"/>
        <v>3.3453555555556704</v>
      </c>
      <c r="E13" s="21">
        <f t="shared" si="1"/>
        <v>-2.9999999992469384E-3</v>
      </c>
      <c r="L13" s="11"/>
      <c r="M13" s="11"/>
      <c r="N13" s="11"/>
      <c r="O13" s="9"/>
      <c r="P13" s="9"/>
      <c r="Q13" s="9"/>
    </row>
    <row r="14" spans="1:18" x14ac:dyDescent="0.2">
      <c r="B14" s="19"/>
      <c r="C14" s="20"/>
      <c r="D14" s="21"/>
      <c r="E14" s="21"/>
      <c r="L14" s="11"/>
      <c r="M14" s="11"/>
      <c r="N14" s="11"/>
      <c r="O14" s="9"/>
      <c r="P14" s="9"/>
      <c r="Q14" s="9"/>
    </row>
    <row r="15" spans="1:18" x14ac:dyDescent="0.2">
      <c r="B15" t="s">
        <v>20</v>
      </c>
      <c r="C15" s="10">
        <v>-2798.3368999999998</v>
      </c>
      <c r="D15" s="22">
        <f>C15-251*$E$3-L4</f>
        <v>2.0813830277777541</v>
      </c>
      <c r="E15" s="23"/>
      <c r="H15" t="s">
        <v>85</v>
      </c>
      <c r="I15" t="s">
        <v>86</v>
      </c>
      <c r="L15" t="s">
        <v>7</v>
      </c>
      <c r="M15" t="s">
        <v>9</v>
      </c>
      <c r="P15" s="3"/>
      <c r="Q15" s="3"/>
    </row>
    <row r="16" spans="1:18" x14ac:dyDescent="0.2">
      <c r="B16" t="s">
        <v>22</v>
      </c>
      <c r="C16" s="10">
        <v>-2786.4223999999999</v>
      </c>
      <c r="D16" s="22">
        <f>C16-250*E$3-L$4</f>
        <v>2.8576608055557315</v>
      </c>
      <c r="E16" s="22">
        <f>D16-D$15-$D$7</f>
        <v>-0.89789999999948122</v>
      </c>
      <c r="H16">
        <v>0</v>
      </c>
      <c r="I16" s="11">
        <v>-2786.3982999999998</v>
      </c>
      <c r="L16">
        <f>I16-250*$E$3-$L$4</f>
        <v>2.881760805555821</v>
      </c>
      <c r="M16" s="23">
        <f>L16-D$15-D$7</f>
        <v>-0.87379999999939173</v>
      </c>
    </row>
    <row r="17" spans="2:17" x14ac:dyDescent="0.2">
      <c r="B17" t="s">
        <v>23</v>
      </c>
      <c r="C17" s="10">
        <v>-2786.6713</v>
      </c>
      <c r="D17" s="22">
        <f t="shared" ref="D17:D18" si="2">C17-250*E$3-L$4</f>
        <v>2.6087608055556828</v>
      </c>
      <c r="E17" s="22">
        <f>D17-D$15-$D$7</f>
        <v>-1.14679999999953</v>
      </c>
      <c r="H17">
        <v>1</v>
      </c>
      <c r="I17" s="11">
        <v>-2784.9584</v>
      </c>
      <c r="L17">
        <f t="shared" ref="L17:L18" si="3">I17-250*$E$3-$L$4</f>
        <v>4.3216608055556733</v>
      </c>
      <c r="M17" s="23">
        <f t="shared" ref="M17:M18" si="4">L17-D$15-D$7</f>
        <v>0.56610000000046057</v>
      </c>
      <c r="P17" s="3"/>
      <c r="Q17" s="3"/>
    </row>
    <row r="18" spans="2:17" x14ac:dyDescent="0.2">
      <c r="B18" t="s">
        <v>33</v>
      </c>
      <c r="C18" s="10">
        <v>-2785.7109999999998</v>
      </c>
      <c r="D18" s="22">
        <f t="shared" si="2"/>
        <v>3.5690608055558712</v>
      </c>
      <c r="E18" s="22">
        <f>D18-D$15-$D$7</f>
        <v>-0.18649999999934153</v>
      </c>
      <c r="H18">
        <v>2</v>
      </c>
      <c r="I18" s="11">
        <v>-2786.6581999999999</v>
      </c>
      <c r="L18">
        <f t="shared" si="3"/>
        <v>2.621860805555805</v>
      </c>
      <c r="M18" s="23">
        <f t="shared" si="4"/>
        <v>-1.1336999999994077</v>
      </c>
      <c r="N18" s="11"/>
    </row>
    <row r="19" spans="2:17" x14ac:dyDescent="0.2">
      <c r="B19" t="s">
        <v>51</v>
      </c>
      <c r="C19" s="10">
        <v>-2805.1145999999999</v>
      </c>
      <c r="D19" s="22">
        <f>C19-252*$E$3-$L$4</f>
        <v>6.4419052499999978</v>
      </c>
      <c r="E19" s="11"/>
      <c r="H19">
        <v>3</v>
      </c>
      <c r="K19" t="s">
        <v>87</v>
      </c>
      <c r="N19" s="11"/>
    </row>
    <row r="20" spans="2:17" x14ac:dyDescent="0.2">
      <c r="C20" s="8"/>
      <c r="D20" s="22"/>
      <c r="E20" s="11"/>
      <c r="H20">
        <v>4</v>
      </c>
      <c r="K20" t="s">
        <v>88</v>
      </c>
      <c r="N20" s="11"/>
    </row>
    <row r="21" spans="2:17" x14ac:dyDescent="0.2">
      <c r="B21" t="s">
        <v>24</v>
      </c>
      <c r="C21" s="10">
        <v>-2800.7188000000001</v>
      </c>
      <c r="D21" s="22">
        <f>C21-251*E$3-L$5</f>
        <v>0.19254677777743989</v>
      </c>
      <c r="E21" s="23"/>
      <c r="N21" s="10"/>
      <c r="O21" s="2"/>
    </row>
    <row r="22" spans="2:17" x14ac:dyDescent="0.2">
      <c r="B22" t="s">
        <v>25</v>
      </c>
      <c r="C22" s="10">
        <v>-2788.1057000000001</v>
      </c>
      <c r="D22" s="22">
        <f>C22-250*$E$3-$L$5</f>
        <v>1.6674245555555869</v>
      </c>
      <c r="E22" s="22">
        <f>D22-D$21-D$7</f>
        <v>-0.19929999999931169</v>
      </c>
      <c r="H22" s="25" t="s">
        <v>89</v>
      </c>
      <c r="I22" t="s">
        <v>91</v>
      </c>
      <c r="N22" s="10"/>
      <c r="O22" s="2"/>
    </row>
    <row r="23" spans="2:17" x14ac:dyDescent="0.2">
      <c r="B23" t="s">
        <v>26</v>
      </c>
      <c r="C23" s="10">
        <v>-2788.1810999999998</v>
      </c>
      <c r="D23" s="22">
        <f t="shared" ref="D23" si="5">C23-250*$E$3-$L$5</f>
        <v>1.5920245555558692</v>
      </c>
      <c r="E23" s="22">
        <f>D23-D$21-D$7</f>
        <v>-0.27469999999902939</v>
      </c>
      <c r="G23" t="s">
        <v>102</v>
      </c>
      <c r="H23">
        <v>0</v>
      </c>
      <c r="I23" s="11">
        <v>-2786.3982999999998</v>
      </c>
      <c r="L23" s="2">
        <f>I23-$I$34</f>
        <v>0.25990000000001601</v>
      </c>
      <c r="M23">
        <v>0</v>
      </c>
      <c r="O23" s="2"/>
    </row>
    <row r="24" spans="2:17" x14ac:dyDescent="0.2">
      <c r="B24" t="s">
        <v>34</v>
      </c>
      <c r="C24" s="10">
        <v>-2787.9546</v>
      </c>
      <c r="D24" s="22">
        <f>C24-250*$E$3-$L$5</f>
        <v>1.8185245555556291</v>
      </c>
      <c r="E24" s="22">
        <f>D24-D$21-D$7</f>
        <v>-4.8199999999269494E-2</v>
      </c>
      <c r="H24">
        <v>0.25</v>
      </c>
      <c r="I24" s="26">
        <v>-2785.9117000000001</v>
      </c>
      <c r="L24" s="2">
        <f>I24-$I$34</f>
        <v>0.7464999999997417</v>
      </c>
      <c r="M24">
        <v>0.25</v>
      </c>
    </row>
    <row r="25" spans="2:17" x14ac:dyDescent="0.2">
      <c r="B25" t="s">
        <v>52</v>
      </c>
      <c r="C25" s="10">
        <v>-2808.7854000000002</v>
      </c>
      <c r="D25" s="22">
        <f>C25-252*$E$3-$L$5</f>
        <v>3.2641689999996713</v>
      </c>
      <c r="E25" s="22"/>
      <c r="H25">
        <v>0.5</v>
      </c>
      <c r="I25" s="26">
        <v>-2785.4126999999999</v>
      </c>
      <c r="L25" s="2">
        <f>I25-$I$34</f>
        <v>1.2454999999999927</v>
      </c>
      <c r="M25">
        <v>0.5</v>
      </c>
      <c r="N25">
        <v>1</v>
      </c>
    </row>
    <row r="26" spans="2:17" x14ac:dyDescent="0.2">
      <c r="C26" s="8"/>
      <c r="D26" s="22"/>
      <c r="E26" s="22"/>
      <c r="H26">
        <v>0.75</v>
      </c>
      <c r="I26" s="26">
        <v>-2785.3038000000001</v>
      </c>
      <c r="L26" s="2">
        <f>I26-$I$34</f>
        <v>1.3543999999997141</v>
      </c>
      <c r="M26">
        <v>0.75</v>
      </c>
    </row>
    <row r="27" spans="2:17" x14ac:dyDescent="0.2">
      <c r="B27" t="s">
        <v>55</v>
      </c>
      <c r="C27" s="10">
        <v>-2803.4047</v>
      </c>
      <c r="D27" s="22">
        <f>C27-251*E$3-L$8</f>
        <v>0.81279827777749247</v>
      </c>
      <c r="E27" s="22"/>
      <c r="G27" t="s">
        <v>103</v>
      </c>
      <c r="H27">
        <v>1</v>
      </c>
      <c r="I27" s="11">
        <v>-2784.9584</v>
      </c>
      <c r="L27" s="2">
        <f>I30-$I$34</f>
        <v>1.6997999999998683</v>
      </c>
      <c r="M27">
        <v>1</v>
      </c>
    </row>
    <row r="28" spans="2:17" x14ac:dyDescent="0.2">
      <c r="B28" t="s">
        <v>56</v>
      </c>
      <c r="C28" s="10">
        <v>-2809.7537000000002</v>
      </c>
      <c r="D28" s="22">
        <f>C28-252*$E$3-$L$8</f>
        <v>5.6020204999996714</v>
      </c>
      <c r="E28" s="22"/>
      <c r="L28" s="2">
        <f>I31-$I$34</f>
        <v>1.2682999999997264</v>
      </c>
      <c r="M28">
        <v>1.25</v>
      </c>
    </row>
    <row r="29" spans="2:17" x14ac:dyDescent="0.2">
      <c r="B29" t="s">
        <v>74</v>
      </c>
      <c r="C29" s="10">
        <v>-2790.7750999999998</v>
      </c>
      <c r="D29" s="22">
        <f>C29-250*$E$3-$L$8</f>
        <v>2.3041760555558177</v>
      </c>
      <c r="E29" s="22">
        <f>D29-D$27-D$7</f>
        <v>-0.18279999999913343</v>
      </c>
      <c r="H29" s="25" t="s">
        <v>90</v>
      </c>
      <c r="I29" t="s">
        <v>92</v>
      </c>
      <c r="L29" s="2">
        <f>I32-$I$34</f>
        <v>0.92749999999978172</v>
      </c>
      <c r="M29">
        <v>1.5</v>
      </c>
      <c r="N29">
        <v>2</v>
      </c>
    </row>
    <row r="30" spans="2:17" x14ac:dyDescent="0.2">
      <c r="B30" t="s">
        <v>66</v>
      </c>
      <c r="C30" s="10">
        <v>-2791.1134000000002</v>
      </c>
      <c r="D30" s="22">
        <f>C30-250*$E$3-$L$8</f>
        <v>1.9658760555554728</v>
      </c>
      <c r="E30" s="22">
        <f>D30-D$27-D$7</f>
        <v>-0.52109999999947831</v>
      </c>
      <c r="G30" t="s">
        <v>103</v>
      </c>
      <c r="H30">
        <v>1</v>
      </c>
      <c r="I30" s="11">
        <v>-2784.9584</v>
      </c>
      <c r="L30" s="2">
        <f>I33-$I$34</f>
        <v>0.2399000000000342</v>
      </c>
      <c r="M30">
        <v>1.75</v>
      </c>
    </row>
    <row r="31" spans="2:17" x14ac:dyDescent="0.2">
      <c r="B31" t="s">
        <v>67</v>
      </c>
      <c r="C31" s="10">
        <v>-2790.5405000000001</v>
      </c>
      <c r="D31" s="22">
        <f>C31-250*$E$3-$L$8</f>
        <v>2.5387760555555907</v>
      </c>
      <c r="E31" s="22">
        <f>D31-D$27-D$7</f>
        <v>5.1800000000639557E-2</v>
      </c>
      <c r="H31">
        <v>1.25</v>
      </c>
      <c r="I31" s="11">
        <v>-2785.3899000000001</v>
      </c>
      <c r="L31" s="2">
        <f>I34-$I$34</f>
        <v>0</v>
      </c>
      <c r="M31">
        <v>2</v>
      </c>
    </row>
    <row r="32" spans="2:17" x14ac:dyDescent="0.2">
      <c r="C32" s="8"/>
      <c r="D32" s="22"/>
      <c r="E32" s="22"/>
      <c r="H32">
        <v>1.5</v>
      </c>
      <c r="I32" s="11">
        <v>-2785.7307000000001</v>
      </c>
      <c r="M32">
        <v>2.25</v>
      </c>
    </row>
    <row r="33" spans="2:14" x14ac:dyDescent="0.2">
      <c r="B33" t="s">
        <v>42</v>
      </c>
      <c r="C33" s="10">
        <v>-2798.8060999999998</v>
      </c>
      <c r="D33" s="22">
        <f>C33-251*E$3-L$7</f>
        <v>0.69928515277775327</v>
      </c>
      <c r="E33" s="22"/>
      <c r="H33">
        <v>1.75</v>
      </c>
      <c r="I33" s="11">
        <v>-2786.4182999999998</v>
      </c>
      <c r="M33">
        <v>2.5</v>
      </c>
      <c r="N33">
        <v>3</v>
      </c>
    </row>
    <row r="34" spans="2:14" x14ac:dyDescent="0.2">
      <c r="B34" t="s">
        <v>53</v>
      </c>
      <c r="C34" s="10">
        <v>-2805.9836</v>
      </c>
      <c r="D34" s="22">
        <f>C34-252*$E$3-$L$7</f>
        <v>4.6600073749998554</v>
      </c>
      <c r="E34" s="22"/>
      <c r="G34" t="s">
        <v>104</v>
      </c>
      <c r="H34">
        <v>2</v>
      </c>
      <c r="I34" s="11">
        <v>-2786.6581999999999</v>
      </c>
      <c r="M34">
        <v>2.75</v>
      </c>
    </row>
    <row r="35" spans="2:14" x14ac:dyDescent="0.2">
      <c r="B35" t="s">
        <v>73</v>
      </c>
      <c r="C35" s="10">
        <v>-2786.3534</v>
      </c>
      <c r="D35" s="22">
        <f>C35-250*$E$3-$L$7</f>
        <v>2.0137629305556914</v>
      </c>
      <c r="E35" s="22">
        <f>D35-D$33-D$7</f>
        <v>-0.35969999999952051</v>
      </c>
      <c r="M35">
        <v>3</v>
      </c>
    </row>
    <row r="36" spans="2:14" x14ac:dyDescent="0.2">
      <c r="B36" t="s">
        <v>69</v>
      </c>
      <c r="C36" s="10">
        <v>-2786.8184999999999</v>
      </c>
      <c r="D36" s="22">
        <f>C36-250*$E$3-$L$7</f>
        <v>1.5486629305557984</v>
      </c>
      <c r="E36" s="22">
        <f>D36-D$33-D$7</f>
        <v>-0.82479999999941356</v>
      </c>
      <c r="I36" t="s">
        <v>105</v>
      </c>
      <c r="M36">
        <v>3.25</v>
      </c>
    </row>
    <row r="37" spans="2:14" x14ac:dyDescent="0.2">
      <c r="B37" t="s">
        <v>70</v>
      </c>
      <c r="C37" s="10">
        <v>-2786.1</v>
      </c>
      <c r="D37" s="22">
        <f>C37-250*$E$3-$L$7</f>
        <v>2.2671629305557475</v>
      </c>
      <c r="E37" s="22">
        <f>D37-D$33-D$7</f>
        <v>-0.10629999999946449</v>
      </c>
      <c r="G37" t="s">
        <v>102</v>
      </c>
      <c r="H37">
        <v>0</v>
      </c>
      <c r="I37" s="11">
        <v>-2786.3982999999998</v>
      </c>
      <c r="J37" s="2">
        <f t="shared" ref="J37:J40" si="6">I37-I$41</f>
        <v>0.25990000000001601</v>
      </c>
      <c r="K37" s="2">
        <f>J39-J37</f>
        <v>1.4002000000000407</v>
      </c>
      <c r="M37">
        <v>3.5</v>
      </c>
      <c r="N37">
        <v>4</v>
      </c>
    </row>
    <row r="38" spans="2:14" x14ac:dyDescent="0.2">
      <c r="C38" s="8"/>
      <c r="D38" s="22"/>
      <c r="E38" s="22"/>
      <c r="H38">
        <v>0.25</v>
      </c>
      <c r="I38" s="11">
        <v>-2785.8905</v>
      </c>
      <c r="J38" s="2">
        <f t="shared" si="6"/>
        <v>0.76769999999987704</v>
      </c>
      <c r="M38">
        <v>3.75</v>
      </c>
    </row>
    <row r="39" spans="2:14" x14ac:dyDescent="0.2">
      <c r="B39" t="s">
        <v>41</v>
      </c>
      <c r="C39" s="10">
        <v>-2800.3591000000001</v>
      </c>
      <c r="D39" s="22">
        <f>C39-251*$E$3-L6</f>
        <v>1.2533680277774151</v>
      </c>
      <c r="E39" s="22"/>
      <c r="H39">
        <v>0.5</v>
      </c>
      <c r="I39" s="11">
        <v>-2784.9980999999998</v>
      </c>
      <c r="J39" s="2">
        <f t="shared" si="6"/>
        <v>1.6601000000000568</v>
      </c>
      <c r="M39">
        <v>4</v>
      </c>
    </row>
    <row r="40" spans="2:14" x14ac:dyDescent="0.2">
      <c r="B40" t="s">
        <v>62</v>
      </c>
      <c r="C40" s="10">
        <v>-2801.2867999999999</v>
      </c>
      <c r="D40" s="22">
        <f>C40-252*$E$3-L7</f>
        <v>9.356807375000022</v>
      </c>
      <c r="E40" s="22"/>
      <c r="H40">
        <v>0.75</v>
      </c>
      <c r="I40" s="11">
        <v>-2785.6644000000001</v>
      </c>
      <c r="J40" s="2">
        <f t="shared" si="6"/>
        <v>0.99379999999973734</v>
      </c>
    </row>
    <row r="41" spans="2:14" x14ac:dyDescent="0.2">
      <c r="B41" t="s">
        <v>93</v>
      </c>
      <c r="C41" s="10">
        <v>-2788.5724</v>
      </c>
      <c r="D41" s="22">
        <f>C41-250*$E$3-$L$6</f>
        <v>1.9018458055556406</v>
      </c>
      <c r="E41" s="22">
        <f>D41-D$39-D$7</f>
        <v>-1.0256999999992331</v>
      </c>
      <c r="G41" t="s">
        <v>104</v>
      </c>
      <c r="H41">
        <v>1</v>
      </c>
      <c r="I41" s="11">
        <v>-2786.6581999999999</v>
      </c>
      <c r="J41" s="2">
        <f>I41-I$41</f>
        <v>0</v>
      </c>
      <c r="K41" s="2">
        <f>J39-J41</f>
        <v>1.6601000000000568</v>
      </c>
    </row>
    <row r="42" spans="2:14" x14ac:dyDescent="0.2">
      <c r="B42" t="s">
        <v>94</v>
      </c>
      <c r="C42" s="10">
        <v>-2788.7275</v>
      </c>
      <c r="D42" s="22">
        <f t="shared" ref="D42" si="7">C42-250*$E$3-$L$6</f>
        <v>1.746745805555693</v>
      </c>
      <c r="E42" s="22">
        <f t="shared" ref="E42" si="8">D42-D$39-D$7</f>
        <v>-1.1807999999991807</v>
      </c>
    </row>
    <row r="43" spans="2:14" x14ac:dyDescent="0.2">
      <c r="B43" t="s">
        <v>95</v>
      </c>
      <c r="C43" s="10">
        <v>-2788.3872000000001</v>
      </c>
      <c r="D43" s="22">
        <f>C43-250*$E$3-$L$6</f>
        <v>2.0870458055555359</v>
      </c>
      <c r="E43" s="22">
        <f>D43-D$39-D$7</f>
        <v>-0.84049999999933789</v>
      </c>
      <c r="I43" t="s">
        <v>106</v>
      </c>
      <c r="L43" s="13"/>
      <c r="M43" s="10"/>
    </row>
    <row r="44" spans="2:14" x14ac:dyDescent="0.2">
      <c r="C44" s="8"/>
      <c r="D44" s="22"/>
      <c r="E44" s="22"/>
      <c r="G44" t="s">
        <v>102</v>
      </c>
      <c r="H44">
        <v>0</v>
      </c>
      <c r="I44" s="11">
        <v>-2786.3982999999998</v>
      </c>
      <c r="J44" s="2">
        <f t="shared" ref="J44:J49" si="9">I44-I$50</f>
        <v>0.25990000000001601</v>
      </c>
      <c r="K44" s="2">
        <f>J47-J44</f>
        <v>1.4442999999996573</v>
      </c>
      <c r="L44" s="3"/>
      <c r="M44" s="10"/>
    </row>
    <row r="45" spans="2:14" x14ac:dyDescent="0.2">
      <c r="C45" s="8"/>
      <c r="D45" s="22"/>
      <c r="E45" s="22"/>
      <c r="H45" s="2">
        <v>0.16666600000000001</v>
      </c>
      <c r="I45" s="11">
        <v>-2786.1592999999998</v>
      </c>
      <c r="J45" s="2">
        <f t="shared" si="9"/>
        <v>0.49890000000004875</v>
      </c>
      <c r="L45" s="3"/>
      <c r="M45" s="10"/>
    </row>
    <row r="46" spans="2:14" x14ac:dyDescent="0.2">
      <c r="B46" t="s">
        <v>14</v>
      </c>
      <c r="C46" s="10">
        <v>-2792.5882999999999</v>
      </c>
      <c r="D46" s="22">
        <f>C46-250*$E$3-$L$4-$L$5</f>
        <v>1.9093298055557666</v>
      </c>
      <c r="E46" s="22">
        <f>D46-D$21-D$15</f>
        <v>-0.36459999999942738</v>
      </c>
      <c r="H46" s="2">
        <v>0.33333200000000002</v>
      </c>
      <c r="I46" s="11">
        <v>-2785.4299000000001</v>
      </c>
      <c r="J46" s="2">
        <f t="shared" si="9"/>
        <v>1.2282999999997628</v>
      </c>
      <c r="L46" s="3"/>
      <c r="M46" s="10"/>
    </row>
    <row r="47" spans="2:14" x14ac:dyDescent="0.2">
      <c r="B47" t="s">
        <v>13</v>
      </c>
      <c r="C47" s="10">
        <v>-2792.8924999999999</v>
      </c>
      <c r="D47" s="22">
        <f>C47-250*$E$3-$L$4-$L$5</f>
        <v>1.6051298055557295</v>
      </c>
      <c r="E47" s="22">
        <f>D47-D$21-D$15</f>
        <v>-0.66879999999946449</v>
      </c>
      <c r="H47" s="2">
        <v>0.499998</v>
      </c>
      <c r="I47" s="11">
        <v>-2784.9540000000002</v>
      </c>
      <c r="J47" s="2">
        <f t="shared" si="9"/>
        <v>1.7041999999996733</v>
      </c>
      <c r="L47" s="3"/>
      <c r="M47" s="10"/>
    </row>
    <row r="48" spans="2:14" x14ac:dyDescent="0.2">
      <c r="B48" t="s">
        <v>40</v>
      </c>
      <c r="C48" s="10">
        <v>-2792.4872</v>
      </c>
      <c r="D48" s="22">
        <f t="shared" ref="D48:D62" si="10">C48-250*$E$3-$L$4-$L$5</f>
        <v>2.0104298055556269</v>
      </c>
      <c r="E48" s="22">
        <f>D48-D$21-D$15</f>
        <v>-0.26349999999956708</v>
      </c>
      <c r="H48" s="2">
        <v>0.66666400000000003</v>
      </c>
      <c r="I48" s="11">
        <v>-2785.4639000000002</v>
      </c>
      <c r="J48" s="2">
        <f t="shared" si="9"/>
        <v>1.1942999999996573</v>
      </c>
      <c r="L48" s="3"/>
      <c r="M48" s="10"/>
    </row>
    <row r="49" spans="2:17" x14ac:dyDescent="0.2">
      <c r="B49" t="s">
        <v>97</v>
      </c>
      <c r="C49" s="10">
        <v>-2795.0934999999999</v>
      </c>
      <c r="D49" s="22">
        <f>C49-250*$E$3-$L$6-$L$5</f>
        <v>0.59831480555570771</v>
      </c>
      <c r="E49" s="22">
        <f>D49-D$39-D$15</f>
        <v>-2.7364362499994614</v>
      </c>
      <c r="H49" s="2">
        <v>0.83333000000000002</v>
      </c>
      <c r="I49" s="11">
        <v>-2786.0538000000001</v>
      </c>
      <c r="J49" s="2">
        <f t="shared" si="9"/>
        <v>0.60439999999971405</v>
      </c>
      <c r="L49" s="3"/>
      <c r="M49" s="10"/>
    </row>
    <row r="50" spans="2:17" x14ac:dyDescent="0.2">
      <c r="B50" t="s">
        <v>96</v>
      </c>
      <c r="C50" s="10">
        <v>-2795.2435</v>
      </c>
      <c r="D50" s="22">
        <f t="shared" ref="D50:D51" si="11">C50-250*$E$3-$L$6-$L$5</f>
        <v>0.44831480555561676</v>
      </c>
      <c r="E50" s="22">
        <f t="shared" ref="E50:E51" si="12">D50-D$39-D$15</f>
        <v>-2.8864362499995524</v>
      </c>
      <c r="G50" t="s">
        <v>104</v>
      </c>
      <c r="H50">
        <v>1</v>
      </c>
      <c r="I50" s="11">
        <v>-2786.6581999999999</v>
      </c>
      <c r="J50" s="2">
        <f>I50-I$50</f>
        <v>0</v>
      </c>
      <c r="K50" s="2">
        <f>J47-J50</f>
        <v>1.7041999999996733</v>
      </c>
      <c r="L50" s="3"/>
      <c r="M50" s="10"/>
    </row>
    <row r="51" spans="2:17" x14ac:dyDescent="0.2">
      <c r="B51" t="s">
        <v>98</v>
      </c>
      <c r="C51" s="10">
        <v>-2795.0837999999999</v>
      </c>
      <c r="D51" s="22">
        <f t="shared" si="11"/>
        <v>0.60801480555577392</v>
      </c>
      <c r="E51" s="22">
        <f t="shared" si="12"/>
        <v>-2.7267362499993952</v>
      </c>
      <c r="H51" s="2">
        <v>1.1666700000000001</v>
      </c>
      <c r="J51">
        <v>0.60439999999971405</v>
      </c>
      <c r="L51" s="3"/>
      <c r="M51" s="10"/>
    </row>
    <row r="52" spans="2:17" x14ac:dyDescent="0.2">
      <c r="B52" t="s">
        <v>78</v>
      </c>
      <c r="C52" s="10">
        <v>-2797.5556999999999</v>
      </c>
      <c r="D52" s="22">
        <f>C52-250*$E$3-$L$5-$L$8</f>
        <v>0.74114505555576837</v>
      </c>
      <c r="E52" s="22">
        <f>D52-D$27-D$21</f>
        <v>-0.26419999999916399</v>
      </c>
      <c r="H52">
        <v>1.33334</v>
      </c>
      <c r="J52">
        <v>1.1942999999996573</v>
      </c>
      <c r="L52" s="3"/>
      <c r="M52" s="10"/>
    </row>
    <row r="53" spans="2:17" x14ac:dyDescent="0.2">
      <c r="B53" t="s">
        <v>76</v>
      </c>
      <c r="C53" s="10">
        <v>-2797.8235</v>
      </c>
      <c r="D53" s="22">
        <f t="shared" ref="D53" si="13">C53-250*$E$3-$L$5-$L$8</f>
        <v>0.47334505555568995</v>
      </c>
      <c r="E53" s="22">
        <f>D53-D$27-D$21</f>
        <v>-0.53199999999924241</v>
      </c>
      <c r="H53" s="2">
        <v>1.5000100000000001</v>
      </c>
      <c r="J53">
        <v>1.7041999999996733</v>
      </c>
      <c r="L53" s="3"/>
      <c r="M53" s="10"/>
    </row>
    <row r="54" spans="2:17" x14ac:dyDescent="0.2">
      <c r="B54" t="s">
        <v>65</v>
      </c>
      <c r="C54" s="10">
        <v>-2797.5614999999998</v>
      </c>
      <c r="D54" s="22">
        <f>C54-250*$E$3-$L$5-$L$8</f>
        <v>0.73534505555586005</v>
      </c>
      <c r="E54" s="22">
        <f>D54-D$27-D$21</f>
        <v>-0.26999999999907232</v>
      </c>
      <c r="H54">
        <v>1.6666799999999999</v>
      </c>
      <c r="J54">
        <v>1.2282999999997628</v>
      </c>
      <c r="L54" s="18"/>
      <c r="M54" s="4"/>
      <c r="N54" s="12"/>
      <c r="O54" s="12"/>
      <c r="P54" s="12"/>
      <c r="Q54" s="12"/>
    </row>
    <row r="55" spans="2:17" x14ac:dyDescent="0.2">
      <c r="C55" s="10"/>
      <c r="D55" s="11"/>
      <c r="E55" s="22"/>
      <c r="H55" s="2">
        <v>1.83335</v>
      </c>
      <c r="J55">
        <v>0.49890000000004875</v>
      </c>
      <c r="K55" s="12"/>
      <c r="L55" s="3"/>
      <c r="M55" s="11"/>
      <c r="N55" s="9"/>
      <c r="O55" s="9"/>
      <c r="P55" s="9"/>
    </row>
    <row r="56" spans="2:17" x14ac:dyDescent="0.2">
      <c r="B56" t="s">
        <v>83</v>
      </c>
      <c r="C56" s="10">
        <v>-2794.9956999999999</v>
      </c>
      <c r="D56" s="22">
        <f>C56-250*$E$3-$L$4-$L$8</f>
        <v>2.8080813055557137</v>
      </c>
      <c r="E56" s="22">
        <f>D56-D$27-D$15</f>
        <v>-8.6099999999532884E-2</v>
      </c>
      <c r="H56">
        <v>2</v>
      </c>
      <c r="J56">
        <v>0.25990000000001601</v>
      </c>
    </row>
    <row r="57" spans="2:17" x14ac:dyDescent="0.2">
      <c r="B57" t="s">
        <v>84</v>
      </c>
      <c r="C57" s="10">
        <v>-2795.2972</v>
      </c>
      <c r="D57" s="22">
        <f>C57-250*$E$3-$L$4-$L$8</f>
        <v>2.5065813055556809</v>
      </c>
      <c r="E57" s="22">
        <f>D57-D$27-D$15</f>
        <v>-0.38759999999956563</v>
      </c>
    </row>
    <row r="58" spans="2:17" x14ac:dyDescent="0.2">
      <c r="B58" t="s">
        <v>64</v>
      </c>
      <c r="C58" s="10">
        <v>-2795.0529000000001</v>
      </c>
      <c r="D58" s="22">
        <f>C58-250*$E$3-$L$4-$L$8</f>
        <v>2.7508813055555201</v>
      </c>
      <c r="E58" s="22">
        <f>D58-D$27-D$15</f>
        <v>-0.14329999999972642</v>
      </c>
      <c r="M58" t="s">
        <v>1</v>
      </c>
      <c r="N58" s="16" t="s">
        <v>3</v>
      </c>
    </row>
    <row r="59" spans="2:17" x14ac:dyDescent="0.2">
      <c r="C59" s="8"/>
      <c r="D59" s="22"/>
      <c r="E59" s="22"/>
      <c r="K59" t="s">
        <v>43</v>
      </c>
      <c r="M59">
        <v>3.6579999999999999</v>
      </c>
      <c r="N59">
        <v>11.797000000000001</v>
      </c>
    </row>
    <row r="60" spans="2:17" x14ac:dyDescent="0.2">
      <c r="B60" s="19" t="s">
        <v>36</v>
      </c>
      <c r="C60" s="20">
        <v>-2796.2139000000002</v>
      </c>
      <c r="D60" s="21">
        <f t="shared" si="10"/>
        <v>-1.7162701944445375</v>
      </c>
      <c r="E60" s="24">
        <f t="shared" ref="E60:E63" si="14">D60-D$21-D$15</f>
        <v>-3.9901999999997315</v>
      </c>
      <c r="K60" t="s">
        <v>5</v>
      </c>
      <c r="M60">
        <v>3.89</v>
      </c>
    </row>
    <row r="61" spans="2:17" x14ac:dyDescent="0.2">
      <c r="B61" s="19" t="s">
        <v>37</v>
      </c>
      <c r="C61" s="20">
        <v>-2796.1460000000002</v>
      </c>
      <c r="D61" s="21">
        <f>C61-250*$E$3-$L$4-$L$5</f>
        <v>-1.6483701944445288</v>
      </c>
      <c r="E61" s="24">
        <f t="shared" si="14"/>
        <v>-3.9222999999997228</v>
      </c>
      <c r="K61" t="s">
        <v>10</v>
      </c>
      <c r="M61">
        <v>6.4889999999999999</v>
      </c>
    </row>
    <row r="62" spans="2:17" x14ac:dyDescent="0.2">
      <c r="B62" s="19" t="s">
        <v>38</v>
      </c>
      <c r="C62" s="20">
        <v>-2796.2040000000002</v>
      </c>
      <c r="D62" s="21">
        <f t="shared" si="10"/>
        <v>-1.7063701944445215</v>
      </c>
      <c r="E62" s="24">
        <f>D62-D$21-D$15</f>
        <v>-3.9802999999997155</v>
      </c>
      <c r="K62" t="s">
        <v>44</v>
      </c>
    </row>
    <row r="63" spans="2:17" x14ac:dyDescent="0.2">
      <c r="B63" s="19" t="s">
        <v>39</v>
      </c>
      <c r="C63" s="20">
        <v>-2796.1997000000001</v>
      </c>
      <c r="D63" s="21">
        <f>C63-250*$E$3-$L$4-$L$5</f>
        <v>-1.7020701944444641</v>
      </c>
      <c r="E63" s="24">
        <f t="shared" si="14"/>
        <v>-3.975999999999658</v>
      </c>
    </row>
    <row r="64" spans="2:17" x14ac:dyDescent="0.2">
      <c r="E64" s="22"/>
      <c r="J64" t="s">
        <v>21</v>
      </c>
    </row>
    <row r="65" spans="2:10" x14ac:dyDescent="0.2">
      <c r="B65" t="s">
        <v>45</v>
      </c>
      <c r="C65" s="10">
        <v>-2790.5898000000002</v>
      </c>
      <c r="D65" s="22">
        <f>C65-250*$E$3-$L$4-$L$7</f>
        <v>2.5018681805554608</v>
      </c>
      <c r="E65" s="22">
        <f>D65-D33-D15</f>
        <v>-0.27880000000004657</v>
      </c>
      <c r="J65" t="s">
        <v>47</v>
      </c>
    </row>
    <row r="66" spans="2:10" x14ac:dyDescent="0.2">
      <c r="B66" t="s">
        <v>46</v>
      </c>
      <c r="C66" s="10">
        <v>-2790.982</v>
      </c>
      <c r="D66" s="22">
        <f>C66-250*$E$3-$L$4-$L$7</f>
        <v>2.1096681805556856</v>
      </c>
      <c r="E66" s="22">
        <f>D66-D33-D15</f>
        <v>-0.67099999999982174</v>
      </c>
      <c r="J66" t="s">
        <v>32</v>
      </c>
    </row>
    <row r="67" spans="2:10" x14ac:dyDescent="0.2">
      <c r="B67" t="s">
        <v>63</v>
      </c>
      <c r="C67" s="10">
        <v>-2790.6713</v>
      </c>
      <c r="D67" s="22">
        <f>C67-250*$E$3-$L$4-$L$7</f>
        <v>2.4203681805556827</v>
      </c>
      <c r="E67" s="22">
        <f>D67-D33-D15</f>
        <v>-0.36029999999982465</v>
      </c>
      <c r="J67" t="s">
        <v>27</v>
      </c>
    </row>
    <row r="68" spans="2:10" x14ac:dyDescent="0.2">
      <c r="B68" t="s">
        <v>99</v>
      </c>
      <c r="C68" s="10">
        <v>-2793.1437999999998</v>
      </c>
      <c r="D68" s="22">
        <f>C68-250*$E$3-$L$6-$L$7</f>
        <v>1.1420531805558283</v>
      </c>
      <c r="E68" s="22">
        <f>D68-D$39-D$33</f>
        <v>-0.81059999999934007</v>
      </c>
      <c r="J68" t="s">
        <v>28</v>
      </c>
    </row>
    <row r="69" spans="2:10" x14ac:dyDescent="0.2">
      <c r="B69" t="s">
        <v>100</v>
      </c>
      <c r="C69" s="10">
        <v>-2793.3072999999999</v>
      </c>
      <c r="D69" s="22">
        <f t="shared" ref="D69:D70" si="15">C69-250*$E$3-$L$6-$L$7</f>
        <v>0.9785531805557155</v>
      </c>
      <c r="E69" s="22">
        <f t="shared" ref="E69:E70" si="16">D69-D$39-D$33</f>
        <v>-0.97409999999945285</v>
      </c>
    </row>
    <row r="70" spans="2:10" x14ac:dyDescent="0.2">
      <c r="B70" t="s">
        <v>101</v>
      </c>
      <c r="C70" s="10">
        <v>-2793.2159999999999</v>
      </c>
      <c r="D70" s="22">
        <f t="shared" si="15"/>
        <v>1.0698531805557621</v>
      </c>
      <c r="E70" s="22">
        <f t="shared" si="16"/>
        <v>-0.88279999999940628</v>
      </c>
    </row>
    <row r="71" spans="2:10" x14ac:dyDescent="0.2">
      <c r="B71" t="s">
        <v>77</v>
      </c>
      <c r="C71" s="10">
        <v>-2795.5774000000001</v>
      </c>
      <c r="D71" s="22">
        <f>C71-250*$E$3-$L$8-$L$7</f>
        <v>1.313483430555531</v>
      </c>
      <c r="E71" s="22">
        <f>D71-D$33-D$27</f>
        <v>-0.19859999999971478</v>
      </c>
    </row>
    <row r="72" spans="2:10" x14ac:dyDescent="0.2">
      <c r="B72" t="s">
        <v>71</v>
      </c>
      <c r="C72" s="10">
        <v>-2795.9512</v>
      </c>
      <c r="D72" s="22">
        <f>C72-250*$E$3-$L$8-$L$7</f>
        <v>0.93968343055568448</v>
      </c>
      <c r="E72" s="22">
        <f>D72-D$33-D$27</f>
        <v>-0.57239999999956126</v>
      </c>
    </row>
    <row r="73" spans="2:10" x14ac:dyDescent="0.2">
      <c r="B73" t="s">
        <v>68</v>
      </c>
      <c r="C73" s="10">
        <v>-2795.6992</v>
      </c>
      <c r="D73" s="22">
        <f>C73-250*$E$3-$L$8-$L$7</f>
        <v>1.1916834305556372</v>
      </c>
      <c r="E73" s="22">
        <f>D73-D$33-D$27</f>
        <v>-0.32039999999960855</v>
      </c>
    </row>
    <row r="74" spans="2:10" x14ac:dyDescent="0.2">
      <c r="C74" s="8"/>
      <c r="D74" s="11"/>
      <c r="E74" s="11"/>
    </row>
    <row r="75" spans="2:10" x14ac:dyDescent="0.2">
      <c r="B75" t="s">
        <v>75</v>
      </c>
    </row>
    <row r="76" spans="2:10" x14ac:dyDescent="0.2">
      <c r="B76" t="s">
        <v>6</v>
      </c>
      <c r="C76" s="10">
        <v>-2793.6822999999999</v>
      </c>
      <c r="D76" s="11">
        <f>C76-C7</f>
        <v>0.33730000000014115</v>
      </c>
      <c r="E76" s="10"/>
    </row>
    <row r="77" spans="2:10" x14ac:dyDescent="0.2">
      <c r="B77" t="s">
        <v>8</v>
      </c>
      <c r="C77" s="10">
        <v>-2793.6903000000002</v>
      </c>
      <c r="D77" s="11">
        <f>C77-C7</f>
        <v>0.32929999999987558</v>
      </c>
      <c r="E77" s="10"/>
    </row>
    <row r="78" spans="2:10" x14ac:dyDescent="0.2">
      <c r="C78" s="8"/>
      <c r="D78" s="10"/>
      <c r="E78" s="10"/>
    </row>
    <row r="79" spans="2:10" x14ac:dyDescent="0.2">
      <c r="B79" t="s">
        <v>48</v>
      </c>
      <c r="C79" s="20">
        <v>-2783.6190000000001</v>
      </c>
      <c r="D79" s="10">
        <f>C79-C81</f>
        <v>0.11449999999967986</v>
      </c>
      <c r="E79" s="10"/>
    </row>
    <row r="80" spans="2:10" x14ac:dyDescent="0.2">
      <c r="B80" t="s">
        <v>49</v>
      </c>
      <c r="C80" s="20">
        <v>-2783.6911</v>
      </c>
      <c r="D80" s="10">
        <f>C80-249*$E$3-$L$4-$L$5</f>
        <v>-0.33169241666668814</v>
      </c>
      <c r="E80" s="10">
        <f>D80-D21-D15-D7</f>
        <v>-4.2797999999993408</v>
      </c>
    </row>
    <row r="81" spans="2:16" x14ac:dyDescent="0.2">
      <c r="B81" t="s">
        <v>50</v>
      </c>
      <c r="C81" s="20">
        <v>-2783.7334999999998</v>
      </c>
      <c r="D81" s="10">
        <f>C81-249*$E$3-$L$4-$L$5</f>
        <v>-0.37409241666650406</v>
      </c>
      <c r="E81" s="10">
        <f>D81-D21-D15-D7</f>
        <v>-4.3221999999991567</v>
      </c>
    </row>
    <row r="82" spans="2:16" x14ac:dyDescent="0.2">
      <c r="B82" t="s">
        <v>54</v>
      </c>
      <c r="C82" s="20">
        <v>-2789.3741</v>
      </c>
      <c r="D82" s="10">
        <f>C82-$C$16</f>
        <v>-2.9517000000000735</v>
      </c>
      <c r="E82" s="10"/>
    </row>
    <row r="83" spans="2:16" x14ac:dyDescent="0.2">
      <c r="C83" s="10"/>
      <c r="D83" s="10"/>
      <c r="E83" s="10"/>
    </row>
    <row r="84" spans="2:16" x14ac:dyDescent="0.2">
      <c r="E84" s="10"/>
    </row>
    <row r="85" spans="2:16" x14ac:dyDescent="0.2">
      <c r="E85" s="10"/>
    </row>
    <row r="86" spans="2:16" x14ac:dyDescent="0.2">
      <c r="C86" s="10"/>
      <c r="D86" s="10"/>
      <c r="E86" s="10"/>
    </row>
    <row r="88" spans="2:16" x14ac:dyDescent="0.2">
      <c r="C88" s="11"/>
      <c r="D88" s="11"/>
    </row>
    <row r="89" spans="2:16" x14ac:dyDescent="0.2">
      <c r="C89" s="11"/>
      <c r="D89" s="11"/>
      <c r="F89" s="12"/>
      <c r="G89" s="12"/>
    </row>
    <row r="90" spans="2:16" x14ac:dyDescent="0.2">
      <c r="C90" s="11"/>
      <c r="D90" s="11"/>
    </row>
    <row r="91" spans="2:16" x14ac:dyDescent="0.2">
      <c r="C91" s="11"/>
      <c r="D91" s="11"/>
    </row>
    <row r="92" spans="2:16" x14ac:dyDescent="0.2">
      <c r="C92" s="11"/>
      <c r="D92" s="11"/>
      <c r="O92" s="2"/>
      <c r="P92" s="2"/>
    </row>
    <row r="93" spans="2:16" x14ac:dyDescent="0.2">
      <c r="C93" s="11"/>
      <c r="D93" s="11"/>
      <c r="H93" s="12"/>
      <c r="I93" s="12"/>
      <c r="O93" s="2"/>
      <c r="P93" s="2"/>
    </row>
    <row r="94" spans="2:16" x14ac:dyDescent="0.2">
      <c r="C94" s="11"/>
      <c r="D94" s="11"/>
      <c r="O94" s="2"/>
      <c r="P94" s="2"/>
    </row>
    <row r="95" spans="2:16" x14ac:dyDescent="0.2">
      <c r="C95" s="11"/>
      <c r="D95" s="11"/>
    </row>
    <row r="96" spans="2:16" x14ac:dyDescent="0.2">
      <c r="C96" s="11"/>
      <c r="D96" s="11"/>
    </row>
    <row r="97" spans="2:5" x14ac:dyDescent="0.2">
      <c r="C97" s="11"/>
      <c r="D97" s="11"/>
    </row>
    <row r="98" spans="2:5" x14ac:dyDescent="0.2">
      <c r="C98" s="11"/>
      <c r="D98" s="11"/>
    </row>
    <row r="99" spans="2:5" x14ac:dyDescent="0.2">
      <c r="C99" s="11"/>
      <c r="D99" s="11"/>
    </row>
    <row r="100" spans="2:5" x14ac:dyDescent="0.2">
      <c r="B100" s="12"/>
      <c r="C100" s="15"/>
      <c r="D100" s="15"/>
      <c r="E100" s="12"/>
    </row>
    <row r="101" spans="2:5" x14ac:dyDescent="0.2">
      <c r="C101" s="11"/>
      <c r="D101" s="11"/>
    </row>
    <row r="102" spans="2:5" x14ac:dyDescent="0.2">
      <c r="C102" s="11"/>
      <c r="D102" s="11"/>
    </row>
    <row r="103" spans="2:5" x14ac:dyDescent="0.2">
      <c r="C103" s="11"/>
      <c r="D103" s="11"/>
    </row>
    <row r="104" spans="2:5" x14ac:dyDescent="0.2">
      <c r="C104" s="11"/>
      <c r="D104" s="11"/>
    </row>
    <row r="105" spans="2:5" x14ac:dyDescent="0.2">
      <c r="C105" s="11"/>
      <c r="D105" s="11"/>
    </row>
    <row r="106" spans="2:5" x14ac:dyDescent="0.2">
      <c r="C106" s="11"/>
      <c r="D106" s="11"/>
    </row>
    <row r="107" spans="2:5" x14ac:dyDescent="0.2">
      <c r="C107" s="11"/>
      <c r="D107" s="11"/>
    </row>
    <row r="108" spans="2:5" x14ac:dyDescent="0.2">
      <c r="C108" s="11"/>
      <c r="D108" s="11"/>
    </row>
    <row r="109" spans="2:5" x14ac:dyDescent="0.2">
      <c r="C109" s="11"/>
      <c r="D109" s="11"/>
    </row>
    <row r="110" spans="2:5" x14ac:dyDescent="0.2">
      <c r="C110" s="11"/>
      <c r="D110" s="11"/>
    </row>
    <row r="111" spans="2:5" x14ac:dyDescent="0.2">
      <c r="C111" s="11"/>
      <c r="D111" s="11"/>
    </row>
    <row r="112" spans="2:5" x14ac:dyDescent="0.2">
      <c r="C112" s="11"/>
      <c r="D112" s="11"/>
    </row>
    <row r="113" spans="3:4" x14ac:dyDescent="0.2">
      <c r="C113" s="11"/>
      <c r="D113" s="11"/>
    </row>
    <row r="114" spans="3:4" x14ac:dyDescent="0.2">
      <c r="C114" s="11"/>
      <c r="D114" s="11"/>
    </row>
    <row r="115" spans="3:4" x14ac:dyDescent="0.2">
      <c r="C115" s="11"/>
      <c r="D115" s="11"/>
    </row>
    <row r="116" spans="3:4" x14ac:dyDescent="0.2">
      <c r="C116" s="11"/>
      <c r="D116" s="11"/>
    </row>
    <row r="117" spans="3:4" x14ac:dyDescent="0.2">
      <c r="C117" s="11"/>
      <c r="D117" s="11"/>
    </row>
    <row r="118" spans="3:4" x14ac:dyDescent="0.2">
      <c r="C118" s="11"/>
      <c r="D118" s="11"/>
    </row>
    <row r="119" spans="3:4" x14ac:dyDescent="0.2">
      <c r="C119" s="11"/>
      <c r="D119" s="11"/>
    </row>
    <row r="120" spans="3:4" x14ac:dyDescent="0.2">
      <c r="C120" s="11"/>
      <c r="D120" s="11"/>
    </row>
    <row r="121" spans="3:4" x14ac:dyDescent="0.2">
      <c r="C121" s="11"/>
      <c r="D121" s="11"/>
    </row>
    <row r="122" spans="3:4" x14ac:dyDescent="0.2">
      <c r="C122" s="11"/>
      <c r="D122" s="11"/>
    </row>
    <row r="136" spans="5:5" ht="17" x14ac:dyDescent="0.2">
      <c r="E136" s="1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EA85-DA4D-3445-B8C9-E7A4FE2258DE}">
  <dimension ref="B5:G9"/>
  <sheetViews>
    <sheetView workbookViewId="0">
      <selection activeCell="L21" sqref="L21"/>
    </sheetView>
  </sheetViews>
  <sheetFormatPr baseColWidth="10" defaultRowHeight="16" x14ac:dyDescent="0.2"/>
  <sheetData>
    <row r="5" spans="2:7" x14ac:dyDescent="0.2">
      <c r="B5" t="s">
        <v>57</v>
      </c>
      <c r="C5" t="s">
        <v>20</v>
      </c>
      <c r="D5" s="22">
        <v>-0.16453697222268104</v>
      </c>
      <c r="F5" t="s">
        <v>51</v>
      </c>
      <c r="G5" s="22">
        <v>3.43098524999969</v>
      </c>
    </row>
    <row r="6" spans="2:7" x14ac:dyDescent="0.2">
      <c r="B6" t="s">
        <v>58</v>
      </c>
      <c r="C6" t="s">
        <v>24</v>
      </c>
      <c r="D6" s="22">
        <v>0.19254677777743989</v>
      </c>
      <c r="F6" t="s">
        <v>52</v>
      </c>
      <c r="G6" s="22">
        <v>3.2641689999996713</v>
      </c>
    </row>
    <row r="7" spans="2:7" x14ac:dyDescent="0.2">
      <c r="B7" t="s">
        <v>61</v>
      </c>
      <c r="C7" t="s">
        <v>55</v>
      </c>
      <c r="D7" s="22">
        <v>0.81279827777749247</v>
      </c>
      <c r="F7" t="s">
        <v>56</v>
      </c>
      <c r="G7" s="22">
        <v>5.6020204999996714</v>
      </c>
    </row>
    <row r="8" spans="2:7" x14ac:dyDescent="0.2">
      <c r="B8" t="s">
        <v>60</v>
      </c>
      <c r="C8" t="s">
        <v>42</v>
      </c>
      <c r="D8" s="22">
        <v>0.69928515277775327</v>
      </c>
      <c r="F8" t="s">
        <v>53</v>
      </c>
      <c r="G8" s="22">
        <v>4.6600073749998554</v>
      </c>
    </row>
    <row r="9" spans="2:7" x14ac:dyDescent="0.2">
      <c r="D9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0D05-61D6-144A-A498-0EE0FCE66B90}">
  <dimension ref="A1:L14"/>
  <sheetViews>
    <sheetView workbookViewId="0">
      <selection activeCell="D14" sqref="D14"/>
    </sheetView>
  </sheetViews>
  <sheetFormatPr baseColWidth="10" defaultRowHeight="16" x14ac:dyDescent="0.2"/>
  <sheetData>
    <row r="1" spans="1:12" x14ac:dyDescent="0.2">
      <c r="B1" t="s">
        <v>17</v>
      </c>
    </row>
    <row r="2" spans="1:12" x14ac:dyDescent="0.2">
      <c r="A2" t="s">
        <v>15</v>
      </c>
      <c r="D2" s="1"/>
      <c r="E2" t="s">
        <v>16</v>
      </c>
      <c r="F2" t="s">
        <v>1</v>
      </c>
      <c r="G2" t="s">
        <v>2</v>
      </c>
      <c r="H2" t="s">
        <v>3</v>
      </c>
      <c r="I2" t="s">
        <v>4</v>
      </c>
      <c r="J2" t="s">
        <v>82</v>
      </c>
    </row>
    <row r="3" spans="1:12" x14ac:dyDescent="0.2">
      <c r="A3" t="s">
        <v>79</v>
      </c>
      <c r="C3">
        <v>400</v>
      </c>
      <c r="D3" s="10">
        <v>-2806.8319999999999</v>
      </c>
      <c r="E3" s="10">
        <f>D3/252</f>
        <v>-11.138222222222222</v>
      </c>
      <c r="F3" s="2">
        <f>19.615210533/7</f>
        <v>2.8021729332857142</v>
      </c>
      <c r="G3" s="2">
        <f>17.542232755/3</f>
        <v>5.8474109183333338</v>
      </c>
      <c r="H3" s="2">
        <f>14.694539575/3</f>
        <v>4.8981798583333331</v>
      </c>
      <c r="I3">
        <v>9.8000000000000004E-2</v>
      </c>
      <c r="J3" t="s">
        <v>81</v>
      </c>
    </row>
    <row r="4" spans="1:12" x14ac:dyDescent="0.2">
      <c r="A4" t="s">
        <v>72</v>
      </c>
      <c r="C4">
        <v>400</v>
      </c>
      <c r="D4" s="8">
        <v>-2806.7170000000001</v>
      </c>
      <c r="E4" s="10">
        <f>D4/252</f>
        <v>-11.137765873015873</v>
      </c>
      <c r="F4" s="1">
        <v>19.625184262000001</v>
      </c>
      <c r="G4" s="1">
        <v>17.552197482</v>
      </c>
      <c r="H4" s="1">
        <v>14.701446692999999</v>
      </c>
      <c r="I4" t="s">
        <v>80</v>
      </c>
      <c r="J4">
        <v>0.20230000000000001</v>
      </c>
      <c r="L4" s="5" t="s">
        <v>0</v>
      </c>
    </row>
    <row r="5" spans="1:12" x14ac:dyDescent="0.2">
      <c r="D5" s="10"/>
      <c r="F5" s="2">
        <f>F4/7</f>
        <v>2.8035977517142858</v>
      </c>
      <c r="G5" s="2">
        <f>G4/3</f>
        <v>5.8507324939999998</v>
      </c>
      <c r="H5" s="2">
        <f>H4/3</f>
        <v>4.9004822309999998</v>
      </c>
      <c r="K5" t="s">
        <v>57</v>
      </c>
      <c r="L5" s="1"/>
    </row>
    <row r="6" spans="1:12" x14ac:dyDescent="0.2">
      <c r="D6" s="10" t="s">
        <v>7</v>
      </c>
      <c r="E6" t="s">
        <v>9</v>
      </c>
      <c r="K6" t="s">
        <v>58</v>
      </c>
      <c r="L6" s="1"/>
    </row>
    <row r="7" spans="1:12" x14ac:dyDescent="0.2">
      <c r="B7" t="s">
        <v>35</v>
      </c>
      <c r="C7" s="10"/>
      <c r="D7" s="22">
        <f>C7-253*E4</f>
        <v>2817.8547658730158</v>
      </c>
      <c r="E7" s="23"/>
      <c r="K7" t="s">
        <v>59</v>
      </c>
      <c r="L7" s="8"/>
    </row>
    <row r="8" spans="1:12" x14ac:dyDescent="0.2">
      <c r="B8" t="s">
        <v>18</v>
      </c>
      <c r="C8" s="10"/>
      <c r="D8" s="23">
        <f>C8-251*E4</f>
        <v>2795.5792341269839</v>
      </c>
      <c r="E8" s="23"/>
      <c r="H8" s="3"/>
      <c r="I8" s="2"/>
      <c r="K8" t="s">
        <v>60</v>
      </c>
      <c r="L8" s="1"/>
    </row>
    <row r="9" spans="1:12" x14ac:dyDescent="0.2">
      <c r="B9" t="s">
        <v>11</v>
      </c>
      <c r="C9" s="10"/>
      <c r="D9" s="23">
        <f t="shared" ref="D9:D11" si="0">C9-250*$E$4</f>
        <v>2784.4414682539682</v>
      </c>
      <c r="E9" s="23">
        <f>D9-2*D$8</f>
        <v>-2806.7169999999996</v>
      </c>
      <c r="H9" s="3"/>
      <c r="I9" s="2"/>
      <c r="K9" t="s">
        <v>61</v>
      </c>
    </row>
    <row r="10" spans="1:12" x14ac:dyDescent="0.2">
      <c r="B10" t="s">
        <v>12</v>
      </c>
      <c r="C10" s="10"/>
      <c r="D10" s="23">
        <f t="shared" si="0"/>
        <v>2784.4414682539682</v>
      </c>
      <c r="E10" s="23">
        <f t="shared" ref="E10:E11" si="1">D10-2*D$8</f>
        <v>-2806.7169999999996</v>
      </c>
      <c r="L10" s="1"/>
    </row>
    <row r="11" spans="1:12" x14ac:dyDescent="0.2">
      <c r="B11" t="s">
        <v>19</v>
      </c>
      <c r="C11" s="10"/>
      <c r="D11" s="23">
        <f t="shared" si="0"/>
        <v>2784.4414682539682</v>
      </c>
      <c r="E11" s="23">
        <f t="shared" si="1"/>
        <v>-2806.7169999999996</v>
      </c>
      <c r="L11" s="4"/>
    </row>
    <row r="12" spans="1:12" x14ac:dyDescent="0.2">
      <c r="B12" s="19"/>
      <c r="C12" s="20"/>
      <c r="D12" s="21"/>
      <c r="E12" s="21"/>
      <c r="L12" s="1"/>
    </row>
    <row r="13" spans="1:12" x14ac:dyDescent="0.2">
      <c r="B13" s="19"/>
      <c r="C13" s="20"/>
      <c r="D13" s="21"/>
      <c r="E13" s="21"/>
    </row>
    <row r="14" spans="1:12" x14ac:dyDescent="0.2">
      <c r="B14" s="19"/>
      <c r="C14" s="20"/>
      <c r="D14" s="21"/>
      <c r="E14" s="21"/>
      <c r="L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UZR FCCI</vt:lpstr>
      <vt:lpstr>charts</vt:lpstr>
      <vt:lpstr>spin2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Microsoft Office User</cp:lastModifiedBy>
  <dcterms:created xsi:type="dcterms:W3CDTF">2015-10-27T19:21:21Z</dcterms:created>
  <dcterms:modified xsi:type="dcterms:W3CDTF">2022-08-29T17:53:19Z</dcterms:modified>
</cp:coreProperties>
</file>