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davis_work/"/>
    </mc:Choice>
  </mc:AlternateContent>
  <xr:revisionPtr revIDLastSave="0" documentId="13_ncr:1_{DEA0724E-EC94-B741-8141-4D5C0648E9BF}" xr6:coauthVersionLast="47" xr6:coauthVersionMax="47" xr10:uidLastSave="{00000000-0000-0000-0000-000000000000}"/>
  <bookViews>
    <workbookView xWindow="6920" yWindow="1300" windowWidth="26440" windowHeight="15440" xr2:uid="{714876C0-63B9-874B-903C-E9F05343E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5" i="1"/>
  <c r="M24" i="1"/>
  <c r="M22" i="1"/>
  <c r="M20" i="1"/>
  <c r="M19" i="1"/>
  <c r="M18" i="1"/>
  <c r="M17" i="1"/>
  <c r="M11" i="1"/>
  <c r="M12" i="1"/>
  <c r="M13" i="1"/>
  <c r="M14" i="1"/>
  <c r="M15" i="1"/>
  <c r="M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10" i="1"/>
  <c r="K22" i="1"/>
  <c r="K15" i="1"/>
  <c r="T25" i="1"/>
  <c r="R24" i="1"/>
  <c r="T24" i="1"/>
  <c r="R12" i="1"/>
  <c r="R17" i="1"/>
  <c r="R18" i="1"/>
  <c r="R19" i="1"/>
  <c r="T19" i="1"/>
  <c r="T18" i="1"/>
  <c r="T11" i="1"/>
  <c r="T17" i="1"/>
  <c r="T10" i="1"/>
  <c r="R7" i="1"/>
  <c r="R6" i="1"/>
  <c r="R25" i="1" s="1"/>
  <c r="T6" i="1"/>
  <c r="T7" i="1"/>
  <c r="T5" i="1"/>
  <c r="R5" i="1"/>
  <c r="R10" i="1" s="1"/>
  <c r="T12" i="1"/>
  <c r="K25" i="1"/>
  <c r="K24" i="1"/>
  <c r="K21" i="1"/>
  <c r="K14" i="1"/>
  <c r="K12" i="1"/>
  <c r="K19" i="1"/>
  <c r="K20" i="1"/>
  <c r="K13" i="1"/>
  <c r="K11" i="1"/>
  <c r="K18" i="1"/>
  <c r="K10" i="1"/>
  <c r="K17" i="1"/>
  <c r="I6" i="1"/>
  <c r="I7" i="1"/>
  <c r="K6" i="1"/>
  <c r="K7" i="1"/>
  <c r="I5" i="1"/>
  <c r="I17" i="1" s="1"/>
  <c r="K5" i="1"/>
  <c r="I15" i="1" l="1"/>
  <c r="I21" i="1"/>
  <c r="I25" i="1"/>
  <c r="R11" i="1"/>
  <c r="I18" i="1"/>
  <c r="I13" i="1"/>
  <c r="I11" i="1"/>
  <c r="I22" i="1"/>
  <c r="I24" i="1"/>
  <c r="I10" i="1"/>
  <c r="I14" i="1"/>
  <c r="I20" i="1"/>
  <c r="I19" i="1"/>
  <c r="I12" i="1"/>
</calcChain>
</file>

<file path=xl/sharedStrings.xml><?xml version="1.0" encoding="utf-8"?>
<sst xmlns="http://schemas.openxmlformats.org/spreadsheetml/2006/main" count="69" uniqueCount="36">
  <si>
    <t>FeNiAl Data</t>
  </si>
  <si>
    <t>VASP</t>
  </si>
  <si>
    <t>bccFe</t>
  </si>
  <si>
    <t>fccNi</t>
  </si>
  <si>
    <t>fccAl</t>
  </si>
  <si>
    <t>B2-FeNi</t>
  </si>
  <si>
    <t>L12-Fe3Ni</t>
  </si>
  <si>
    <t>D03-Fe3Ni</t>
  </si>
  <si>
    <t>L12-FeNi3</t>
  </si>
  <si>
    <t>D03-FeNi3</t>
  </si>
  <si>
    <t>B2-FeAl</t>
  </si>
  <si>
    <t>L12-Fe3Al</t>
  </si>
  <si>
    <t>D03-Fe3Al</t>
  </si>
  <si>
    <t>L12-FeAl3</t>
  </si>
  <si>
    <t>D03-FeAl3</t>
  </si>
  <si>
    <t>B2-NiAl</t>
  </si>
  <si>
    <t>L12-Ni3Al</t>
  </si>
  <si>
    <t>E/at</t>
  </si>
  <si>
    <t>a0</t>
  </si>
  <si>
    <t>Ef/at</t>
  </si>
  <si>
    <t>L10-FeNi</t>
  </si>
  <si>
    <t>V</t>
  </si>
  <si>
    <t>E</t>
  </si>
  <si>
    <t>L10-FeAl</t>
  </si>
  <si>
    <t>Current Potential at 0K</t>
  </si>
  <si>
    <t>Current Potential at 100K</t>
  </si>
  <si>
    <t>Ef</t>
  </si>
  <si>
    <t>unstable</t>
  </si>
  <si>
    <t>slight aniso…</t>
  </si>
  <si>
    <t>very aniso</t>
  </si>
  <si>
    <t>L10 structures ARE anisotropic</t>
  </si>
  <si>
    <t>probably shouldn’t use to fit</t>
  </si>
  <si>
    <t>%err a0</t>
  </si>
  <si>
    <t>err eV</t>
  </si>
  <si>
    <t>should include B1 structure too?</t>
  </si>
  <si>
    <t>C1 is same as UO2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</si>
</sst>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A018-5621-1D43-8B41-4C6AD6A6CECE}">
  <dimension ref="A1:U32"/>
  <sheetViews>
    <sheetView tabSelected="1" workbookViewId="0">
      <selection activeCell="I29" sqref="I29"/>
    </sheetView>
  </sheetViews>
  <sheetFormatPr baseColWidth="10" defaultRowHeight="16" x14ac:dyDescent="0.2"/>
  <sheetData>
    <row r="1" spans="1:21" x14ac:dyDescent="0.2">
      <c r="A1" t="s">
        <v>0</v>
      </c>
    </row>
    <row r="3" spans="1:21" x14ac:dyDescent="0.2">
      <c r="B3" t="s">
        <v>1</v>
      </c>
      <c r="G3" t="s">
        <v>24</v>
      </c>
      <c r="Q3" t="s">
        <v>25</v>
      </c>
    </row>
    <row r="4" spans="1:21" x14ac:dyDescent="0.2">
      <c r="C4" t="s">
        <v>17</v>
      </c>
      <c r="D4" t="s">
        <v>18</v>
      </c>
      <c r="H4" t="s">
        <v>22</v>
      </c>
      <c r="I4" t="s">
        <v>17</v>
      </c>
      <c r="J4" t="s">
        <v>21</v>
      </c>
      <c r="K4" t="s">
        <v>18</v>
      </c>
      <c r="Q4" t="s">
        <v>22</v>
      </c>
      <c r="R4" t="s">
        <v>17</v>
      </c>
      <c r="S4" t="s">
        <v>21</v>
      </c>
      <c r="T4" t="s">
        <v>18</v>
      </c>
    </row>
    <row r="5" spans="1:21" x14ac:dyDescent="0.2">
      <c r="B5" s="1" t="s">
        <v>2</v>
      </c>
      <c r="C5" s="4">
        <v>-8.2469570000000001</v>
      </c>
      <c r="D5" s="4">
        <v>2.8306163881899198</v>
      </c>
      <c r="G5" s="1" t="s">
        <v>2</v>
      </c>
      <c r="H5">
        <v>-1782.42694532978</v>
      </c>
      <c r="I5" s="2">
        <f>H5/432</f>
        <v>-4.125988299374491</v>
      </c>
      <c r="J5">
        <v>5014.7565630449099</v>
      </c>
      <c r="K5">
        <f>(J5^(1/3))/6</f>
        <v>2.8527608649758167</v>
      </c>
      <c r="Q5">
        <v>-1776.71</v>
      </c>
      <c r="R5">
        <f>Q5/432</f>
        <v>-4.11275462962963</v>
      </c>
      <c r="S5">
        <v>5020.8</v>
      </c>
      <c r="T5" s="2">
        <f>(S5^(1/3))/6</f>
        <v>2.8539063881382827</v>
      </c>
    </row>
    <row r="6" spans="1:21" x14ac:dyDescent="0.2">
      <c r="B6" s="1" t="s">
        <v>3</v>
      </c>
      <c r="C6" s="4">
        <v>-5.479984</v>
      </c>
      <c r="D6" s="4">
        <v>3.5139578679964503</v>
      </c>
      <c r="G6" s="1" t="s">
        <v>3</v>
      </c>
      <c r="H6">
        <v>-3845.3387657875901</v>
      </c>
      <c r="I6" s="2">
        <f>H6/864</f>
        <v>-4.4506235715134146</v>
      </c>
      <c r="J6">
        <v>9414.17508217871</v>
      </c>
      <c r="K6">
        <f t="shared" ref="K6:K7" si="0">(J6^(1/3))/6</f>
        <v>3.519191013161008</v>
      </c>
      <c r="Q6">
        <v>-3834.13</v>
      </c>
      <c r="R6">
        <f>Q6/864</f>
        <v>-4.4376504629629627</v>
      </c>
      <c r="S6">
        <v>9435.2099999999991</v>
      </c>
      <c r="T6" s="2">
        <f t="shared" ref="T6:T7" si="1">(S6^(1/3))/6</f>
        <v>3.5218101425507142</v>
      </c>
    </row>
    <row r="7" spans="1:21" x14ac:dyDescent="0.2">
      <c r="B7" s="1" t="s">
        <v>4</v>
      </c>
      <c r="C7" s="4">
        <v>-3.7418757500000002</v>
      </c>
      <c r="D7" s="4">
        <v>4.0387892983591733</v>
      </c>
      <c r="G7" s="1" t="s">
        <v>4</v>
      </c>
      <c r="H7">
        <v>-2903.52344591065</v>
      </c>
      <c r="I7" s="2">
        <f>H7/864</f>
        <v>-3.3605595438780673</v>
      </c>
      <c r="J7">
        <v>14342.651308488301</v>
      </c>
      <c r="K7">
        <f t="shared" si="0"/>
        <v>4.0494113550864839</v>
      </c>
      <c r="Q7">
        <v>-2892.45</v>
      </c>
      <c r="R7">
        <f>Q7/864</f>
        <v>-3.3477430555555552</v>
      </c>
      <c r="S7">
        <v>14386.1</v>
      </c>
      <c r="T7" s="2">
        <f t="shared" si="1"/>
        <v>4.0534962404948844</v>
      </c>
    </row>
    <row r="8" spans="1:21" x14ac:dyDescent="0.2">
      <c r="B8" s="1"/>
      <c r="G8" s="1"/>
    </row>
    <row r="9" spans="1:21" x14ac:dyDescent="0.2">
      <c r="B9" s="1"/>
      <c r="C9" t="s">
        <v>19</v>
      </c>
      <c r="D9" t="s">
        <v>18</v>
      </c>
      <c r="G9" s="1"/>
      <c r="H9" t="s">
        <v>22</v>
      </c>
      <c r="I9" t="s">
        <v>19</v>
      </c>
      <c r="J9" t="s">
        <v>21</v>
      </c>
      <c r="K9" t="s">
        <v>18</v>
      </c>
      <c r="M9" t="s">
        <v>33</v>
      </c>
      <c r="N9" t="s">
        <v>32</v>
      </c>
      <c r="Q9" t="s">
        <v>22</v>
      </c>
      <c r="R9" t="s">
        <v>26</v>
      </c>
      <c r="S9" t="s">
        <v>21</v>
      </c>
      <c r="T9" t="s">
        <v>18</v>
      </c>
    </row>
    <row r="10" spans="1:21" x14ac:dyDescent="0.2">
      <c r="B10" s="1" t="s">
        <v>5</v>
      </c>
      <c r="C10" s="4">
        <v>7.8808999999999685E-2</v>
      </c>
      <c r="D10" s="4">
        <v>2.85167645288037</v>
      </c>
      <c r="G10" s="1" t="s">
        <v>5</v>
      </c>
      <c r="H10">
        <v>-495.26385756552298</v>
      </c>
      <c r="I10" s="2">
        <f>(H10-64*$I$5-64*$I$6)/128</f>
        <v>0.41905704821330447</v>
      </c>
      <c r="J10">
        <v>1412.09689538565</v>
      </c>
      <c r="K10" s="2">
        <f>(J10^(1/3))/4</f>
        <v>2.8047544219766714</v>
      </c>
      <c r="L10" s="2"/>
      <c r="M10" s="2">
        <f>ABS(I10-C10)</f>
        <v>0.34024804821330479</v>
      </c>
      <c r="N10" s="2">
        <f>100*ABS(K10-D10)/ABS(D10)</f>
        <v>1.6454191658490731</v>
      </c>
      <c r="O10" s="2"/>
      <c r="R10" s="2">
        <f>(Q10-216*$R$5-216*$R$6)/432</f>
        <v>4.2752025462962964</v>
      </c>
      <c r="T10" s="2">
        <f>(S10^(1/3))/6</f>
        <v>0</v>
      </c>
    </row>
    <row r="11" spans="1:21" x14ac:dyDescent="0.2">
      <c r="B11" s="1" t="s">
        <v>6</v>
      </c>
      <c r="C11" s="4">
        <v>5.6219750000000346E-2</v>
      </c>
      <c r="D11" s="4">
        <v>3.5791490127995242</v>
      </c>
      <c r="G11" s="1" t="s">
        <v>6</v>
      </c>
      <c r="H11">
        <v>-400.327787732025</v>
      </c>
      <c r="I11" s="2">
        <f>(H11-81*$I$5-27*$I$6)/108</f>
        <v>0.50040834211269425</v>
      </c>
      <c r="J11">
        <v>1321.87280004525</v>
      </c>
      <c r="K11" s="2">
        <f>(J11^(1/3))/3</f>
        <v>3.6582661682683426</v>
      </c>
      <c r="L11" s="2"/>
      <c r="M11" s="2">
        <f t="shared" ref="M11:M15" si="2">ABS(I11-C11)</f>
        <v>0.4441885921126939</v>
      </c>
      <c r="N11" s="2">
        <f t="shared" ref="N11:N25" si="3">100*ABS(K11-D11)/ABS(D11)</f>
        <v>2.2105018591258605</v>
      </c>
      <c r="O11" s="2"/>
      <c r="R11" s="2">
        <f>(Q11-192*$R$5-64*$R$6)/256</f>
        <v>4.1939785879629632</v>
      </c>
      <c r="T11" s="2">
        <f>(S11^(1/3))/4</f>
        <v>0</v>
      </c>
      <c r="U11" t="s">
        <v>27</v>
      </c>
    </row>
    <row r="12" spans="1:21" x14ac:dyDescent="0.2">
      <c r="B12" s="1" t="s">
        <v>7</v>
      </c>
      <c r="C12" s="2">
        <v>3.0264374999999344E-2</v>
      </c>
      <c r="D12" s="2">
        <v>5.7112325952121896</v>
      </c>
      <c r="G12" s="1" t="s">
        <v>7</v>
      </c>
      <c r="H12">
        <v>-487.40913186174402</v>
      </c>
      <c r="I12" s="2">
        <f>(H12-96*$I$5-32*$I$6)/128</f>
        <v>0.39926327473934675</v>
      </c>
      <c r="J12">
        <v>1504.69362436046</v>
      </c>
      <c r="K12" s="2">
        <f>(J12^(1/3))/2</f>
        <v>5.7295348398069113</v>
      </c>
      <c r="L12" s="2"/>
      <c r="M12" s="2">
        <f t="shared" si="2"/>
        <v>0.36899889973934741</v>
      </c>
      <c r="N12" s="2">
        <f t="shared" si="3"/>
        <v>0.32046050111957741</v>
      </c>
      <c r="O12" s="2"/>
      <c r="R12" s="2">
        <f>(Q12-324*$R$5-108*$R$6)/432</f>
        <v>4.1939785879629632</v>
      </c>
      <c r="T12" s="2">
        <f>(S12^(1/3))/3</f>
        <v>0</v>
      </c>
    </row>
    <row r="13" spans="1:21" x14ac:dyDescent="0.2">
      <c r="B13" s="1" t="s">
        <v>8</v>
      </c>
      <c r="C13" s="4">
        <v>-8.32259999999998E-2</v>
      </c>
      <c r="D13" s="4">
        <v>3.5367555151454755</v>
      </c>
      <c r="G13" s="1" t="s">
        <v>8</v>
      </c>
      <c r="H13">
        <v>-430.24198138861601</v>
      </c>
      <c r="I13" s="2">
        <f>(H13-81*$I$6-27*$I$5)/108</f>
        <v>0.38574270358409096</v>
      </c>
      <c r="J13">
        <v>1159.5098833071199</v>
      </c>
      <c r="K13" s="2">
        <f>(J13^(1/3))/3</f>
        <v>3.5018985751793665</v>
      </c>
      <c r="M13" s="2">
        <f t="shared" si="2"/>
        <v>0.46896870358409076</v>
      </c>
      <c r="N13" s="2">
        <f t="shared" si="3"/>
        <v>0.98556261004869583</v>
      </c>
    </row>
    <row r="14" spans="1:21" x14ac:dyDescent="0.2">
      <c r="B14" s="1" t="s">
        <v>9</v>
      </c>
      <c r="C14" s="4">
        <v>2.0798874999999217E-2</v>
      </c>
      <c r="D14" s="4">
        <v>5.638782662339568</v>
      </c>
      <c r="G14" s="1" t="s">
        <v>9</v>
      </c>
      <c r="H14">
        <v>-513.09675005240501</v>
      </c>
      <c r="I14" s="2">
        <f>(H14-96*$I$6-32*$I$5)/128</f>
        <v>0.36089639369426951</v>
      </c>
      <c r="J14">
        <v>1351.7791086099901</v>
      </c>
      <c r="K14" s="2">
        <f>(J14^(1/3))/2</f>
        <v>5.5284736979811573</v>
      </c>
      <c r="L14" s="2"/>
      <c r="M14" s="2">
        <f t="shared" si="2"/>
        <v>0.3400975186942703</v>
      </c>
      <c r="N14" s="2">
        <f t="shared" si="3"/>
        <v>1.9562549394773594</v>
      </c>
      <c r="O14" s="2"/>
    </row>
    <row r="15" spans="1:21" x14ac:dyDescent="0.2">
      <c r="B15" s="1" t="s">
        <v>20</v>
      </c>
      <c r="C15" s="4">
        <v>-6.1390999999999529E-2</v>
      </c>
      <c r="D15" s="4">
        <v>3.5561027080415948</v>
      </c>
      <c r="G15" s="1" t="s">
        <v>20</v>
      </c>
      <c r="H15">
        <v>-417.87879134551002</v>
      </c>
      <c r="I15" s="2">
        <f>(H15-54*$I$6-54*$I$5)/108</f>
        <v>0.41905786742997114</v>
      </c>
      <c r="J15">
        <v>1194.7248839235101</v>
      </c>
      <c r="K15" s="2">
        <f>(J15^(1/3))/3</f>
        <v>3.5369971922453858</v>
      </c>
      <c r="L15" s="2" t="s">
        <v>29</v>
      </c>
      <c r="M15" s="2">
        <f t="shared" si="2"/>
        <v>0.48044886742997067</v>
      </c>
      <c r="N15" s="2">
        <f t="shared" si="3"/>
        <v>0.5372599546409258</v>
      </c>
      <c r="O15" s="2"/>
    </row>
    <row r="16" spans="1:21" x14ac:dyDescent="0.2">
      <c r="B16" s="1"/>
      <c r="C16" s="1"/>
      <c r="D16" s="1"/>
      <c r="G16" s="1"/>
      <c r="M16" s="2"/>
      <c r="N16" s="2"/>
    </row>
    <row r="17" spans="2:21" x14ac:dyDescent="0.2">
      <c r="B17" s="1" t="s">
        <v>10</v>
      </c>
      <c r="C17" s="4">
        <v>-0.32622162499999963</v>
      </c>
      <c r="D17" s="4">
        <v>2.8744485394724157</v>
      </c>
      <c r="G17" s="1" t="s">
        <v>10</v>
      </c>
      <c r="H17">
        <v>-518.32771337227302</v>
      </c>
      <c r="I17" s="2">
        <f>(H17-64*$I$5-64*$I$7)/128</f>
        <v>-0.30616133909460386</v>
      </c>
      <c r="J17">
        <v>1538.59315045169</v>
      </c>
      <c r="K17" s="2">
        <f>(J17^(1/3))/4</f>
        <v>2.8861214789088891</v>
      </c>
      <c r="L17" s="2"/>
      <c r="M17" s="2">
        <f>ABS(I17-C17)</f>
        <v>2.0060285905395769E-2</v>
      </c>
      <c r="N17" s="2">
        <f t="shared" si="3"/>
        <v>0.40609317843678949</v>
      </c>
      <c r="O17" s="2"/>
      <c r="R17" s="2">
        <f>(Q17-216*$R$5-216*$R$7)/432</f>
        <v>3.730248842592593</v>
      </c>
      <c r="T17" s="2">
        <f>(S17^(1/3))/6</f>
        <v>0</v>
      </c>
    </row>
    <row r="18" spans="2:21" x14ac:dyDescent="0.2">
      <c r="B18" s="1" t="s">
        <v>11</v>
      </c>
      <c r="C18" s="2">
        <v>-0.19774756250000047</v>
      </c>
      <c r="D18" s="2">
        <v>3.6508223580223329</v>
      </c>
      <c r="G18" s="1" t="s">
        <v>11</v>
      </c>
      <c r="H18">
        <v>-438.23449254040599</v>
      </c>
      <c r="I18" s="2">
        <f>(H18-81*$I$5-27*$I$7)/108</f>
        <v>-0.12309567228115179</v>
      </c>
      <c r="J18">
        <v>1249.6067343481</v>
      </c>
      <c r="K18" s="2">
        <f>(J18^(1/3))/3</f>
        <v>3.5903478815945635</v>
      </c>
      <c r="L18" s="2"/>
      <c r="M18" s="2">
        <f t="shared" ref="M18:M25" si="4">ABS(I18-C18)</f>
        <v>7.4651890218848688E-2</v>
      </c>
      <c r="N18" s="2">
        <f t="shared" si="3"/>
        <v>1.6564617638785546</v>
      </c>
      <c r="O18" s="2"/>
      <c r="R18" s="2">
        <f>(Q18-192*$R$5-64*$R$7)/256</f>
        <v>3.9215017361111109</v>
      </c>
      <c r="T18" s="2">
        <f>(S18^(1/3))/4</f>
        <v>0</v>
      </c>
      <c r="U18" t="s">
        <v>27</v>
      </c>
    </row>
    <row r="19" spans="2:21" x14ac:dyDescent="0.2">
      <c r="B19" s="1" t="s">
        <v>12</v>
      </c>
      <c r="C19" s="4">
        <v>-0.19390018750000015</v>
      </c>
      <c r="D19" s="4">
        <v>5.7324100129614832</v>
      </c>
      <c r="G19" s="1" t="s">
        <v>12</v>
      </c>
      <c r="H19">
        <v>-535.96401190025904</v>
      </c>
      <c r="I19" s="2">
        <f>(H19-96*$I$5-32*$I$7)/128</f>
        <v>-0.25258773247038868</v>
      </c>
      <c r="J19">
        <v>1485.7656861774001</v>
      </c>
      <c r="K19" s="2">
        <f>(J19^(1/3))/2</f>
        <v>5.7054089496638243</v>
      </c>
      <c r="L19" s="2"/>
      <c r="M19" s="2">
        <f t="shared" si="4"/>
        <v>5.8687544970388528E-2</v>
      </c>
      <c r="N19" s="2">
        <f t="shared" si="3"/>
        <v>0.47102463425692104</v>
      </c>
      <c r="O19" s="2"/>
      <c r="R19" s="2">
        <f>(Q19-324*$R$5-108*$R$7)/432</f>
        <v>3.9215017361111109</v>
      </c>
      <c r="T19" s="2">
        <f>(S19^(1/3))/3</f>
        <v>0</v>
      </c>
    </row>
    <row r="20" spans="2:21" x14ac:dyDescent="0.2">
      <c r="B20" s="1" t="s">
        <v>13</v>
      </c>
      <c r="C20" s="2">
        <v>-0.11102568749999975</v>
      </c>
      <c r="D20" s="2">
        <v>3.7957940537531725</v>
      </c>
      <c r="G20" s="1" t="s">
        <v>13</v>
      </c>
      <c r="H20">
        <v>-398.50781530589398</v>
      </c>
      <c r="I20" s="2">
        <f>(H20-81*$I$7-27*$I$5)/108</f>
        <v>-0.13797044600610459</v>
      </c>
      <c r="J20">
        <v>1640.5605355776099</v>
      </c>
      <c r="K20" s="2">
        <f>(J20^(1/3))/3</f>
        <v>3.9313601577937987</v>
      </c>
      <c r="L20" s="2" t="s">
        <v>28</v>
      </c>
      <c r="M20" s="2">
        <f t="shared" si="4"/>
        <v>2.6944758506104838E-2</v>
      </c>
      <c r="N20" s="2">
        <f t="shared" si="3"/>
        <v>3.5714820699132059</v>
      </c>
      <c r="O20" s="2"/>
    </row>
    <row r="21" spans="2:21" x14ac:dyDescent="0.2">
      <c r="B21" s="1" t="s">
        <v>14</v>
      </c>
      <c r="C21" s="2">
        <v>-1.2965375000000279E-2</v>
      </c>
      <c r="D21" s="2">
        <v>5.9785344074144984</v>
      </c>
      <c r="G21" s="1" t="s">
        <v>14</v>
      </c>
      <c r="H21">
        <v>-474.07176326067002</v>
      </c>
      <c r="I21" s="2">
        <f>(H21-96*$I$7-32*$I$5)/128</f>
        <v>-0.15176891772181156</v>
      </c>
      <c r="J21">
        <v>1859.8319057875699</v>
      </c>
      <c r="K21" s="2">
        <f>(J21^(1/3))/2</f>
        <v>6.1488594903903548</v>
      </c>
      <c r="L21" s="2"/>
      <c r="M21" s="2">
        <f t="shared" si="4"/>
        <v>0.13880354272181128</v>
      </c>
      <c r="N21" s="2">
        <f t="shared" si="3"/>
        <v>2.8489437606083121</v>
      </c>
      <c r="O21" s="2"/>
    </row>
    <row r="22" spans="2:21" x14ac:dyDescent="0.2">
      <c r="B22" s="1" t="s">
        <v>23</v>
      </c>
      <c r="C22" s="2">
        <v>-0.30179462499999943</v>
      </c>
      <c r="D22" s="2">
        <v>3.6042131742841335</v>
      </c>
      <c r="G22" s="1" t="s">
        <v>23</v>
      </c>
      <c r="H22">
        <v>-430.049323764473</v>
      </c>
      <c r="I22" s="2">
        <f>(H22-54*$I$7-54*$I$5)/108</f>
        <v>-0.23866426137810046</v>
      </c>
      <c r="J22">
        <v>1307.8940903872401</v>
      </c>
      <c r="K22" s="2">
        <f>(J22^(1/3))/3</f>
        <v>3.6453251432772831</v>
      </c>
      <c r="L22" s="2" t="s">
        <v>29</v>
      </c>
      <c r="M22" s="2">
        <f t="shared" si="4"/>
        <v>6.3130363621898972E-2</v>
      </c>
      <c r="N22" s="2">
        <f t="shared" si="3"/>
        <v>1.1406641895235636</v>
      </c>
      <c r="O22" s="2"/>
    </row>
    <row r="23" spans="2:21" x14ac:dyDescent="0.2">
      <c r="B23" s="1"/>
      <c r="G23" s="1"/>
      <c r="M23" s="2"/>
      <c r="N23" s="2"/>
    </row>
    <row r="24" spans="2:21" x14ac:dyDescent="0.2">
      <c r="B24" s="1" t="s">
        <v>15</v>
      </c>
      <c r="C24" s="3"/>
      <c r="D24" s="3"/>
      <c r="G24" s="1" t="s">
        <v>15</v>
      </c>
      <c r="H24">
        <v>-577.48874374921297</v>
      </c>
      <c r="I24" s="2">
        <f>(H24-64*$I$6-64*$I$7)/128</f>
        <v>-0.60603925284498539</v>
      </c>
      <c r="J24">
        <v>1452.65671263902</v>
      </c>
      <c r="K24" s="2">
        <f>(J24^(1/3))/4</f>
        <v>2.8313550983855604</v>
      </c>
      <c r="L24" s="2"/>
      <c r="M24" s="2">
        <f t="shared" si="4"/>
        <v>0.60603925284498539</v>
      </c>
      <c r="N24" s="2" t="e">
        <f t="shared" si="3"/>
        <v>#DIV/0!</v>
      </c>
      <c r="O24" s="2"/>
      <c r="Q24">
        <v>-1943.42</v>
      </c>
      <c r="R24" s="2">
        <f>(Q24-216*$R$6-216*$R$7)/432</f>
        <v>-0.60596064814814865</v>
      </c>
      <c r="S24">
        <v>4923.79</v>
      </c>
      <c r="T24" s="2">
        <f>(S24^(1/3))/6</f>
        <v>2.8354060189491648</v>
      </c>
    </row>
    <row r="25" spans="2:21" x14ac:dyDescent="0.2">
      <c r="B25" s="1" t="s">
        <v>16</v>
      </c>
      <c r="G25" s="1" t="s">
        <v>16</v>
      </c>
      <c r="H25">
        <v>-500.27785290315097</v>
      </c>
      <c r="I25" s="2">
        <f>(H25-81*$I$6-27*$I$7)/108</f>
        <v>-0.45409477709126472</v>
      </c>
      <c r="J25">
        <v>1190.0832666353101</v>
      </c>
      <c r="K25" s="2">
        <f>(J25^(1/3))/3</f>
        <v>3.5324107264765012</v>
      </c>
      <c r="L25" s="2"/>
      <c r="M25" s="2">
        <f t="shared" si="4"/>
        <v>0.45409477709126472</v>
      </c>
      <c r="N25" s="2" t="e">
        <f t="shared" si="3"/>
        <v>#DIV/0!</v>
      </c>
      <c r="O25" s="2"/>
      <c r="Q25">
        <v>-1182.48</v>
      </c>
      <c r="R25" s="2">
        <f>(Q25-192*$R$6-64*$R$7)/256</f>
        <v>-0.45388888888888945</v>
      </c>
      <c r="S25">
        <v>2823.61</v>
      </c>
      <c r="T25" s="2">
        <f>(S25^(1/3))/4</f>
        <v>3.5335256300845423</v>
      </c>
    </row>
    <row r="26" spans="2:21" x14ac:dyDescent="0.2">
      <c r="B26" s="1"/>
    </row>
    <row r="28" spans="2:21" x14ac:dyDescent="0.2">
      <c r="B28" t="s">
        <v>30</v>
      </c>
    </row>
    <row r="29" spans="2:21" x14ac:dyDescent="0.2">
      <c r="B29" t="s">
        <v>31</v>
      </c>
    </row>
    <row r="31" spans="2:21" x14ac:dyDescent="0.2">
      <c r="B31" t="s">
        <v>34</v>
      </c>
    </row>
    <row r="32" spans="2:21" x14ac:dyDescent="0.2">
      <c r="B3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2022-09-21T19:29:51Z</dcterms:created>
  <dcterms:modified xsi:type="dcterms:W3CDTF">2022-09-22T19:44:44Z</dcterms:modified>
</cp:coreProperties>
</file>