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davis_work/"/>
    </mc:Choice>
  </mc:AlternateContent>
  <xr:revisionPtr revIDLastSave="0" documentId="13_ncr:1_{D88B5A3C-C98A-B64E-A7C1-C8BE3CD402C5}" xr6:coauthVersionLast="47" xr6:coauthVersionMax="47" xr10:uidLastSave="{00000000-0000-0000-0000-000000000000}"/>
  <bookViews>
    <workbookView xWindow="17760" yWindow="7460" windowWidth="27240" windowHeight="16440" xr2:uid="{38D3AEBC-83C1-4A42-9881-5605D0A734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1" l="1"/>
  <c r="K32" i="1"/>
  <c r="I32" i="1"/>
  <c r="K35" i="1"/>
  <c r="I35" i="1"/>
  <c r="K51" i="1"/>
  <c r="K48" i="1" l="1"/>
  <c r="K42" i="1"/>
  <c r="K45" i="1"/>
  <c r="K34" i="1"/>
  <c r="K31" i="1"/>
  <c r="K29" i="1"/>
  <c r="K28" i="1"/>
  <c r="K26" i="1"/>
  <c r="K14" i="1"/>
  <c r="O59" i="1"/>
  <c r="O55" i="1" l="1"/>
  <c r="O58" i="1"/>
  <c r="O40" i="1" l="1"/>
  <c r="N40" i="1"/>
  <c r="M40" i="1"/>
  <c r="K40" i="1"/>
  <c r="V11" i="1"/>
  <c r="N77" i="1"/>
  <c r="N76" i="1"/>
  <c r="N75" i="1"/>
  <c r="N71" i="1"/>
  <c r="N70" i="1"/>
  <c r="N69" i="1"/>
  <c r="N64" i="1"/>
  <c r="N65" i="1"/>
  <c r="N63" i="1"/>
  <c r="K55" i="1"/>
  <c r="K56" i="1" s="1"/>
  <c r="K39" i="1"/>
  <c r="M39" i="1"/>
  <c r="N39" i="1"/>
  <c r="O39" i="1"/>
  <c r="N55" i="1"/>
  <c r="M55" i="1"/>
  <c r="O54" i="1"/>
  <c r="N54" i="1"/>
  <c r="M54" i="1"/>
  <c r="K54" i="1"/>
  <c r="K38" i="1"/>
  <c r="O38" i="1"/>
  <c r="O25" i="1"/>
  <c r="O21" i="1"/>
  <c r="O17" i="1"/>
  <c r="O14" i="1"/>
  <c r="N38" i="1"/>
  <c r="N25" i="1"/>
  <c r="N21" i="1"/>
  <c r="N17" i="1"/>
  <c r="N14" i="1"/>
  <c r="M38" i="1"/>
  <c r="K21" i="1"/>
  <c r="M25" i="1"/>
  <c r="K25" i="1"/>
  <c r="M9" i="1"/>
  <c r="M7" i="1"/>
  <c r="M5" i="1"/>
  <c r="M14" i="1"/>
  <c r="M17" i="1"/>
  <c r="K17" i="1"/>
  <c r="M13" i="1"/>
  <c r="M21" i="1"/>
  <c r="M20" i="1"/>
  <c r="M71" i="1"/>
  <c r="M70" i="1"/>
  <c r="M69" i="1"/>
  <c r="M64" i="1"/>
  <c r="M65" i="1"/>
  <c r="M63" i="1"/>
  <c r="M76" i="1"/>
  <c r="M77" i="1"/>
  <c r="M75" i="1"/>
  <c r="J76" i="1"/>
  <c r="I29" i="1" s="1"/>
  <c r="J77" i="1"/>
  <c r="J75" i="1"/>
  <c r="K77" i="1"/>
  <c r="K76" i="1"/>
  <c r="K75" i="1"/>
  <c r="K71" i="1"/>
  <c r="J71" i="1"/>
  <c r="K70" i="1"/>
  <c r="J70" i="1"/>
  <c r="K69" i="1"/>
  <c r="J69" i="1"/>
  <c r="J64" i="1"/>
  <c r="K64" i="1"/>
  <c r="J65" i="1"/>
  <c r="K65" i="1"/>
  <c r="K63" i="1"/>
  <c r="J63" i="1"/>
  <c r="K24" i="1"/>
  <c r="K16" i="1"/>
  <c r="K19" i="1"/>
  <c r="K12" i="1"/>
  <c r="I48" i="1" l="1"/>
  <c r="I42" i="1"/>
  <c r="I31" i="1"/>
  <c r="I45" i="1"/>
  <c r="I34" i="1"/>
  <c r="I28" i="1"/>
  <c r="I26" i="1"/>
  <c r="I14" i="1"/>
  <c r="I59" i="1"/>
  <c r="I58" i="1"/>
  <c r="I39" i="1"/>
  <c r="I40" i="1"/>
  <c r="I21" i="1"/>
  <c r="I54" i="1"/>
  <c r="I38" i="1"/>
  <c r="I17" i="1"/>
  <c r="I25" i="1"/>
  <c r="I55" i="1"/>
  <c r="K9" i="1"/>
  <c r="J9" i="1"/>
  <c r="J7" i="1"/>
  <c r="K7" i="1"/>
  <c r="K5" i="1"/>
  <c r="J5" i="1"/>
  <c r="I24" i="1" l="1"/>
  <c r="I12" i="1"/>
  <c r="I16" i="1"/>
  <c r="I19" i="1"/>
</calcChain>
</file>

<file path=xl/sharedStrings.xml><?xml version="1.0" encoding="utf-8"?>
<sst xmlns="http://schemas.openxmlformats.org/spreadsheetml/2006/main" count="181" uniqueCount="85">
  <si>
    <t>bcc Fe</t>
  </si>
  <si>
    <t>Redoing the VASP background work on Fe-Ni-Al system</t>
  </si>
  <si>
    <t>everything magnetic</t>
  </si>
  <si>
    <t>LMAXMIX</t>
  </si>
  <si>
    <t>=</t>
  </si>
  <si>
    <t>MAGMOM</t>
  </si>
  <si>
    <t>PREC</t>
  </si>
  <si>
    <t>A</t>
  </si>
  <si>
    <t>ENCUT</t>
  </si>
  <si>
    <t>IBRION</t>
  </si>
  <si>
    <t>NSW</t>
  </si>
  <si>
    <t>ISIF</t>
  </si>
  <si>
    <t>NELM</t>
  </si>
  <si>
    <t>NELMIN</t>
  </si>
  <si>
    <t>EDIFF</t>
  </si>
  <si>
    <t>EDIFFG</t>
  </si>
  <si>
    <t>NBLOCK</t>
  </si>
  <si>
    <t>ALGO</t>
  </si>
  <si>
    <t>ISPIN</t>
  </si>
  <si>
    <t>INIWAV</t>
  </si>
  <si>
    <t>ISTART</t>
  </si>
  <si>
    <t>ICHARG</t>
  </si>
  <si>
    <t>LWAVE</t>
  </si>
  <si>
    <t>.FALSE.</t>
  </si>
  <si>
    <t>LCHARG</t>
  </si>
  <si>
    <t>ADDGRID</t>
  </si>
  <si>
    <t>T</t>
  </si>
  <si>
    <t>ISMEAR</t>
  </si>
  <si>
    <t>SIGMA</t>
  </si>
  <si>
    <t>LREAL</t>
  </si>
  <si>
    <t>NCORE</t>
  </si>
  <si>
    <t>E</t>
  </si>
  <si>
    <t>V</t>
  </si>
  <si>
    <t>E/at</t>
  </si>
  <si>
    <t>a0</t>
  </si>
  <si>
    <t>ISYM</t>
  </si>
  <si>
    <t>fcc Ni</t>
  </si>
  <si>
    <t>VF</t>
  </si>
  <si>
    <t>k 10</t>
  </si>
  <si>
    <t>fcc Al</t>
  </si>
  <si>
    <t>Fe-Ni</t>
  </si>
  <si>
    <t>L12 Fe3Ni</t>
  </si>
  <si>
    <t>L12 FeNi3</t>
  </si>
  <si>
    <t>L10 FeNi</t>
  </si>
  <si>
    <t>Fe-Al</t>
  </si>
  <si>
    <t>Ef/at</t>
  </si>
  <si>
    <t>B2 Fe-Al</t>
  </si>
  <si>
    <t>D03 Fe3Al</t>
  </si>
  <si>
    <t>B2 - NiAl-FeAl</t>
  </si>
  <si>
    <t>k12</t>
  </si>
  <si>
    <t>k8</t>
  </si>
  <si>
    <t>k20</t>
  </si>
  <si>
    <t>fccAl</t>
  </si>
  <si>
    <t>k30</t>
  </si>
  <si>
    <t>irred</t>
  </si>
  <si>
    <t>ISYM2 w/ ideal structure</t>
  </si>
  <si>
    <t>k40</t>
  </si>
  <si>
    <t>fccNi</t>
  </si>
  <si>
    <t>bccFe</t>
  </si>
  <si>
    <t>k30 sym2</t>
  </si>
  <si>
    <t>kpoints/at</t>
  </si>
  <si>
    <t>k20 sym2</t>
  </si>
  <si>
    <t>k30 mag</t>
  </si>
  <si>
    <t>irred/at</t>
  </si>
  <si>
    <t>kpoints x at</t>
  </si>
  <si>
    <t>k15</t>
  </si>
  <si>
    <t>kpoints X vol</t>
  </si>
  <si>
    <t>kppints X vol</t>
  </si>
  <si>
    <t>2*4</t>
  </si>
  <si>
    <t>full supercell</t>
  </si>
  <si>
    <t>B2 unit</t>
  </si>
  <si>
    <t>I think this was the wrong structure…</t>
  </si>
  <si>
    <t>nope, it’s the same, yay</t>
  </si>
  <si>
    <t>Fe-Ni liq</t>
  </si>
  <si>
    <t>B2-FeAl nomag</t>
  </si>
  <si>
    <t>B2 FeNi</t>
  </si>
  <si>
    <t>k10</t>
  </si>
  <si>
    <t>D03 Fe3Ni</t>
  </si>
  <si>
    <t>k6</t>
  </si>
  <si>
    <t>D03 FeNi3</t>
  </si>
  <si>
    <t>L12 Fe3Al</t>
  </si>
  <si>
    <t>D03 FeAl3</t>
  </si>
  <si>
    <t>L12 FeAl3</t>
  </si>
  <si>
    <t>L10 FeAl</t>
  </si>
  <si>
    <t>inherently aniso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</si>
</sst>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1" fontId="0" fillId="0" borderId="0" xfId="0" applyNumberForma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1" fillId="0" borderId="0" xfId="0" applyFont="1"/>
    <xf numFmtId="11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11" fontId="0" fillId="0" borderId="0" xfId="0" applyNumberFormat="1" applyFo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2DD5-F7BF-C245-AFF8-B1AF85A0045F}">
  <dimension ref="B2:W77"/>
  <sheetViews>
    <sheetView tabSelected="1" topLeftCell="A22" workbookViewId="0">
      <selection activeCell="M48" sqref="M48"/>
    </sheetView>
  </sheetViews>
  <sheetFormatPr baseColWidth="10" defaultRowHeight="16" x14ac:dyDescent="0.2"/>
  <cols>
    <col min="7" max="7" width="14.5" customWidth="1"/>
    <col min="20" max="20" width="13.6640625" customWidth="1"/>
  </cols>
  <sheetData>
    <row r="2" spans="2:23" x14ac:dyDescent="0.2">
      <c r="B2" t="s">
        <v>1</v>
      </c>
    </row>
    <row r="3" spans="2:23" x14ac:dyDescent="0.2">
      <c r="B3" t="s">
        <v>2</v>
      </c>
      <c r="T3" s="7" t="s">
        <v>46</v>
      </c>
      <c r="U3" s="9">
        <v>-0.32622162499999963</v>
      </c>
      <c r="V3" s="9">
        <v>2.8744485394724157</v>
      </c>
    </row>
    <row r="4" spans="2:23" x14ac:dyDescent="0.2">
      <c r="G4" t="s">
        <v>38</v>
      </c>
      <c r="H4" t="s">
        <v>31</v>
      </c>
      <c r="I4" t="s">
        <v>32</v>
      </c>
      <c r="J4" t="s">
        <v>33</v>
      </c>
      <c r="K4" t="s">
        <v>34</v>
      </c>
      <c r="L4" t="s">
        <v>54</v>
      </c>
      <c r="M4" t="s">
        <v>63</v>
      </c>
      <c r="T4" s="10" t="s">
        <v>47</v>
      </c>
      <c r="U4" s="9">
        <v>-0.19390018750000015</v>
      </c>
      <c r="V4" s="9">
        <v>5.7324100129614832</v>
      </c>
    </row>
    <row r="5" spans="2:23" x14ac:dyDescent="0.2">
      <c r="B5" s="1" t="s">
        <v>3</v>
      </c>
      <c r="C5" s="1" t="s">
        <v>4</v>
      </c>
      <c r="D5" s="1">
        <v>4</v>
      </c>
      <c r="E5" s="1"/>
      <c r="G5" t="s">
        <v>0</v>
      </c>
      <c r="H5" s="4">
        <v>-16.485831000000001</v>
      </c>
      <c r="I5">
        <v>22.6</v>
      </c>
      <c r="J5" s="4">
        <f>H5/2</f>
        <v>-8.2429155000000005</v>
      </c>
      <c r="K5" s="4">
        <f>I5^(1/3)</f>
        <v>2.8272842881255502</v>
      </c>
      <c r="L5">
        <v>504</v>
      </c>
      <c r="M5">
        <f>L5/2</f>
        <v>252</v>
      </c>
      <c r="N5" s="3"/>
      <c r="P5" s="4"/>
      <c r="Q5" s="4"/>
    </row>
    <row r="6" spans="2:23" x14ac:dyDescent="0.2">
      <c r="B6" s="1" t="s">
        <v>5</v>
      </c>
      <c r="C6" s="1" t="s">
        <v>4</v>
      </c>
      <c r="D6" s="1" t="s">
        <v>68</v>
      </c>
      <c r="E6" s="1"/>
      <c r="H6" s="4"/>
      <c r="T6" s="7" t="s">
        <v>42</v>
      </c>
      <c r="U6" s="9">
        <v>-8.32259999999998E-2</v>
      </c>
      <c r="V6" s="9">
        <v>3.5367555151454755</v>
      </c>
    </row>
    <row r="7" spans="2:23" x14ac:dyDescent="0.2">
      <c r="B7" s="1" t="s">
        <v>35</v>
      </c>
      <c r="C7" s="1" t="s">
        <v>4</v>
      </c>
      <c r="D7" s="1">
        <v>0</v>
      </c>
      <c r="E7" s="1"/>
      <c r="G7" t="s">
        <v>36</v>
      </c>
      <c r="H7" s="4">
        <v>-21.912763000000002</v>
      </c>
      <c r="I7">
        <v>43.43</v>
      </c>
      <c r="J7" s="4">
        <f>H7/4</f>
        <v>-5.4781907500000004</v>
      </c>
      <c r="K7" s="4">
        <f>I7^(1/3)</f>
        <v>3.5150373421041339</v>
      </c>
      <c r="L7">
        <v>504</v>
      </c>
      <c r="M7">
        <f>L7/4</f>
        <v>126</v>
      </c>
      <c r="N7" s="3"/>
      <c r="P7" s="4"/>
      <c r="Q7" s="4"/>
      <c r="T7" s="10" t="s">
        <v>41</v>
      </c>
      <c r="U7" s="9">
        <v>5.6219750000000346E-2</v>
      </c>
      <c r="V7" s="9">
        <v>3.5791490127995242</v>
      </c>
    </row>
    <row r="8" spans="2:23" x14ac:dyDescent="0.2">
      <c r="B8" s="1" t="s">
        <v>6</v>
      </c>
      <c r="C8" s="1" t="s">
        <v>4</v>
      </c>
      <c r="D8" s="1" t="s">
        <v>7</v>
      </c>
      <c r="E8" s="1"/>
      <c r="H8" s="4"/>
      <c r="T8" s="7" t="s">
        <v>43</v>
      </c>
      <c r="U8" s="9">
        <v>-6.1390999999999529E-2</v>
      </c>
      <c r="V8" s="9">
        <v>3.5561027080415948</v>
      </c>
    </row>
    <row r="9" spans="2:23" x14ac:dyDescent="0.2">
      <c r="B9" s="1" t="s">
        <v>8</v>
      </c>
      <c r="C9" s="1" t="s">
        <v>4</v>
      </c>
      <c r="D9" s="1">
        <v>300</v>
      </c>
      <c r="E9" s="1"/>
      <c r="G9" t="s">
        <v>39</v>
      </c>
      <c r="H9" s="6">
        <v>-14.949975</v>
      </c>
      <c r="I9" s="5">
        <v>66.010000000000005</v>
      </c>
      <c r="J9" s="4">
        <f>H9/4</f>
        <v>-3.7374937500000001</v>
      </c>
      <c r="K9" s="4">
        <f>I9^(1/3)</f>
        <v>4.0414441133461674</v>
      </c>
      <c r="L9">
        <v>504</v>
      </c>
      <c r="M9">
        <f>L9/4</f>
        <v>126</v>
      </c>
      <c r="N9" s="3"/>
      <c r="P9" s="4"/>
      <c r="Q9" s="4"/>
    </row>
    <row r="10" spans="2:23" x14ac:dyDescent="0.2">
      <c r="B10" s="1" t="s">
        <v>9</v>
      </c>
      <c r="C10" s="1" t="s">
        <v>4</v>
      </c>
      <c r="D10" s="1">
        <v>2</v>
      </c>
      <c r="E10" s="1"/>
      <c r="H10" s="4"/>
      <c r="T10" s="7" t="s">
        <v>48</v>
      </c>
      <c r="U10" s="9">
        <v>-0.49583943749999992</v>
      </c>
      <c r="V10" s="9">
        <v>5.7455668413325496</v>
      </c>
      <c r="W10" t="s">
        <v>69</v>
      </c>
    </row>
    <row r="11" spans="2:23" x14ac:dyDescent="0.2">
      <c r="B11" s="1" t="s">
        <v>10</v>
      </c>
      <c r="C11" s="1" t="s">
        <v>4</v>
      </c>
      <c r="D11" s="1">
        <v>100</v>
      </c>
      <c r="E11" s="1"/>
      <c r="G11" t="s">
        <v>40</v>
      </c>
      <c r="H11" s="1" t="s">
        <v>31</v>
      </c>
      <c r="I11" s="1" t="s">
        <v>45</v>
      </c>
      <c r="J11" s="1" t="s">
        <v>32</v>
      </c>
      <c r="K11" s="1" t="s">
        <v>34</v>
      </c>
      <c r="L11" s="1" t="s">
        <v>54</v>
      </c>
      <c r="M11" s="1" t="s">
        <v>60</v>
      </c>
      <c r="N11" s="1" t="s">
        <v>64</v>
      </c>
      <c r="O11" s="1" t="s">
        <v>66</v>
      </c>
      <c r="V11" s="9">
        <f>V10/2</f>
        <v>2.8727834206662748</v>
      </c>
      <c r="W11" t="s">
        <v>70</v>
      </c>
    </row>
    <row r="12" spans="2:23" x14ac:dyDescent="0.2">
      <c r="B12" s="1" t="s">
        <v>11</v>
      </c>
      <c r="C12" s="1" t="s">
        <v>4</v>
      </c>
      <c r="D12" s="1">
        <v>3</v>
      </c>
      <c r="E12" s="1"/>
      <c r="G12" t="s">
        <v>41</v>
      </c>
      <c r="H12" s="4">
        <v>-29.991647</v>
      </c>
      <c r="I12" s="4">
        <f>(H12-3*$J$5-1*$J$7)/4</f>
        <v>5.3822562499999949E-2</v>
      </c>
      <c r="J12">
        <v>45.97</v>
      </c>
      <c r="K12" s="4">
        <f>J12^(1/3)</f>
        <v>3.5822687781731615</v>
      </c>
    </row>
    <row r="13" spans="2:23" x14ac:dyDescent="0.2">
      <c r="B13" s="1" t="s">
        <v>12</v>
      </c>
      <c r="C13" s="1" t="s">
        <v>4</v>
      </c>
      <c r="D13" s="1">
        <v>60</v>
      </c>
      <c r="E13" s="1"/>
      <c r="F13" t="s">
        <v>53</v>
      </c>
      <c r="G13" s="1" t="s">
        <v>41</v>
      </c>
      <c r="H13" s="4">
        <v>-29.246537</v>
      </c>
      <c r="I13" s="4"/>
      <c r="K13" s="4"/>
      <c r="L13">
        <v>816</v>
      </c>
      <c r="M13">
        <f>L13/4</f>
        <v>204</v>
      </c>
    </row>
    <row r="14" spans="2:23" x14ac:dyDescent="0.2">
      <c r="B14" s="1" t="s">
        <v>13</v>
      </c>
      <c r="C14" s="1" t="s">
        <v>4</v>
      </c>
      <c r="D14" s="1">
        <v>5</v>
      </c>
      <c r="E14" s="1"/>
      <c r="F14" s="7" t="s">
        <v>62</v>
      </c>
      <c r="G14" s="10" t="s">
        <v>41</v>
      </c>
      <c r="H14" s="9">
        <v>-29.996182999999998</v>
      </c>
      <c r="I14" s="9">
        <f>(H14-1*$J$70-3*$J$77)/4</f>
        <v>5.6219750000000346E-2</v>
      </c>
      <c r="J14" s="7">
        <v>45.85</v>
      </c>
      <c r="K14" s="9">
        <f>J14^(1/3)</f>
        <v>3.5791490127995242</v>
      </c>
      <c r="L14" s="7">
        <v>816</v>
      </c>
      <c r="M14" s="7">
        <f>L14/4</f>
        <v>204</v>
      </c>
      <c r="N14" s="7">
        <f>L14*4^3</f>
        <v>52224</v>
      </c>
      <c r="O14" s="7">
        <f>L14*J14</f>
        <v>37413.599999999999</v>
      </c>
    </row>
    <row r="15" spans="2:23" x14ac:dyDescent="0.2">
      <c r="B15" s="1" t="s">
        <v>14</v>
      </c>
      <c r="C15" s="1" t="s">
        <v>4</v>
      </c>
      <c r="D15" s="2">
        <v>1.0000000000000001E-5</v>
      </c>
      <c r="E15" s="2"/>
      <c r="I15" s="4"/>
    </row>
    <row r="16" spans="2:23" x14ac:dyDescent="0.2">
      <c r="B16" s="1" t="s">
        <v>15</v>
      </c>
      <c r="C16" s="1" t="s">
        <v>4</v>
      </c>
      <c r="D16" s="2">
        <v>-0.01</v>
      </c>
      <c r="E16" s="2"/>
      <c r="G16" t="s">
        <v>42</v>
      </c>
      <c r="H16" s="3">
        <v>-24.911394999999999</v>
      </c>
      <c r="I16" s="4">
        <f>(H16-1*$J$5-3*$J$7)/4</f>
        <v>-5.8476812499998587E-2</v>
      </c>
      <c r="J16">
        <v>44.29</v>
      </c>
      <c r="K16" s="4">
        <f>J16^(1/3)</f>
        <v>3.5380874259120167</v>
      </c>
    </row>
    <row r="17" spans="2:15" x14ac:dyDescent="0.2">
      <c r="B17" s="1" t="s">
        <v>16</v>
      </c>
      <c r="C17" s="1" t="s">
        <v>4</v>
      </c>
      <c r="D17" s="1">
        <v>1</v>
      </c>
      <c r="E17" s="1"/>
      <c r="F17" s="7" t="s">
        <v>62</v>
      </c>
      <c r="G17" s="7" t="s">
        <v>42</v>
      </c>
      <c r="H17" s="8">
        <v>-25.019812999999999</v>
      </c>
      <c r="I17" s="9">
        <f>(H17-1*$J$76-3*$J$70)/4</f>
        <v>-8.32259999999998E-2</v>
      </c>
      <c r="J17" s="7">
        <v>44.24</v>
      </c>
      <c r="K17" s="9">
        <f>J17^(1/3)</f>
        <v>3.5367555151454755</v>
      </c>
      <c r="L17" s="7">
        <v>816</v>
      </c>
      <c r="M17" s="7">
        <f>L17/4</f>
        <v>204</v>
      </c>
      <c r="N17" s="7">
        <f>L17*4^3</f>
        <v>52224</v>
      </c>
      <c r="O17" s="7">
        <f>L17*J17</f>
        <v>36099.840000000004</v>
      </c>
    </row>
    <row r="18" spans="2:15" x14ac:dyDescent="0.2">
      <c r="B18" s="1" t="s">
        <v>17</v>
      </c>
      <c r="C18" s="1" t="s">
        <v>4</v>
      </c>
      <c r="D18" s="1" t="s">
        <v>37</v>
      </c>
      <c r="E18" s="1"/>
      <c r="I18" s="4"/>
    </row>
    <row r="19" spans="2:15" x14ac:dyDescent="0.2">
      <c r="B19" s="1" t="s">
        <v>18</v>
      </c>
      <c r="C19" s="1" t="s">
        <v>4</v>
      </c>
      <c r="D19" s="1">
        <v>2</v>
      </c>
      <c r="E19" s="1"/>
      <c r="G19" t="s">
        <v>43</v>
      </c>
      <c r="H19" s="3">
        <v>-27.702898999999999</v>
      </c>
      <c r="I19" s="4">
        <f>(H19-2*$J$5-2*$J$7)/4</f>
        <v>-6.5171624999999178E-2</v>
      </c>
      <c r="J19">
        <v>44.97</v>
      </c>
      <c r="K19" s="4">
        <f>J19^(1/3)</f>
        <v>3.5561027080415948</v>
      </c>
    </row>
    <row r="20" spans="2:15" x14ac:dyDescent="0.2">
      <c r="B20" s="1" t="s">
        <v>19</v>
      </c>
      <c r="C20" s="1" t="s">
        <v>4</v>
      </c>
      <c r="D20" s="1">
        <v>1</v>
      </c>
      <c r="E20" s="1"/>
      <c r="F20" t="s">
        <v>59</v>
      </c>
      <c r="G20" t="s">
        <v>43</v>
      </c>
      <c r="L20">
        <v>2176</v>
      </c>
      <c r="M20">
        <f>L20/4</f>
        <v>544</v>
      </c>
    </row>
    <row r="21" spans="2:15" x14ac:dyDescent="0.2">
      <c r="B21" s="1" t="s">
        <v>20</v>
      </c>
      <c r="C21" s="1" t="s">
        <v>4</v>
      </c>
      <c r="D21" s="2">
        <v>1</v>
      </c>
      <c r="E21" s="2"/>
      <c r="F21" s="7" t="s">
        <v>61</v>
      </c>
      <c r="G21" s="7" t="s">
        <v>43</v>
      </c>
      <c r="H21" s="8">
        <v>-27.699445999999998</v>
      </c>
      <c r="I21" s="9">
        <f>(H21-2*$J$76-2*$J$70)/4</f>
        <v>-6.1390999999999529E-2</v>
      </c>
      <c r="J21" s="7">
        <v>44.97</v>
      </c>
      <c r="K21" s="9">
        <f>J21^(1/3)</f>
        <v>3.5561027080415948</v>
      </c>
      <c r="L21" s="7">
        <v>726</v>
      </c>
      <c r="M21" s="7">
        <f>L21/4</f>
        <v>181.5</v>
      </c>
      <c r="N21" s="7">
        <f>L21*4^3</f>
        <v>46464</v>
      </c>
      <c r="O21" s="7">
        <f>L21*J21</f>
        <v>32648.219999999998</v>
      </c>
    </row>
    <row r="22" spans="2:15" x14ac:dyDescent="0.2">
      <c r="B22" s="1" t="s">
        <v>21</v>
      </c>
      <c r="C22" s="1" t="s">
        <v>4</v>
      </c>
      <c r="D22" s="1">
        <v>1</v>
      </c>
      <c r="E22" s="1"/>
      <c r="F22" s="7"/>
      <c r="G22" s="7"/>
      <c r="H22" s="8"/>
      <c r="I22" s="9"/>
      <c r="J22" s="7"/>
      <c r="K22" s="9"/>
      <c r="L22" s="7"/>
      <c r="M22" s="7"/>
    </row>
    <row r="23" spans="2:15" x14ac:dyDescent="0.2">
      <c r="B23" s="1" t="s">
        <v>22</v>
      </c>
      <c r="C23" s="1" t="s">
        <v>4</v>
      </c>
      <c r="D23" s="1" t="s">
        <v>26</v>
      </c>
      <c r="E23" s="1"/>
      <c r="G23" t="s">
        <v>44</v>
      </c>
    </row>
    <row r="24" spans="2:15" x14ac:dyDescent="0.2">
      <c r="B24" s="1" t="s">
        <v>24</v>
      </c>
      <c r="C24" s="1" t="s">
        <v>4</v>
      </c>
      <c r="D24" s="1" t="s">
        <v>26</v>
      </c>
      <c r="E24" s="1"/>
      <c r="G24" t="s">
        <v>46</v>
      </c>
      <c r="H24" s="3">
        <v>-12.642702</v>
      </c>
      <c r="I24" s="4">
        <f>(H24-1*$J$5-1*$J$9)/2</f>
        <v>-0.33114637499999966</v>
      </c>
      <c r="J24">
        <v>23.77</v>
      </c>
      <c r="K24" s="4">
        <f>J24^(1/3)</f>
        <v>2.8752551758384484</v>
      </c>
    </row>
    <row r="25" spans="2:15" x14ac:dyDescent="0.2">
      <c r="B25" s="1" t="s">
        <v>25</v>
      </c>
      <c r="C25" s="1" t="s">
        <v>4</v>
      </c>
      <c r="D25" s="1" t="s">
        <v>26</v>
      </c>
      <c r="E25" s="1"/>
      <c r="F25" s="7" t="s">
        <v>59</v>
      </c>
      <c r="G25" s="7" t="s">
        <v>46</v>
      </c>
      <c r="H25" s="8">
        <v>-12.641276</v>
      </c>
      <c r="I25" s="9">
        <f>(H25-1*$J$76-1*$J$64)/2</f>
        <v>-0.32622162499999963</v>
      </c>
      <c r="J25" s="7">
        <v>23.75</v>
      </c>
      <c r="K25" s="9">
        <f>J25^(1/3)</f>
        <v>2.8744485394724157</v>
      </c>
      <c r="L25" s="7">
        <v>816</v>
      </c>
      <c r="M25" s="7">
        <f>L25/2</f>
        <v>408</v>
      </c>
      <c r="N25" s="7">
        <f>L25*2^3</f>
        <v>6528</v>
      </c>
      <c r="O25" s="7">
        <f>L25*J25</f>
        <v>19380</v>
      </c>
    </row>
    <row r="26" spans="2:15" x14ac:dyDescent="0.2">
      <c r="B26" s="1" t="s">
        <v>27</v>
      </c>
      <c r="C26" s="1" t="s">
        <v>4</v>
      </c>
      <c r="D26" s="1">
        <v>1</v>
      </c>
      <c r="E26" s="1"/>
      <c r="F26" s="7"/>
      <c r="G26" s="5" t="s">
        <v>74</v>
      </c>
      <c r="H26" s="11">
        <v>-12.607521999999999</v>
      </c>
      <c r="I26" s="6">
        <f>(H26-1*$J$76-1*$J$64)/2</f>
        <v>-0.3093446249999996</v>
      </c>
      <c r="J26" s="5">
        <v>23.59</v>
      </c>
      <c r="K26" s="6">
        <f>J26^(1/3)</f>
        <v>2.8679790877745752</v>
      </c>
      <c r="L26" s="7"/>
      <c r="M26" s="7"/>
      <c r="N26" s="7"/>
      <c r="O26" s="7"/>
    </row>
    <row r="27" spans="2:15" x14ac:dyDescent="0.2">
      <c r="B27" s="1" t="s">
        <v>28</v>
      </c>
      <c r="C27" s="1" t="s">
        <v>4</v>
      </c>
      <c r="D27" s="1">
        <v>0.1</v>
      </c>
      <c r="E27" s="1"/>
      <c r="F27" s="7"/>
      <c r="G27" s="7"/>
      <c r="H27" s="8"/>
      <c r="I27" s="9"/>
      <c r="J27" s="7"/>
      <c r="K27" s="9"/>
      <c r="L27" s="7"/>
      <c r="M27" s="7"/>
      <c r="N27" s="7"/>
      <c r="O27" s="7"/>
    </row>
    <row r="28" spans="2:15" x14ac:dyDescent="0.2">
      <c r="B28" s="1" t="s">
        <v>29</v>
      </c>
      <c r="C28" s="1" t="s">
        <v>4</v>
      </c>
      <c r="D28" s="1" t="s">
        <v>23</v>
      </c>
      <c r="E28" s="1"/>
      <c r="F28" s="1" t="s">
        <v>76</v>
      </c>
      <c r="G28" s="12" t="s">
        <v>75</v>
      </c>
      <c r="H28" s="3">
        <v>-13.569121000000001</v>
      </c>
      <c r="I28" s="6">
        <f>(H28-1*$J$76-1*$J$70)/2</f>
        <v>7.8909999999999592E-2</v>
      </c>
      <c r="J28" s="5">
        <v>23.2</v>
      </c>
      <c r="K28" s="6">
        <f>J28^(1/3)</f>
        <v>2.8520862942848173</v>
      </c>
    </row>
    <row r="29" spans="2:15" x14ac:dyDescent="0.2">
      <c r="B29" s="1" t="s">
        <v>30</v>
      </c>
      <c r="C29" s="1" t="s">
        <v>4</v>
      </c>
      <c r="D29" s="1">
        <v>8</v>
      </c>
      <c r="E29" s="1"/>
      <c r="F29" s="7" t="s">
        <v>53</v>
      </c>
      <c r="G29" s="10" t="s">
        <v>75</v>
      </c>
      <c r="H29" s="8">
        <v>-13.569323000000001</v>
      </c>
      <c r="I29" s="9">
        <f>(H29-1*$J$76-1*$J$70)/2</f>
        <v>7.8808999999999685E-2</v>
      </c>
      <c r="J29" s="7">
        <v>23.19</v>
      </c>
      <c r="K29" s="9">
        <f>J29^(1/3)</f>
        <v>2.85167645288037</v>
      </c>
    </row>
    <row r="30" spans="2:15" x14ac:dyDescent="0.2">
      <c r="B30" s="1"/>
      <c r="C30" s="1"/>
      <c r="D30" s="1"/>
      <c r="E30" s="1"/>
      <c r="H30" s="3"/>
      <c r="I30" s="4"/>
      <c r="K30" s="4"/>
    </row>
    <row r="31" spans="2:15" x14ac:dyDescent="0.2">
      <c r="B31" s="1"/>
      <c r="C31" s="1"/>
      <c r="D31" s="1"/>
      <c r="E31" s="1"/>
      <c r="F31" t="s">
        <v>78</v>
      </c>
      <c r="G31" t="s">
        <v>77</v>
      </c>
      <c r="H31" s="3">
        <v>-120.37047</v>
      </c>
      <c r="I31" s="4">
        <f>(H31-12*$J$76-4*$J$70)/16</f>
        <v>3.2059374999999779E-2</v>
      </c>
      <c r="J31">
        <v>186.89</v>
      </c>
      <c r="K31" s="4">
        <f>J31^(1/3)</f>
        <v>5.7173575745376199</v>
      </c>
    </row>
    <row r="32" spans="2:15" x14ac:dyDescent="0.2">
      <c r="B32" s="1"/>
      <c r="C32" s="1"/>
      <c r="D32" s="1"/>
      <c r="E32" s="1"/>
      <c r="F32" t="s">
        <v>50</v>
      </c>
      <c r="G32" t="s">
        <v>77</v>
      </c>
      <c r="H32" s="3">
        <v>-120.39919</v>
      </c>
      <c r="I32" s="4">
        <f>(H32-12*$J$76-4*$J$70)/16</f>
        <v>3.0264374999999344E-2</v>
      </c>
      <c r="J32">
        <v>186.29</v>
      </c>
      <c r="K32" s="4">
        <f>J32^(1/3)</f>
        <v>5.7112325952121896</v>
      </c>
    </row>
    <row r="33" spans="2:16" x14ac:dyDescent="0.2">
      <c r="B33" s="1"/>
      <c r="C33" s="1"/>
      <c r="D33" s="1"/>
      <c r="E33" s="1"/>
      <c r="H33" s="3"/>
      <c r="I33" s="4"/>
      <c r="K33" s="4"/>
    </row>
    <row r="34" spans="2:16" x14ac:dyDescent="0.2">
      <c r="B34" s="1"/>
      <c r="C34" s="1"/>
      <c r="D34" s="1"/>
      <c r="E34" s="1"/>
      <c r="F34" t="s">
        <v>78</v>
      </c>
      <c r="G34" t="s">
        <v>79</v>
      </c>
      <c r="H34" s="3">
        <v>-98.397644999999997</v>
      </c>
      <c r="I34" s="4">
        <f>(H34-12*$J$70-4*$J$76)/16</f>
        <v>2.1874437499999733E-2</v>
      </c>
      <c r="J34">
        <v>179.2</v>
      </c>
      <c r="K34" s="4">
        <f>J34^(1/3)</f>
        <v>5.6378389856519133</v>
      </c>
    </row>
    <row r="35" spans="2:16" x14ac:dyDescent="0.2">
      <c r="B35" s="1"/>
      <c r="C35" s="1"/>
      <c r="D35" s="1"/>
      <c r="E35" s="1"/>
      <c r="F35" t="s">
        <v>50</v>
      </c>
      <c r="G35" t="s">
        <v>79</v>
      </c>
      <c r="H35" s="3">
        <v>-98.414854000000005</v>
      </c>
      <c r="I35" s="4">
        <f>(H35-12*$J$70-4*$J$76)/16</f>
        <v>2.0798874999999217E-2</v>
      </c>
      <c r="J35">
        <v>179.29</v>
      </c>
      <c r="K35" s="4">
        <f>J35^(1/3)</f>
        <v>5.638782662339568</v>
      </c>
    </row>
    <row r="36" spans="2:16" x14ac:dyDescent="0.2">
      <c r="B36" s="1"/>
      <c r="C36" s="1"/>
      <c r="D36" s="1"/>
      <c r="E36" s="1"/>
    </row>
    <row r="37" spans="2:16" x14ac:dyDescent="0.2">
      <c r="B37" s="1"/>
      <c r="C37" s="1"/>
      <c r="D37" s="1"/>
      <c r="E37" s="1"/>
      <c r="G37" s="1" t="s">
        <v>47</v>
      </c>
    </row>
    <row r="38" spans="2:16" x14ac:dyDescent="0.2">
      <c r="B38" s="1"/>
      <c r="C38" s="1"/>
      <c r="D38" s="1"/>
      <c r="E38" s="1"/>
      <c r="F38" t="s">
        <v>50</v>
      </c>
      <c r="G38" s="1" t="s">
        <v>47</v>
      </c>
      <c r="H38" s="3">
        <v>-117.02958</v>
      </c>
      <c r="I38" s="4">
        <f>(H38-12*$J$76-4*$J$64)/16</f>
        <v>-0.19366206250000007</v>
      </c>
      <c r="J38">
        <v>188.47</v>
      </c>
      <c r="K38" s="4">
        <f>J38^(1/3)</f>
        <v>5.7334242218630544</v>
      </c>
      <c r="L38">
        <v>35</v>
      </c>
      <c r="M38">
        <f>L38/16</f>
        <v>2.1875</v>
      </c>
      <c r="N38">
        <f>L38*16^3</f>
        <v>143360</v>
      </c>
      <c r="O38">
        <f>L38*J38</f>
        <v>6596.45</v>
      </c>
    </row>
    <row r="39" spans="2:16" x14ac:dyDescent="0.2">
      <c r="B39" s="1"/>
      <c r="C39" s="1"/>
      <c r="D39" s="1"/>
      <c r="E39" s="1"/>
      <c r="F39" s="7" t="s">
        <v>65</v>
      </c>
      <c r="G39" s="10" t="s">
        <v>47</v>
      </c>
      <c r="H39" s="8">
        <v>-117.03339</v>
      </c>
      <c r="I39" s="9">
        <f>(H39-12*$J$76-4*$J$64)/16</f>
        <v>-0.19390018750000015</v>
      </c>
      <c r="J39" s="7">
        <v>188.37</v>
      </c>
      <c r="K39" s="9">
        <f>J39^(1/3)</f>
        <v>5.7324100129614832</v>
      </c>
      <c r="L39" s="7">
        <v>120</v>
      </c>
      <c r="M39" s="7">
        <f>L39/16</f>
        <v>7.5</v>
      </c>
      <c r="N39" s="7">
        <f>L39*16^3</f>
        <v>491520</v>
      </c>
      <c r="O39" s="7">
        <f>L39*J39</f>
        <v>22604.400000000001</v>
      </c>
      <c r="P39" t="s">
        <v>71</v>
      </c>
    </row>
    <row r="40" spans="2:16" x14ac:dyDescent="0.2">
      <c r="B40" s="1"/>
      <c r="C40" s="1"/>
      <c r="D40" s="1"/>
      <c r="E40" s="1"/>
      <c r="F40" s="7" t="s">
        <v>50</v>
      </c>
      <c r="G40" s="10" t="s">
        <v>47</v>
      </c>
      <c r="H40" s="8">
        <v>-117.02958</v>
      </c>
      <c r="I40" s="9">
        <f>(H40-12*$J$76-4*$J$64)/16</f>
        <v>-0.19366206250000007</v>
      </c>
      <c r="J40">
        <v>188.47</v>
      </c>
      <c r="K40" s="9">
        <f>J40^(1/3)</f>
        <v>5.7334242218630544</v>
      </c>
      <c r="L40" s="7">
        <v>35</v>
      </c>
      <c r="M40" s="7">
        <f>L40/16</f>
        <v>2.1875</v>
      </c>
      <c r="N40" s="7">
        <f>L40*16^3</f>
        <v>143360</v>
      </c>
      <c r="O40" s="7">
        <f>L40*J40</f>
        <v>6596.45</v>
      </c>
      <c r="P40" t="s">
        <v>72</v>
      </c>
    </row>
    <row r="41" spans="2:16" x14ac:dyDescent="0.2">
      <c r="B41" s="1"/>
      <c r="C41" s="1"/>
      <c r="D41" s="1"/>
      <c r="E41" s="1"/>
      <c r="F41" s="7"/>
      <c r="G41" s="10"/>
      <c r="H41" s="8"/>
      <c r="I41" s="9"/>
      <c r="K41" s="9"/>
      <c r="L41" s="7"/>
      <c r="M41" s="7"/>
      <c r="N41" s="7"/>
      <c r="O41" s="7"/>
    </row>
    <row r="42" spans="2:16" x14ac:dyDescent="0.2">
      <c r="B42" s="1"/>
      <c r="C42" s="1"/>
      <c r="D42" s="1"/>
      <c r="E42" s="1"/>
      <c r="F42" s="5" t="s">
        <v>78</v>
      </c>
      <c r="G42" s="1" t="s">
        <v>81</v>
      </c>
      <c r="H42" s="11">
        <v>-78.097783000000007</v>
      </c>
      <c r="I42" s="6">
        <f>(H42-12*$J$64-4*$J$76)/16</f>
        <v>-1.2965375000000279E-2</v>
      </c>
      <c r="J42">
        <v>213.69</v>
      </c>
      <c r="K42" s="6">
        <f>J42^(1/3)</f>
        <v>5.9785344074144984</v>
      </c>
      <c r="L42" s="7"/>
      <c r="M42" s="7"/>
      <c r="N42" s="7"/>
      <c r="O42" s="7"/>
    </row>
    <row r="43" spans="2:16" x14ac:dyDescent="0.2">
      <c r="B43" s="1"/>
      <c r="C43" s="1"/>
      <c r="D43" s="1"/>
      <c r="E43" s="1"/>
      <c r="F43" s="5" t="s">
        <v>50</v>
      </c>
      <c r="G43" s="1" t="s">
        <v>81</v>
      </c>
      <c r="H43" s="11"/>
      <c r="I43" s="6"/>
      <c r="K43" s="6"/>
      <c r="L43" s="7"/>
      <c r="M43" s="7"/>
      <c r="N43" s="7"/>
      <c r="O43" s="7"/>
    </row>
    <row r="44" spans="2:16" x14ac:dyDescent="0.2">
      <c r="B44" s="1"/>
      <c r="C44" s="1"/>
      <c r="D44" s="1"/>
      <c r="E44" s="1"/>
      <c r="F44" s="7"/>
      <c r="G44" s="10"/>
      <c r="H44" s="8"/>
      <c r="I44" s="9"/>
      <c r="K44" s="9"/>
      <c r="L44" s="7"/>
      <c r="M44" s="7"/>
      <c r="N44" s="7"/>
      <c r="O44" s="7"/>
    </row>
    <row r="45" spans="2:16" x14ac:dyDescent="0.2">
      <c r="B45" s="1"/>
      <c r="C45" s="1"/>
      <c r="D45" s="1"/>
      <c r="E45" s="1"/>
      <c r="F45" s="5" t="s">
        <v>76</v>
      </c>
      <c r="G45" s="12" t="s">
        <v>80</v>
      </c>
      <c r="H45" s="11">
        <v>-29.273737000000001</v>
      </c>
      <c r="I45" s="6">
        <f>(H45-3*$J$76-1*$J$64)/4</f>
        <v>-0.19774756250000047</v>
      </c>
      <c r="J45">
        <v>48.66</v>
      </c>
      <c r="K45" s="6">
        <f>J45^(1/3)</f>
        <v>3.6508223580223329</v>
      </c>
      <c r="L45" s="7"/>
      <c r="M45" s="7"/>
      <c r="N45" s="7"/>
      <c r="O45" s="7"/>
    </row>
    <row r="46" spans="2:16" x14ac:dyDescent="0.2">
      <c r="B46" s="1"/>
      <c r="C46" s="1"/>
      <c r="D46" s="1"/>
      <c r="E46" s="1"/>
      <c r="F46" s="5" t="s">
        <v>51</v>
      </c>
      <c r="G46" s="12" t="s">
        <v>80</v>
      </c>
      <c r="H46" s="11"/>
      <c r="I46" s="6"/>
      <c r="K46" s="6"/>
      <c r="L46" s="7"/>
      <c r="M46" s="7"/>
      <c r="N46" s="7"/>
      <c r="O46" s="7"/>
    </row>
    <row r="47" spans="2:16" x14ac:dyDescent="0.2">
      <c r="B47" s="1"/>
      <c r="C47" s="1"/>
      <c r="D47" s="1"/>
      <c r="E47" s="1"/>
      <c r="F47" s="5"/>
      <c r="G47" s="12"/>
      <c r="H47" s="11"/>
      <c r="I47" s="6"/>
      <c r="K47" s="6"/>
      <c r="L47" s="7"/>
      <c r="M47" s="7"/>
      <c r="N47" s="7"/>
      <c r="O47" s="7"/>
    </row>
    <row r="48" spans="2:16" x14ac:dyDescent="0.2">
      <c r="B48" s="1"/>
      <c r="C48" s="1"/>
      <c r="D48" s="1"/>
      <c r="E48" s="1"/>
      <c r="F48" s="5" t="s">
        <v>76</v>
      </c>
      <c r="G48" s="12" t="s">
        <v>82</v>
      </c>
      <c r="H48" s="11">
        <v>-19.916687</v>
      </c>
      <c r="I48" s="6">
        <f>(H48-3*$J$64-1*$J$76)/4</f>
        <v>-0.11102568749999975</v>
      </c>
      <c r="J48">
        <v>54.69</v>
      </c>
      <c r="K48" s="6">
        <f>J48^(1/3)</f>
        <v>3.7957940537531725</v>
      </c>
      <c r="L48" s="7"/>
      <c r="M48" s="7"/>
      <c r="N48" s="7"/>
      <c r="O48" s="7"/>
    </row>
    <row r="49" spans="2:15" x14ac:dyDescent="0.2">
      <c r="B49" s="1"/>
      <c r="C49" s="1"/>
      <c r="D49" s="1"/>
      <c r="E49" s="1"/>
      <c r="F49" s="5" t="s">
        <v>51</v>
      </c>
      <c r="G49" s="12" t="s">
        <v>82</v>
      </c>
      <c r="H49" s="11"/>
      <c r="I49" s="6"/>
      <c r="K49" s="6"/>
      <c r="L49" s="7"/>
      <c r="M49" s="7"/>
      <c r="N49" s="7"/>
      <c r="O49" s="7"/>
    </row>
    <row r="50" spans="2:15" x14ac:dyDescent="0.2">
      <c r="B50" s="1"/>
      <c r="C50" s="1"/>
      <c r="D50" s="1"/>
      <c r="E50" s="1"/>
      <c r="F50" s="5"/>
      <c r="G50" s="12"/>
      <c r="H50" s="11"/>
      <c r="I50" s="6"/>
      <c r="K50" s="6"/>
      <c r="L50" s="7"/>
      <c r="M50" s="7"/>
      <c r="N50" s="7"/>
      <c r="O50" s="7"/>
    </row>
    <row r="51" spans="2:15" x14ac:dyDescent="0.2">
      <c r="B51" s="1"/>
      <c r="C51" s="1"/>
      <c r="D51" s="1"/>
      <c r="E51" s="1"/>
      <c r="F51" s="5" t="s">
        <v>51</v>
      </c>
      <c r="G51" t="s">
        <v>83</v>
      </c>
      <c r="H51" s="11">
        <v>-25.184843999999998</v>
      </c>
      <c r="I51" s="6">
        <f>(H51-2*$J$76-2*$J$64)/4</f>
        <v>-0.30179462499999943</v>
      </c>
      <c r="J51">
        <v>46.82</v>
      </c>
      <c r="K51" s="6">
        <f>J51^(1/3)</f>
        <v>3.6042131742841335</v>
      </c>
      <c r="L51" s="7" t="s">
        <v>84</v>
      </c>
      <c r="M51" s="7"/>
      <c r="N51" s="7"/>
      <c r="O51" s="7"/>
    </row>
    <row r="52" spans="2:15" x14ac:dyDescent="0.2">
      <c r="B52" s="1"/>
      <c r="C52" s="1"/>
      <c r="D52" s="1"/>
      <c r="E52" s="1"/>
      <c r="F52" s="5"/>
      <c r="H52" s="11"/>
      <c r="I52" s="6"/>
      <c r="K52" s="6"/>
      <c r="L52" s="7"/>
      <c r="M52" s="7"/>
      <c r="N52" s="7"/>
      <c r="O52" s="7"/>
    </row>
    <row r="53" spans="2:15" x14ac:dyDescent="0.2">
      <c r="B53" s="1"/>
      <c r="C53" s="1"/>
      <c r="D53" s="1"/>
      <c r="E53" s="1"/>
    </row>
    <row r="54" spans="2:15" x14ac:dyDescent="0.2">
      <c r="B54" s="1"/>
      <c r="C54" s="1"/>
      <c r="D54" s="1"/>
      <c r="E54" s="1"/>
      <c r="F54" t="s">
        <v>50</v>
      </c>
      <c r="G54" t="s">
        <v>48</v>
      </c>
      <c r="H54" s="3">
        <v>-92.781615000000002</v>
      </c>
      <c r="I54" s="4">
        <f>(H54-4*$J$76-4*$J$70-8*J$64)/16</f>
        <v>-0.49617781250000004</v>
      </c>
      <c r="J54">
        <v>189.68</v>
      </c>
      <c r="K54" s="4">
        <f>J54^(1/3)</f>
        <v>5.7456678143535784</v>
      </c>
      <c r="L54">
        <v>35</v>
      </c>
      <c r="M54">
        <f>L54/16</f>
        <v>2.1875</v>
      </c>
      <c r="N54">
        <f>L54*16^3</f>
        <v>143360</v>
      </c>
      <c r="O54">
        <f>L54*J54</f>
        <v>6638.8</v>
      </c>
    </row>
    <row r="55" spans="2:15" x14ac:dyDescent="0.2">
      <c r="B55" s="1"/>
      <c r="C55" s="1"/>
      <c r="D55" s="1"/>
      <c r="E55" s="1"/>
      <c r="F55" s="7" t="s">
        <v>49</v>
      </c>
      <c r="G55" s="7" t="s">
        <v>48</v>
      </c>
      <c r="H55" s="8">
        <v>-92.776201</v>
      </c>
      <c r="I55" s="9">
        <f>(H55-4*$J$76-4*$J$70-8*J$64)/16</f>
        <v>-0.49583943749999992</v>
      </c>
      <c r="J55" s="7">
        <v>189.67</v>
      </c>
      <c r="K55" s="9">
        <f>J55^(1/3)</f>
        <v>5.7455668413325496</v>
      </c>
      <c r="L55" s="7">
        <v>84</v>
      </c>
      <c r="M55" s="7">
        <f>L55/16</f>
        <v>5.25</v>
      </c>
      <c r="N55" s="7">
        <f>L55*16^3</f>
        <v>344064</v>
      </c>
      <c r="O55" s="7">
        <f>L55*J55</f>
        <v>15932.279999999999</v>
      </c>
    </row>
    <row r="56" spans="2:15" x14ac:dyDescent="0.2">
      <c r="B56" s="1"/>
      <c r="C56" s="1"/>
      <c r="D56" s="1"/>
      <c r="E56" s="1"/>
      <c r="F56" s="7"/>
      <c r="G56" s="7"/>
      <c r="H56" s="7"/>
      <c r="I56" s="7"/>
      <c r="J56" s="7"/>
      <c r="K56" s="7">
        <f>K55/2</f>
        <v>2.8727834206662748</v>
      </c>
      <c r="L56" s="7"/>
      <c r="M56" s="7"/>
      <c r="N56" s="7"/>
      <c r="O56" s="7"/>
    </row>
    <row r="57" spans="2:15" x14ac:dyDescent="0.2">
      <c r="B57" s="1"/>
      <c r="C57" s="1"/>
      <c r="D57" s="1"/>
      <c r="E57" s="1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2:15" x14ac:dyDescent="0.2">
      <c r="B58" s="1"/>
      <c r="C58" s="1"/>
      <c r="D58" s="1"/>
      <c r="E58" s="1"/>
      <c r="F58" s="7"/>
      <c r="G58" s="7" t="s">
        <v>73</v>
      </c>
      <c r="H58" s="8">
        <v>-271.23919000000001</v>
      </c>
      <c r="I58" s="9">
        <f>(H58-27*$J$76-27*$J$70)/54</f>
        <v>1.8405225370370371</v>
      </c>
      <c r="J58" s="7">
        <v>592.70000000000005</v>
      </c>
      <c r="K58" s="7"/>
      <c r="L58" s="7">
        <v>14</v>
      </c>
      <c r="M58" s="7"/>
      <c r="N58" s="7"/>
      <c r="O58" s="7">
        <f>L58*J58</f>
        <v>8297.8000000000011</v>
      </c>
    </row>
    <row r="59" spans="2:15" x14ac:dyDescent="0.2">
      <c r="B59" s="1"/>
      <c r="C59" s="1"/>
      <c r="D59" s="1"/>
      <c r="E59" s="1"/>
      <c r="H59" s="3">
        <v>-357.70127000000002</v>
      </c>
      <c r="I59" s="9">
        <f>(H59-27*$J$76-27*$J$70)/54</f>
        <v>0.2393729074074071</v>
      </c>
      <c r="J59">
        <v>596.58000000000004</v>
      </c>
      <c r="L59" s="7">
        <v>14</v>
      </c>
      <c r="O59" s="7">
        <f>L59*J59</f>
        <v>8352.1200000000008</v>
      </c>
    </row>
    <row r="61" spans="2:15" x14ac:dyDescent="0.2">
      <c r="G61" t="s">
        <v>52</v>
      </c>
      <c r="H61" t="s">
        <v>31</v>
      </c>
      <c r="I61" t="s">
        <v>32</v>
      </c>
      <c r="J61" t="s">
        <v>33</v>
      </c>
      <c r="K61" t="s">
        <v>34</v>
      </c>
      <c r="L61" t="s">
        <v>54</v>
      </c>
      <c r="M61" t="s">
        <v>60</v>
      </c>
      <c r="N61" t="s">
        <v>67</v>
      </c>
    </row>
    <row r="62" spans="2:15" x14ac:dyDescent="0.2">
      <c r="G62" t="s">
        <v>55</v>
      </c>
    </row>
    <row r="63" spans="2:15" x14ac:dyDescent="0.2">
      <c r="G63" t="s">
        <v>51</v>
      </c>
      <c r="H63" s="3">
        <v>-14.96574</v>
      </c>
      <c r="I63">
        <v>65.91</v>
      </c>
      <c r="J63" s="4">
        <f>H63/4</f>
        <v>-3.7414350000000001</v>
      </c>
      <c r="K63" s="4">
        <f>I63^(1/3)</f>
        <v>4.0394022577400159</v>
      </c>
      <c r="L63">
        <v>286</v>
      </c>
      <c r="M63">
        <f>L63/4</f>
        <v>71.5</v>
      </c>
      <c r="N63">
        <f>L63*I63</f>
        <v>18850.259999999998</v>
      </c>
    </row>
    <row r="64" spans="2:15" x14ac:dyDescent="0.2">
      <c r="G64" s="7" t="s">
        <v>53</v>
      </c>
      <c r="H64" s="8">
        <v>-14.967503000000001</v>
      </c>
      <c r="I64" s="7">
        <v>65.88</v>
      </c>
      <c r="J64" s="9">
        <f t="shared" ref="J64:J65" si="0">H64/4</f>
        <v>-3.7418757500000002</v>
      </c>
      <c r="K64" s="9">
        <f t="shared" ref="K64:K65" si="1">I64^(1/3)</f>
        <v>4.0387892983591733</v>
      </c>
      <c r="L64" s="7">
        <v>816</v>
      </c>
      <c r="M64" s="7">
        <f t="shared" ref="M64:M65" si="2">L64/4</f>
        <v>204</v>
      </c>
      <c r="N64" s="7">
        <f t="shared" ref="N64:N65" si="3">L64*I64</f>
        <v>53758.079999999994</v>
      </c>
    </row>
    <row r="65" spans="7:14" x14ac:dyDescent="0.2">
      <c r="G65" t="s">
        <v>56</v>
      </c>
      <c r="H65" s="3">
        <v>-14.96716</v>
      </c>
      <c r="I65">
        <v>65.89</v>
      </c>
      <c r="J65" s="4">
        <f t="shared" si="0"/>
        <v>-3.7417899999999999</v>
      </c>
      <c r="K65" s="4">
        <f t="shared" si="1"/>
        <v>4.0389936388249081</v>
      </c>
      <c r="L65">
        <v>1771</v>
      </c>
      <c r="M65">
        <f t="shared" si="2"/>
        <v>442.75</v>
      </c>
      <c r="N65">
        <f t="shared" si="3"/>
        <v>116691.19</v>
      </c>
    </row>
    <row r="67" spans="7:14" x14ac:dyDescent="0.2">
      <c r="G67" t="s">
        <v>57</v>
      </c>
      <c r="H67" t="s">
        <v>31</v>
      </c>
      <c r="I67" t="s">
        <v>32</v>
      </c>
      <c r="J67" t="s">
        <v>33</v>
      </c>
      <c r="K67" t="s">
        <v>34</v>
      </c>
      <c r="L67" t="s">
        <v>54</v>
      </c>
      <c r="M67" t="s">
        <v>60</v>
      </c>
      <c r="N67" t="s">
        <v>67</v>
      </c>
    </row>
    <row r="68" spans="7:14" x14ac:dyDescent="0.2">
      <c r="G68" t="s">
        <v>55</v>
      </c>
    </row>
    <row r="69" spans="7:14" x14ac:dyDescent="0.2">
      <c r="G69" t="s">
        <v>51</v>
      </c>
      <c r="H69" s="3">
        <v>-21.843409999999999</v>
      </c>
      <c r="I69">
        <v>43.54</v>
      </c>
      <c r="J69" s="4">
        <f>H69/4</f>
        <v>-5.4608524999999997</v>
      </c>
      <c r="K69" s="4">
        <f>I69^(1/3)</f>
        <v>3.5180024823723901</v>
      </c>
      <c r="L69">
        <v>286</v>
      </c>
      <c r="M69">
        <f>L69/4</f>
        <v>71.5</v>
      </c>
      <c r="N69">
        <f>L69*I69</f>
        <v>12452.44</v>
      </c>
    </row>
    <row r="70" spans="7:14" x14ac:dyDescent="0.2">
      <c r="G70" s="7" t="s">
        <v>53</v>
      </c>
      <c r="H70" s="8">
        <v>-21.919936</v>
      </c>
      <c r="I70" s="7">
        <v>43.39</v>
      </c>
      <c r="J70" s="9">
        <f t="shared" ref="J70:J71" si="4">H70/4</f>
        <v>-5.479984</v>
      </c>
      <c r="K70" s="9">
        <f t="shared" ref="K70:K71" si="5">I70^(1/3)</f>
        <v>3.5139578679964503</v>
      </c>
      <c r="L70" s="7">
        <v>816</v>
      </c>
      <c r="M70" s="7">
        <f t="shared" ref="M70:M71" si="6">L70/4</f>
        <v>204</v>
      </c>
      <c r="N70" s="7">
        <f t="shared" ref="N70:N71" si="7">L70*I70</f>
        <v>35406.239999999998</v>
      </c>
    </row>
    <row r="71" spans="7:14" x14ac:dyDescent="0.2">
      <c r="G71" t="s">
        <v>56</v>
      </c>
      <c r="H71" s="3"/>
      <c r="J71" s="4">
        <f t="shared" si="4"/>
        <v>0</v>
      </c>
      <c r="K71" s="4">
        <f t="shared" si="5"/>
        <v>0</v>
      </c>
      <c r="L71">
        <v>1771</v>
      </c>
      <c r="M71">
        <f t="shared" si="6"/>
        <v>442.75</v>
      </c>
      <c r="N71">
        <f t="shared" si="7"/>
        <v>0</v>
      </c>
    </row>
    <row r="73" spans="7:14" x14ac:dyDescent="0.2">
      <c r="G73" t="s">
        <v>58</v>
      </c>
      <c r="H73" t="s">
        <v>31</v>
      </c>
      <c r="I73" t="s">
        <v>32</v>
      </c>
      <c r="J73" t="s">
        <v>33</v>
      </c>
      <c r="K73" t="s">
        <v>34</v>
      </c>
      <c r="L73" t="s">
        <v>54</v>
      </c>
      <c r="M73" t="s">
        <v>60</v>
      </c>
      <c r="N73" t="s">
        <v>67</v>
      </c>
    </row>
    <row r="74" spans="7:14" x14ac:dyDescent="0.2">
      <c r="G74" t="s">
        <v>55</v>
      </c>
    </row>
    <row r="75" spans="7:14" x14ac:dyDescent="0.2">
      <c r="G75" t="s">
        <v>51</v>
      </c>
      <c r="H75" s="3">
        <v>-16.493448999999998</v>
      </c>
      <c r="I75">
        <v>22.67</v>
      </c>
      <c r="J75" s="4">
        <f>H75/2</f>
        <v>-8.2467244999999991</v>
      </c>
      <c r="K75" s="4">
        <f>I75^(1/3)</f>
        <v>2.8302003046342876</v>
      </c>
      <c r="L75">
        <v>286</v>
      </c>
      <c r="M75">
        <f>L75/2</f>
        <v>143</v>
      </c>
      <c r="N75">
        <f>L75*I75</f>
        <v>6483.6200000000008</v>
      </c>
    </row>
    <row r="76" spans="7:14" x14ac:dyDescent="0.2">
      <c r="G76" s="7" t="s">
        <v>53</v>
      </c>
      <c r="H76" s="8">
        <v>-16.493914</v>
      </c>
      <c r="I76" s="7">
        <v>22.68</v>
      </c>
      <c r="J76" s="9">
        <f t="shared" ref="J76:J77" si="8">H76/2</f>
        <v>-8.2469570000000001</v>
      </c>
      <c r="K76" s="9">
        <f t="shared" ref="K76:K77" si="9">I76^(1/3)</f>
        <v>2.8306163881899198</v>
      </c>
      <c r="L76" s="7">
        <v>816</v>
      </c>
      <c r="M76" s="7">
        <f t="shared" ref="M76:M77" si="10">L76/2</f>
        <v>408</v>
      </c>
      <c r="N76" s="7">
        <f t="shared" ref="N76:N77" si="11">L76*I76</f>
        <v>18506.88</v>
      </c>
    </row>
    <row r="77" spans="7:14" x14ac:dyDescent="0.2">
      <c r="G77" t="s">
        <v>56</v>
      </c>
      <c r="H77" s="3">
        <v>-16.494052</v>
      </c>
      <c r="I77">
        <v>22.65</v>
      </c>
      <c r="J77" s="4">
        <f t="shared" si="8"/>
        <v>-8.247026</v>
      </c>
      <c r="K77" s="4">
        <f t="shared" si="9"/>
        <v>2.8293677703004372</v>
      </c>
      <c r="L77">
        <v>1771</v>
      </c>
      <c r="M77">
        <f t="shared" si="10"/>
        <v>885.5</v>
      </c>
      <c r="N77">
        <f t="shared" si="11"/>
        <v>40113.149999999994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2020-04-22T16:06:55Z</dcterms:created>
  <dcterms:modified xsi:type="dcterms:W3CDTF">2022-09-22T19:44:40Z</dcterms:modified>
</cp:coreProperties>
</file>