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AAF47857-56F3-8B4E-9F9B-C38A95E47D7D}" xr6:coauthVersionLast="36" xr6:coauthVersionMax="43" xr10:uidLastSave="{00000000-0000-0000-0000-000000000000}"/>
  <bookViews>
    <workbookView xWindow="2360" yWindow="6680" windowWidth="30380" windowHeight="15940" xr2:uid="{BB65A101-BC44-F242-9CDA-C79354E6BCD6}"/>
  </bookViews>
  <sheets>
    <sheet name="workshop" sheetId="1" r:id="rId1"/>
    <sheet name="error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S15" i="1" l="1"/>
  <c r="T15" i="1"/>
  <c r="Q28" i="1" l="1"/>
  <c r="S21" i="1"/>
  <c r="P21" i="1"/>
  <c r="Q35" i="1" l="1"/>
  <c r="Q33" i="1"/>
  <c r="S32" i="1" l="1"/>
  <c r="S26" i="1"/>
  <c r="S22" i="1"/>
  <c r="S23" i="1"/>
  <c r="S24" i="1"/>
  <c r="S25" i="1"/>
  <c r="S28" i="1"/>
  <c r="S29" i="1"/>
  <c r="S30" i="1"/>
  <c r="S31" i="1"/>
  <c r="S33" i="1"/>
  <c r="S35" i="1"/>
  <c r="P33" i="1"/>
  <c r="P30" i="1"/>
  <c r="P28" i="1"/>
  <c r="E31" i="1"/>
  <c r="Q23" i="1"/>
  <c r="Q22" i="1"/>
  <c r="Q24" i="1"/>
  <c r="Q25" i="1"/>
  <c r="Q26" i="1"/>
  <c r="Q29" i="1"/>
  <c r="Q30" i="1"/>
  <c r="Q31" i="1"/>
  <c r="Q32" i="1"/>
  <c r="Q21" i="1"/>
  <c r="E29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H30" i="1"/>
  <c r="G30" i="1"/>
  <c r="F30" i="1"/>
  <c r="E30" i="1"/>
  <c r="H29" i="1"/>
  <c r="G29" i="1"/>
  <c r="F29" i="1"/>
  <c r="Q36" i="1" l="1"/>
  <c r="P22" i="1" l="1"/>
  <c r="P23" i="1"/>
  <c r="P24" i="1"/>
  <c r="P25" i="1"/>
  <c r="P26" i="1"/>
  <c r="P29" i="1"/>
  <c r="P31" i="1"/>
  <c r="P32" i="1"/>
  <c r="P35" i="1" l="1"/>
  <c r="P36" i="1"/>
  <c r="E23" i="1" l="1"/>
  <c r="F26" i="1"/>
  <c r="F23" i="1"/>
  <c r="E25" i="1"/>
  <c r="E24" i="1"/>
  <c r="E26" i="1"/>
  <c r="H25" i="1"/>
  <c r="G25" i="1"/>
  <c r="F25" i="1"/>
  <c r="H24" i="1"/>
  <c r="G24" i="1"/>
  <c r="F24" i="1"/>
  <c r="H26" i="1"/>
  <c r="G26" i="1"/>
  <c r="H22" i="1"/>
  <c r="G22" i="1"/>
  <c r="F22" i="1"/>
  <c r="E22" i="1"/>
  <c r="H21" i="1"/>
  <c r="F21" i="1"/>
  <c r="G21" i="1"/>
  <c r="H23" i="1"/>
  <c r="G23" i="1"/>
  <c r="Q6" i="1"/>
  <c r="R6" i="1" s="1"/>
  <c r="I7" i="1"/>
  <c r="J7" i="1" s="1"/>
  <c r="I6" i="1"/>
  <c r="D9" i="1"/>
  <c r="I4" i="1"/>
  <c r="J4" i="1" s="1"/>
  <c r="I3" i="1"/>
  <c r="D12" i="1"/>
  <c r="D13" i="1"/>
  <c r="D8" i="1"/>
</calcChain>
</file>

<file path=xl/sharedStrings.xml><?xml version="1.0" encoding="utf-8"?>
<sst xmlns="http://schemas.openxmlformats.org/spreadsheetml/2006/main" count="137" uniqueCount="61">
  <si>
    <t>Uxe B1</t>
  </si>
  <si>
    <t>U</t>
  </si>
  <si>
    <t>Zr</t>
  </si>
  <si>
    <t>Xe</t>
  </si>
  <si>
    <t>E</t>
  </si>
  <si>
    <t>V</t>
  </si>
  <si>
    <t>Ef</t>
  </si>
  <si>
    <t>a0</t>
  </si>
  <si>
    <t>Ef/a0</t>
  </si>
  <si>
    <t>E/Lx</t>
  </si>
  <si>
    <t>Uxe B2</t>
  </si>
  <si>
    <t>U fcc</t>
  </si>
  <si>
    <t>Zr bcc</t>
  </si>
  <si>
    <t>ZrXe</t>
  </si>
  <si>
    <t>B1</t>
  </si>
  <si>
    <t>B2</t>
  </si>
  <si>
    <t>L12</t>
  </si>
  <si>
    <t>UXe</t>
  </si>
  <si>
    <t>Ec</t>
  </si>
  <si>
    <t>Ec/at</t>
  </si>
  <si>
    <t>workshop</t>
  </si>
  <si>
    <t>UXeB1</t>
  </si>
  <si>
    <t>UXeB2</t>
  </si>
  <si>
    <t>UXeL12</t>
  </si>
  <si>
    <t>ZrXeB1</t>
  </si>
  <si>
    <t>ZrXeB2</t>
  </si>
  <si>
    <t>ZrXeL12</t>
  </si>
  <si>
    <t>E/at</t>
  </si>
  <si>
    <t>V/at</t>
  </si>
  <si>
    <t>test1.6</t>
  </si>
  <si>
    <t>Step</t>
  </si>
  <si>
    <t>total</t>
  </si>
  <si>
    <t>E1</t>
  </si>
  <si>
    <t>E2</t>
  </si>
  <si>
    <t>E3</t>
  </si>
  <si>
    <t>E4</t>
  </si>
  <si>
    <t>E5</t>
  </si>
  <si>
    <t>E6</t>
  </si>
  <si>
    <t>a1</t>
  </si>
  <si>
    <t>a2</t>
  </si>
  <si>
    <t>a3</t>
  </si>
  <si>
    <t>a4</t>
  </si>
  <si>
    <t>a5</t>
  </si>
  <si>
    <t>a6</t>
  </si>
  <si>
    <t>test1.7</t>
  </si>
  <si>
    <t>test1.8</t>
  </si>
  <si>
    <t>only U</t>
  </si>
  <si>
    <t>only Zr</t>
  </si>
  <si>
    <t>test1.10</t>
  </si>
  <si>
    <t>test1.11</t>
  </si>
  <si>
    <t>only Zr %</t>
  </si>
  <si>
    <t>A.11.81</t>
  </si>
  <si>
    <t>test1.12</t>
  </si>
  <si>
    <t>U and Zr %</t>
  </si>
  <si>
    <t>difference</t>
  </si>
  <si>
    <t>avg % error</t>
  </si>
  <si>
    <t>max % error</t>
  </si>
  <si>
    <t>A.12.1851</t>
  </si>
  <si>
    <t>test1.13</t>
  </si>
  <si>
    <t>rmsd</t>
  </si>
  <si>
    <t>VASP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</si>
</sst>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9873-6C60-AE4E-9D15-04ABB7CEAB96}">
  <dimension ref="A3:T38"/>
  <sheetViews>
    <sheetView tabSelected="1" topLeftCell="A14" workbookViewId="0">
      <selection activeCell="I37" sqref="I37"/>
    </sheetView>
  </sheetViews>
  <sheetFormatPr baseColWidth="10" defaultRowHeight="16" x14ac:dyDescent="0.2"/>
  <cols>
    <col min="19" max="19" width="12.1640625" customWidth="1"/>
  </cols>
  <sheetData>
    <row r="3" spans="2:20" x14ac:dyDescent="0.2">
      <c r="B3" t="s">
        <v>1</v>
      </c>
      <c r="C3">
        <v>-5.27</v>
      </c>
      <c r="G3" t="s">
        <v>11</v>
      </c>
      <c r="H3">
        <v>-2635.0000001021799</v>
      </c>
      <c r="I3">
        <f>H3/500</f>
        <v>-5.2700000002043597</v>
      </c>
      <c r="M3" t="s">
        <v>1</v>
      </c>
    </row>
    <row r="4" spans="2:20" x14ac:dyDescent="0.2">
      <c r="B4" t="s">
        <v>2</v>
      </c>
      <c r="C4">
        <v>-6.2</v>
      </c>
      <c r="H4">
        <v>9800.3441428240094</v>
      </c>
      <c r="I4">
        <f>H4/500</f>
        <v>19.600688285648019</v>
      </c>
      <c r="J4">
        <f>((4*I4)^(1/3))</f>
        <v>4.2800000207913369</v>
      </c>
      <c r="M4" t="s">
        <v>3</v>
      </c>
    </row>
    <row r="5" spans="2:20" x14ac:dyDescent="0.2">
      <c r="B5" t="s">
        <v>3</v>
      </c>
      <c r="C5">
        <v>-3.2000000000000001E-2</v>
      </c>
      <c r="M5" t="s">
        <v>17</v>
      </c>
      <c r="N5" t="s">
        <v>6</v>
      </c>
      <c r="O5" t="s">
        <v>7</v>
      </c>
      <c r="P5" t="s">
        <v>28</v>
      </c>
      <c r="Q5" t="s">
        <v>18</v>
      </c>
      <c r="R5" t="s">
        <v>19</v>
      </c>
    </row>
    <row r="6" spans="2:20" x14ac:dyDescent="0.2">
      <c r="G6" t="s">
        <v>12</v>
      </c>
      <c r="H6">
        <v>-1549.99260614223</v>
      </c>
      <c r="I6">
        <f>H6/250</f>
        <v>-6.19997042456892</v>
      </c>
      <c r="M6" t="s">
        <v>15</v>
      </c>
      <c r="N6" s="1">
        <v>2.8883438324999999</v>
      </c>
      <c r="O6">
        <v>3.8482760595685148</v>
      </c>
      <c r="P6">
        <v>28.495000000000001</v>
      </c>
      <c r="Q6">
        <f>N8*2+C3+C5</f>
        <v>0.58097216500000037</v>
      </c>
      <c r="R6">
        <f>Q6/2</f>
        <v>0.29048608250000019</v>
      </c>
    </row>
    <row r="7" spans="2:20" x14ac:dyDescent="0.2">
      <c r="B7" t="s">
        <v>0</v>
      </c>
      <c r="C7" t="s">
        <v>9</v>
      </c>
      <c r="D7" t="s">
        <v>8</v>
      </c>
      <c r="H7">
        <v>5521.82831094009</v>
      </c>
      <c r="I7">
        <f>H7/250</f>
        <v>22.087313243760359</v>
      </c>
      <c r="J7">
        <f>((2*I7)^(1/3))</f>
        <v>3.5350125667510501</v>
      </c>
      <c r="M7" t="s">
        <v>16</v>
      </c>
      <c r="N7" s="1">
        <v>1.6688555412499999</v>
      </c>
      <c r="O7">
        <v>4.5020566730468499</v>
      </c>
      <c r="P7">
        <v>22.8125</v>
      </c>
    </row>
    <row r="8" spans="2:20" x14ac:dyDescent="0.2">
      <c r="C8">
        <v>-471.86781428772798</v>
      </c>
      <c r="D8">
        <f>(C8-108*C3-108*C5)/216</f>
        <v>0.46642678570496293</v>
      </c>
      <c r="M8" t="s">
        <v>14</v>
      </c>
      <c r="N8" s="1">
        <v>2.9414860825</v>
      </c>
      <c r="O8">
        <v>6.0868839387973201</v>
      </c>
      <c r="P8">
        <v>28.19</v>
      </c>
    </row>
    <row r="9" spans="2:20" x14ac:dyDescent="0.2">
      <c r="C9">
        <v>19.518667752117601</v>
      </c>
      <c r="D9">
        <f>C9/3</f>
        <v>6.5062225840392003</v>
      </c>
    </row>
    <row r="10" spans="2:20" x14ac:dyDescent="0.2">
      <c r="M10" t="s">
        <v>13</v>
      </c>
      <c r="N10" t="s">
        <v>6</v>
      </c>
      <c r="O10" t="s">
        <v>7</v>
      </c>
      <c r="P10" t="s">
        <v>28</v>
      </c>
      <c r="Q10" t="s">
        <v>18</v>
      </c>
    </row>
    <row r="11" spans="2:20" x14ac:dyDescent="0.2">
      <c r="B11" t="s">
        <v>10</v>
      </c>
      <c r="C11" t="s">
        <v>9</v>
      </c>
      <c r="D11" t="s">
        <v>8</v>
      </c>
      <c r="M11" t="s">
        <v>15</v>
      </c>
      <c r="N11" s="1">
        <v>2.3298461575</v>
      </c>
      <c r="O11">
        <v>3.8320012174513032</v>
      </c>
      <c r="P11">
        <v>28.135000000000002</v>
      </c>
    </row>
    <row r="12" spans="2:20" x14ac:dyDescent="0.2">
      <c r="C12">
        <v>-442.176387029853</v>
      </c>
      <c r="D12">
        <f>(C12-64*C3-64*C5)/128</f>
        <v>-0.80350302367072679</v>
      </c>
      <c r="M12" t="s">
        <v>16</v>
      </c>
      <c r="N12" s="1">
        <v>1.3549796037499993</v>
      </c>
      <c r="O12">
        <v>4.6318209557102143</v>
      </c>
      <c r="P12">
        <v>24.842500000000001</v>
      </c>
    </row>
    <row r="13" spans="2:20" x14ac:dyDescent="0.2">
      <c r="C13">
        <v>16.5210383841214</v>
      </c>
      <c r="D13">
        <f>C13/4</f>
        <v>4.1302595960303501</v>
      </c>
      <c r="M13" t="s">
        <v>14</v>
      </c>
      <c r="N13" s="1">
        <v>2.7887398324999997</v>
      </c>
      <c r="O13">
        <v>6.2419630028315387</v>
      </c>
      <c r="P13">
        <v>30.4</v>
      </c>
    </row>
    <row r="14" spans="2:20" x14ac:dyDescent="0.2">
      <c r="S14">
        <v>31.822199999999999</v>
      </c>
      <c r="T14">
        <v>28.77027</v>
      </c>
    </row>
    <row r="15" spans="2:20" x14ac:dyDescent="0.2">
      <c r="S15">
        <f>S14/8</f>
        <v>3.9777749999999998</v>
      </c>
      <c r="T15">
        <f>T14/6</f>
        <v>4.795045</v>
      </c>
    </row>
    <row r="19" spans="1:19" x14ac:dyDescent="0.2">
      <c r="A19" t="s">
        <v>20</v>
      </c>
      <c r="P19" t="s">
        <v>54</v>
      </c>
    </row>
    <row r="20" spans="1:19" x14ac:dyDescent="0.2">
      <c r="B20" t="s">
        <v>51</v>
      </c>
      <c r="C20" t="s">
        <v>4</v>
      </c>
      <c r="D20" t="s">
        <v>5</v>
      </c>
      <c r="E20" t="s">
        <v>6</v>
      </c>
      <c r="F20" t="s">
        <v>7</v>
      </c>
      <c r="G20" t="s">
        <v>27</v>
      </c>
      <c r="H20" t="s">
        <v>28</v>
      </c>
      <c r="L20" t="s">
        <v>51</v>
      </c>
      <c r="M20" t="s">
        <v>57</v>
      </c>
      <c r="N20" t="s">
        <v>60</v>
      </c>
      <c r="P20" t="s">
        <v>51</v>
      </c>
      <c r="Q20" t="s">
        <v>57</v>
      </c>
      <c r="S20" t="s">
        <v>59</v>
      </c>
    </row>
    <row r="21" spans="1:19" x14ac:dyDescent="0.2">
      <c r="B21" t="s">
        <v>22</v>
      </c>
      <c r="C21">
        <v>-33.621831304202502</v>
      </c>
      <c r="D21">
        <v>4067.7071705896001</v>
      </c>
      <c r="E21">
        <f>(C21-64*$C$3-64*$C$5)/128</f>
        <v>2.3883294429359179</v>
      </c>
      <c r="F21">
        <f>(D21/128*2)^(1/3)</f>
        <v>3.9907688072513139</v>
      </c>
      <c r="G21">
        <f>C21/128</f>
        <v>-0.26267055706408204</v>
      </c>
      <c r="H21">
        <f>D21/128</f>
        <v>31.778962270231251</v>
      </c>
      <c r="K21" t="s">
        <v>6</v>
      </c>
      <c r="L21" s="1">
        <v>2.3883294429359201</v>
      </c>
      <c r="M21" s="1">
        <v>2.4617363101350591</v>
      </c>
      <c r="N21" s="1">
        <v>2.8883438324999999</v>
      </c>
      <c r="P21" s="1">
        <f>ABS(L21-N21)/N21</f>
        <v>0.17311456618767351</v>
      </c>
      <c r="Q21" s="1">
        <f>ABS(M21-N21)/N21</f>
        <v>0.14769970166456656</v>
      </c>
      <c r="S21" s="1">
        <f>(M21-N21)^2</f>
        <v>0.18199397813835347</v>
      </c>
    </row>
    <row r="22" spans="1:19" x14ac:dyDescent="0.2">
      <c r="B22" t="s">
        <v>23</v>
      </c>
      <c r="C22">
        <v>-235.54165748388499</v>
      </c>
      <c r="D22">
        <v>2354.9346318910002</v>
      </c>
      <c r="E22">
        <f>(C22-81*$C$3-27*$C$5)/108</f>
        <v>1.7795587270010644</v>
      </c>
      <c r="F22">
        <f>(D22/108*4)^(1/3)</f>
        <v>4.4347760908069809</v>
      </c>
      <c r="G22">
        <f>C22/108</f>
        <v>-2.1809412729989353</v>
      </c>
      <c r="H22">
        <f>D22/108</f>
        <v>21.804950295287039</v>
      </c>
      <c r="L22" s="1">
        <v>1.7795587270010644</v>
      </c>
      <c r="M22" s="1">
        <v>1.7959428267865736</v>
      </c>
      <c r="N22" s="1">
        <v>1.6688555412499999</v>
      </c>
      <c r="P22" s="1">
        <f t="shared" ref="P22:P32" si="0">ABS(L22-N22)/N22</f>
        <v>6.6334792326090755E-2</v>
      </c>
      <c r="Q22" s="1">
        <f t="shared" ref="Q22:Q32" si="1">ABS(M22-N22)/N22</f>
        <v>7.6152358544696583E-2</v>
      </c>
      <c r="S22" s="1">
        <f t="shared" ref="S22:S33" si="2">(M22-N22)^2</f>
        <v>1.6151178145054606E-2</v>
      </c>
    </row>
    <row r="23" spans="1:19" x14ac:dyDescent="0.2">
      <c r="B23" t="s">
        <v>21</v>
      </c>
      <c r="C23">
        <v>-61.654902543235899</v>
      </c>
      <c r="D23">
        <v>5277.3271743319501</v>
      </c>
      <c r="E23">
        <f>(C23-108*$C$3-108*$C$5)/216</f>
        <v>2.3655606363739077</v>
      </c>
      <c r="F23">
        <f>(D23/216*8)^(1/3)</f>
        <v>5.8034122015684266</v>
      </c>
      <c r="G23">
        <f>C23/216</f>
        <v>-0.28543936362609212</v>
      </c>
      <c r="H23">
        <f>D23/216</f>
        <v>24.432070251536807</v>
      </c>
      <c r="L23" s="1">
        <v>2.3655606363739077</v>
      </c>
      <c r="M23" s="1">
        <v>2.6294036952783597</v>
      </c>
      <c r="N23" s="1">
        <v>2.9414860825</v>
      </c>
      <c r="P23" s="1">
        <f t="shared" si="0"/>
        <v>0.19579404082599203</v>
      </c>
      <c r="Q23" s="1">
        <f>ABS(M23-N23)/N23</f>
        <v>0.10609684304757892</v>
      </c>
      <c r="S23" s="1">
        <f t="shared" si="2"/>
        <v>9.7395416413957825E-2</v>
      </c>
    </row>
    <row r="24" spans="1:19" x14ac:dyDescent="0.2">
      <c r="B24" t="s">
        <v>25</v>
      </c>
      <c r="C24">
        <v>-108.191446362395</v>
      </c>
      <c r="D24">
        <v>3234.0928385412099</v>
      </c>
      <c r="E24">
        <f>(C24-64*$C$4-64*$C$5)/128</f>
        <v>2.2707543252937894</v>
      </c>
      <c r="F24">
        <f>(D24/128*2)^(1/3)</f>
        <v>3.6970685473702556</v>
      </c>
      <c r="G24">
        <f>C24/128</f>
        <v>-0.84524567470621093</v>
      </c>
      <c r="H24">
        <f>D24/128</f>
        <v>25.266350301103202</v>
      </c>
      <c r="L24" s="1">
        <v>2.2707543252937894</v>
      </c>
      <c r="M24" s="1">
        <v>2.1976206514428518</v>
      </c>
      <c r="N24" s="1">
        <v>2.3298461575</v>
      </c>
      <c r="P24" s="1">
        <f t="shared" si="0"/>
        <v>2.5362976012810241E-2</v>
      </c>
      <c r="Q24" s="1">
        <f t="shared" si="1"/>
        <v>5.6752891443712511E-2</v>
      </c>
      <c r="S24" s="1">
        <f t="shared" si="2"/>
        <v>1.7483584452068941E-2</v>
      </c>
    </row>
    <row r="25" spans="1:19" x14ac:dyDescent="0.2">
      <c r="B25" t="s">
        <v>26</v>
      </c>
      <c r="C25">
        <v>-321.48727169527501</v>
      </c>
      <c r="D25">
        <v>2588.9926302129302</v>
      </c>
      <c r="E25">
        <f>(C25-81*$C$4-27*$C$5)/108</f>
        <v>1.6812660028215276</v>
      </c>
      <c r="F25">
        <f>(D25/108*4)^(1/3)</f>
        <v>4.5770854109000618</v>
      </c>
      <c r="G25">
        <f>C25/108</f>
        <v>-2.9767339971784725</v>
      </c>
      <c r="H25">
        <f>D25/108</f>
        <v>23.972153983453058</v>
      </c>
      <c r="L25" s="1">
        <v>1.6812660028215276</v>
      </c>
      <c r="M25" s="1">
        <v>1.6236766465807964</v>
      </c>
      <c r="N25" s="1">
        <v>1.3549796037499993</v>
      </c>
      <c r="P25" s="1">
        <f t="shared" si="0"/>
        <v>0.24080539527569883</v>
      </c>
      <c r="Q25" s="1">
        <f t="shared" si="1"/>
        <v>0.19830338559131042</v>
      </c>
      <c r="S25" s="1">
        <f t="shared" si="2"/>
        <v>7.2198100826015202E-2</v>
      </c>
    </row>
    <row r="26" spans="1:19" x14ac:dyDescent="0.2">
      <c r="B26" t="s">
        <v>24</v>
      </c>
      <c r="C26">
        <v>-203.14337718264801</v>
      </c>
      <c r="D26">
        <v>5249.2133910920202</v>
      </c>
      <c r="E26">
        <f>(C26-108*$C$4-108*$C$5)/216</f>
        <v>2.1755214019321851</v>
      </c>
      <c r="F26">
        <f>(D26/216*8)^(1/3)</f>
        <v>5.7930883859119566</v>
      </c>
      <c r="G26">
        <f>C26/216</f>
        <v>-0.94047859806781486</v>
      </c>
      <c r="H26">
        <f>D26/216</f>
        <v>24.30191384764824</v>
      </c>
      <c r="L26" s="1">
        <v>2.1755214019321851</v>
      </c>
      <c r="M26" s="1">
        <v>2.3144181481481483</v>
      </c>
      <c r="N26" s="1">
        <v>2.7887398324999997</v>
      </c>
      <c r="P26" s="1">
        <f t="shared" si="0"/>
        <v>0.21989087093079152</v>
      </c>
      <c r="Q26" s="1">
        <f t="shared" si="1"/>
        <v>0.17008459477793594</v>
      </c>
      <c r="S26" s="1">
        <f t="shared" si="2"/>
        <v>0.22498106024637735</v>
      </c>
    </row>
    <row r="27" spans="1:19" x14ac:dyDescent="0.2">
      <c r="L27" s="1"/>
      <c r="M27" s="1"/>
      <c r="N27" s="1"/>
      <c r="P27" s="1"/>
      <c r="Q27" s="1"/>
      <c r="S27" s="1"/>
    </row>
    <row r="28" spans="1:19" x14ac:dyDescent="0.2">
      <c r="B28" t="s">
        <v>57</v>
      </c>
      <c r="C28" t="s">
        <v>4</v>
      </c>
      <c r="D28" t="s">
        <v>5</v>
      </c>
      <c r="E28" t="s">
        <v>6</v>
      </c>
      <c r="F28" t="s">
        <v>7</v>
      </c>
      <c r="G28" t="s">
        <v>27</v>
      </c>
      <c r="H28" t="s">
        <v>28</v>
      </c>
      <c r="K28" s="1" t="s">
        <v>7</v>
      </c>
      <c r="L28" s="1">
        <v>3.9907688072513139</v>
      </c>
      <c r="M28" s="1">
        <v>3.9777750378877381</v>
      </c>
      <c r="N28" s="1">
        <v>3.8482760595685148</v>
      </c>
      <c r="P28" s="1">
        <f>ABS(L28-N28)/N28</f>
        <v>3.7027683429440864E-2</v>
      </c>
      <c r="Q28" s="1">
        <f>ABS(M28-N28)/N28</f>
        <v>3.3651166474201251E-2</v>
      </c>
      <c r="S28" s="1">
        <f t="shared" si="2"/>
        <v>1.6769985385722667E-2</v>
      </c>
    </row>
    <row r="29" spans="1:19" x14ac:dyDescent="0.2">
      <c r="B29" t="s">
        <v>22</v>
      </c>
      <c r="C29">
        <v>-24.225752302712401</v>
      </c>
      <c r="D29">
        <v>4028.1035665859599</v>
      </c>
      <c r="E29">
        <f>(C29-64*$C$3-64*$C$5)/128</f>
        <v>2.4617363101350591</v>
      </c>
      <c r="F29">
        <f>(D29/128*2)^(1/3)</f>
        <v>3.9777750378877381</v>
      </c>
      <c r="G29">
        <f>C29/128</f>
        <v>-0.18926368986494063</v>
      </c>
      <c r="H29">
        <f>D29/128</f>
        <v>31.469559113952812</v>
      </c>
      <c r="L29" s="1">
        <v>4.4347760908069809</v>
      </c>
      <c r="M29" s="1">
        <v>4.4067757907696299</v>
      </c>
      <c r="N29" s="1">
        <v>4.5020566730468499</v>
      </c>
      <c r="P29" s="1">
        <f t="shared" si="0"/>
        <v>1.4944410327543838E-2</v>
      </c>
      <c r="Q29" s="1">
        <f t="shared" si="1"/>
        <v>2.1163856698573475E-2</v>
      </c>
      <c r="S29" s="1">
        <f t="shared" si="2"/>
        <v>9.0784465275254526E-3</v>
      </c>
    </row>
    <row r="30" spans="1:19" x14ac:dyDescent="0.2">
      <c r="B30" t="s">
        <v>23</v>
      </c>
      <c r="C30">
        <v>-233.77217470705</v>
      </c>
      <c r="D30">
        <v>2310.6098952543898</v>
      </c>
      <c r="E30">
        <f>(C30-81*$C$3-27*$C$5)/108</f>
        <v>1.7959428267865736</v>
      </c>
      <c r="F30">
        <f>(D30/108*4)^(1/3)</f>
        <v>4.4067757907696299</v>
      </c>
      <c r="G30">
        <f>C30/108</f>
        <v>-2.1645571732134261</v>
      </c>
      <c r="H30">
        <f>D30/108</f>
        <v>21.394536067170275</v>
      </c>
      <c r="L30" s="1">
        <v>5.8034122015684266</v>
      </c>
      <c r="M30" s="1">
        <v>6.6840341104427266</v>
      </c>
      <c r="N30" s="1">
        <v>6.6840341104427266</v>
      </c>
      <c r="P30" s="1">
        <f>ABS(L30-N30)/N30</f>
        <v>0.13175006206184228</v>
      </c>
      <c r="Q30" s="1">
        <f t="shared" si="1"/>
        <v>0</v>
      </c>
      <c r="S30" s="1">
        <f t="shared" si="2"/>
        <v>0</v>
      </c>
    </row>
    <row r="31" spans="1:19" x14ac:dyDescent="0.2">
      <c r="B31" t="s">
        <v>21</v>
      </c>
      <c r="C31">
        <v>-4.6648018198742003</v>
      </c>
      <c r="D31">
        <v>8062.6858182093501</v>
      </c>
      <c r="E31">
        <f>(C31-108*$C$3-108*$C$5)/216</f>
        <v>2.6294036952783597</v>
      </c>
      <c r="F31">
        <f>(D31/216*8)^(1/3)</f>
        <v>6.6840341104427266</v>
      </c>
      <c r="G31">
        <f>C31/216</f>
        <v>-2.1596304721639818E-2</v>
      </c>
      <c r="H31">
        <f>D31/216</f>
        <v>37.327249158376624</v>
      </c>
      <c r="L31" s="1">
        <v>3.6970685473702556</v>
      </c>
      <c r="M31" s="1">
        <v>3.8341221057060255</v>
      </c>
      <c r="N31" s="1">
        <v>3.8320012174513032</v>
      </c>
      <c r="P31" s="1">
        <f t="shared" si="0"/>
        <v>3.5212063468704341E-2</v>
      </c>
      <c r="Q31" s="1">
        <f t="shared" si="1"/>
        <v>5.5346753155077614E-4</v>
      </c>
      <c r="S31" s="1">
        <f t="shared" si="2"/>
        <v>4.498166989019181E-6</v>
      </c>
    </row>
    <row r="32" spans="1:19" x14ac:dyDescent="0.2">
      <c r="B32" t="s">
        <v>25</v>
      </c>
      <c r="C32">
        <v>-117.552556615315</v>
      </c>
      <c r="D32">
        <v>3607.2628847670599</v>
      </c>
      <c r="E32">
        <f>(C32-64*$C$4-64*$C$5)/128</f>
        <v>2.1976206514428518</v>
      </c>
      <c r="F32">
        <f>(D32/128*2)^(1/3)</f>
        <v>3.8341221057060255</v>
      </c>
      <c r="G32">
        <f>C32/128</f>
        <v>-0.91837934855714842</v>
      </c>
      <c r="H32">
        <f>D32/128</f>
        <v>28.181741287242655</v>
      </c>
      <c r="L32" s="1">
        <v>4.5770854109000618</v>
      </c>
      <c r="M32" s="1">
        <v>4.6316887235734221</v>
      </c>
      <c r="N32" s="1">
        <v>4.6318209557102143</v>
      </c>
      <c r="P32" s="1">
        <f t="shared" si="0"/>
        <v>1.1817284245988243E-2</v>
      </c>
      <c r="Q32" s="1">
        <f t="shared" si="1"/>
        <v>2.8548628726513125E-5</v>
      </c>
      <c r="S32" s="1">
        <f t="shared" si="2"/>
        <v>1.7485338000645399E-8</v>
      </c>
    </row>
    <row r="33" spans="2:19" x14ac:dyDescent="0.2">
      <c r="B33" t="s">
        <v>26</v>
      </c>
      <c r="C33">
        <v>-327.70692216927398</v>
      </c>
      <c r="D33">
        <v>2682.7602195038799</v>
      </c>
      <c r="E33">
        <f>(C33-81*$C$4-27*$C$5)/108</f>
        <v>1.6236766465807964</v>
      </c>
      <c r="F33">
        <f>(D33/108*4)^(1/3)</f>
        <v>4.6316887235734221</v>
      </c>
      <c r="G33">
        <f>C33/108</f>
        <v>-3.0343233534192033</v>
      </c>
      <c r="H33">
        <f>D33/108</f>
        <v>24.840372402813703</v>
      </c>
      <c r="L33" s="1">
        <v>5.7930883859119566</v>
      </c>
      <c r="M33" s="1">
        <v>6.1343883017179612</v>
      </c>
      <c r="N33" s="1">
        <v>6.2419630028315387</v>
      </c>
      <c r="P33" s="1">
        <f>ABS(L33-N33)/N33</f>
        <v>7.1912412283757415E-2</v>
      </c>
      <c r="Q33" s="1">
        <f>ABS(M33-N33)/N33</f>
        <v>1.7234113862062049E-2</v>
      </c>
      <c r="S33" s="1">
        <f t="shared" si="2"/>
        <v>1.1572316319675527E-2</v>
      </c>
    </row>
    <row r="34" spans="2:19" x14ac:dyDescent="0.2">
      <c r="B34" t="s">
        <v>24</v>
      </c>
      <c r="C34">
        <v>-173.14168000000001</v>
      </c>
      <c r="D34">
        <v>6232.7190838160795</v>
      </c>
      <c r="E34">
        <f>(C34-108*$C$4-108*$C$5)/216</f>
        <v>2.3144181481481483</v>
      </c>
      <c r="F34">
        <f>(D34/216*8)^(1/3)</f>
        <v>6.1343883017179612</v>
      </c>
      <c r="G34">
        <f>C34/216</f>
        <v>-0.80158185185185193</v>
      </c>
      <c r="H34">
        <f>D34/216</f>
        <v>28.855180943592959</v>
      </c>
      <c r="P34" s="1"/>
    </row>
    <row r="35" spans="2:19" x14ac:dyDescent="0.2">
      <c r="O35" t="s">
        <v>55</v>
      </c>
      <c r="P35" s="1">
        <f>AVERAGE(P21:P33)*100</f>
        <v>10.19972131146945</v>
      </c>
      <c r="Q35" s="1">
        <f>AVERAGE(Q21:Q33)*100</f>
        <v>6.8976744022076248</v>
      </c>
      <c r="R35" t="s">
        <v>59</v>
      </c>
      <c r="S35" s="1">
        <f>SQRT(SUM(S21:S33)/COUNT(S21:S33))</f>
        <v>0.23231239422149472</v>
      </c>
    </row>
    <row r="36" spans="2:19" x14ac:dyDescent="0.2">
      <c r="O36" t="s">
        <v>56</v>
      </c>
      <c r="P36" s="1">
        <f>MAX(P21:P33)*100</f>
        <v>24.080539527569883</v>
      </c>
      <c r="Q36" s="1">
        <f>MAX(Q21:Q33)*100</f>
        <v>19.830338559131043</v>
      </c>
    </row>
    <row r="38" spans="2:19" x14ac:dyDescent="0.2">
      <c r="E3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69CA-631B-CC4F-9C0F-567FD795D09D}">
  <dimension ref="A4:P32"/>
  <sheetViews>
    <sheetView workbookViewId="0">
      <selection activeCell="P30" sqref="P30"/>
    </sheetView>
  </sheetViews>
  <sheetFormatPr baseColWidth="10" defaultRowHeight="16" x14ac:dyDescent="0.2"/>
  <cols>
    <col min="3" max="3" width="12.1640625" bestFit="1" customWidth="1"/>
  </cols>
  <sheetData>
    <row r="4" spans="1:16" x14ac:dyDescent="0.2">
      <c r="A4" t="s">
        <v>29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</row>
    <row r="5" spans="1:16" x14ac:dyDescent="0.2">
      <c r="A5" t="s">
        <v>30</v>
      </c>
      <c r="B5">
        <v>1</v>
      </c>
      <c r="C5">
        <v>1.23459264409355</v>
      </c>
      <c r="D5">
        <v>0.147179036565427</v>
      </c>
      <c r="E5">
        <v>0.20978569360459401</v>
      </c>
      <c r="F5">
        <v>0.39597360111485103</v>
      </c>
      <c r="G5">
        <v>2.7204846042111E-2</v>
      </c>
      <c r="H5">
        <v>1.2477161222090201</v>
      </c>
      <c r="I5">
        <v>-0.90481687632382501</v>
      </c>
      <c r="J5">
        <v>-0.26640241657373298</v>
      </c>
      <c r="K5">
        <v>1.4980118991694</v>
      </c>
      <c r="L5">
        <v>-0.51458824989742502</v>
      </c>
      <c r="M5">
        <v>-5.8096889554232901E-2</v>
      </c>
      <c r="N5">
        <v>-1.04736088876873</v>
      </c>
      <c r="O5" t="s">
        <v>31</v>
      </c>
      <c r="P5">
        <v>11.7559138383369</v>
      </c>
    </row>
    <row r="6" spans="1:16" x14ac:dyDescent="0.2">
      <c r="A6" t="s">
        <v>30</v>
      </c>
      <c r="B6">
        <v>12</v>
      </c>
      <c r="C6">
        <v>1.2056747571508399</v>
      </c>
      <c r="D6">
        <v>0.137330944967861</v>
      </c>
      <c r="E6">
        <v>0.21145928099904199</v>
      </c>
      <c r="F6">
        <v>0.37756633067008599</v>
      </c>
      <c r="G6">
        <v>4.1880433112749998E-2</v>
      </c>
      <c r="H6">
        <v>1.2350032153103001</v>
      </c>
      <c r="I6">
        <v>-0.89843092535542501</v>
      </c>
      <c r="J6">
        <v>-0.26279439419513301</v>
      </c>
      <c r="K6">
        <v>1.49835135621327</v>
      </c>
      <c r="L6">
        <v>-0.51182056254079999</v>
      </c>
      <c r="M6">
        <v>-5.5572450218900102E-2</v>
      </c>
      <c r="N6">
        <v>-1.0464751964255701</v>
      </c>
      <c r="O6" t="s">
        <v>31</v>
      </c>
      <c r="P6">
        <v>11.4242492359756</v>
      </c>
    </row>
    <row r="7" spans="1:16" x14ac:dyDescent="0.2">
      <c r="A7" t="s">
        <v>30</v>
      </c>
      <c r="B7">
        <v>34</v>
      </c>
      <c r="C7">
        <v>1.1771920504120501</v>
      </c>
      <c r="D7">
        <v>0.122958467084352</v>
      </c>
      <c r="E7">
        <v>0.205990155801972</v>
      </c>
      <c r="F7">
        <v>0.35977354335200801</v>
      </c>
      <c r="G7">
        <v>5.5743386663101899E-2</v>
      </c>
      <c r="H7">
        <v>1.21995555653243</v>
      </c>
      <c r="I7">
        <v>-0.89235279322692496</v>
      </c>
      <c r="J7">
        <v>-0.25954942081299898</v>
      </c>
      <c r="K7">
        <v>1.50185718209723</v>
      </c>
      <c r="L7">
        <v>-0.50697839260432498</v>
      </c>
      <c r="M7">
        <v>-5.2569685470199801E-2</v>
      </c>
      <c r="N7">
        <v>-1.03864551796317</v>
      </c>
      <c r="O7" t="s">
        <v>31</v>
      </c>
      <c r="P7">
        <v>11.1082513436032</v>
      </c>
    </row>
    <row r="8" spans="1:16" x14ac:dyDescent="0.2">
      <c r="A8" t="s">
        <v>44</v>
      </c>
    </row>
    <row r="9" spans="1:16" x14ac:dyDescent="0.2">
      <c r="A9" t="s">
        <v>30</v>
      </c>
      <c r="B9">
        <v>1</v>
      </c>
      <c r="C9">
        <v>1.1771920504120501</v>
      </c>
      <c r="D9">
        <v>0.122958467084352</v>
      </c>
      <c r="E9">
        <v>0.205990155801972</v>
      </c>
      <c r="F9">
        <v>0.35977354335200801</v>
      </c>
      <c r="G9">
        <v>5.5743386663101899E-2</v>
      </c>
      <c r="H9">
        <v>1.21995555653243</v>
      </c>
      <c r="I9">
        <v>-0.89235279322692496</v>
      </c>
      <c r="J9">
        <v>-0.159549420813</v>
      </c>
      <c r="K9">
        <v>1.60185718209723</v>
      </c>
      <c r="L9">
        <v>-0.50697839260432498</v>
      </c>
      <c r="M9">
        <v>-0.152569685470199</v>
      </c>
      <c r="N9">
        <v>-1.13864551796317</v>
      </c>
      <c r="O9" t="s">
        <v>31</v>
      </c>
      <c r="P9">
        <v>13.118529455983801</v>
      </c>
    </row>
    <row r="10" spans="1:16" x14ac:dyDescent="0.2">
      <c r="A10" t="s">
        <v>30</v>
      </c>
      <c r="B10">
        <v>34</v>
      </c>
      <c r="C10">
        <v>0.357956911924528</v>
      </c>
      <c r="D10">
        <v>0.29982408154776802</v>
      </c>
      <c r="E10">
        <v>0.20715117335289601</v>
      </c>
      <c r="F10">
        <v>0.28079772502942502</v>
      </c>
      <c r="G10">
        <v>0.52532274281432401</v>
      </c>
      <c r="H10">
        <v>0.70172276983234205</v>
      </c>
      <c r="I10">
        <v>0.76641892217234997</v>
      </c>
      <c r="J10">
        <v>-2.4563866002466701E-2</v>
      </c>
      <c r="K10">
        <v>1.60260916124637</v>
      </c>
      <c r="L10">
        <v>8.8521129761500297E-2</v>
      </c>
      <c r="M10">
        <v>-4.6994253860432898E-2</v>
      </c>
      <c r="N10">
        <v>-0.93225234017430003</v>
      </c>
      <c r="O10" t="s">
        <v>31</v>
      </c>
      <c r="P10">
        <v>8.0381448233086896</v>
      </c>
    </row>
    <row r="11" spans="1:16" x14ac:dyDescent="0.2">
      <c r="A11" t="s">
        <v>30</v>
      </c>
      <c r="B11">
        <v>156</v>
      </c>
      <c r="C11">
        <v>0.42828011407299099</v>
      </c>
      <c r="D11">
        <v>0.20190530188375</v>
      </c>
      <c r="E11">
        <v>0.34468660567377601</v>
      </c>
      <c r="F11">
        <v>0.25953836792485602</v>
      </c>
      <c r="G11">
        <v>0.48781115398192598</v>
      </c>
      <c r="H11">
        <v>0.776045244585717</v>
      </c>
      <c r="I11">
        <v>0.529340435966001</v>
      </c>
      <c r="J11">
        <v>-3.8313138569400003E-2</v>
      </c>
      <c r="K11">
        <v>0.72134444970766698</v>
      </c>
      <c r="L11">
        <v>8.8373702988075106E-2</v>
      </c>
      <c r="M11">
        <v>-6.0528477821533103E-2</v>
      </c>
      <c r="N11">
        <v>-1.0252909088208</v>
      </c>
      <c r="O11" t="s">
        <v>31</v>
      </c>
      <c r="P11">
        <v>1.92602990079938</v>
      </c>
    </row>
    <row r="12" spans="1:16" x14ac:dyDescent="0.2">
      <c r="A12" t="s">
        <v>30</v>
      </c>
      <c r="B12">
        <v>340</v>
      </c>
      <c r="C12">
        <v>0.38544597020989102</v>
      </c>
      <c r="D12">
        <v>0.28683241371030499</v>
      </c>
      <c r="E12">
        <v>0.39628580410439901</v>
      </c>
      <c r="F12">
        <v>0.316831270226336</v>
      </c>
      <c r="G12">
        <v>0.55728535155991699</v>
      </c>
      <c r="H12">
        <v>0.69321335931998096</v>
      </c>
      <c r="I12">
        <v>0.69982467362587597</v>
      </c>
      <c r="J12">
        <v>-1.45016182090663E-2</v>
      </c>
      <c r="K12">
        <v>0.15099101167920001</v>
      </c>
      <c r="L12">
        <v>8.8637951122000097E-2</v>
      </c>
      <c r="M12">
        <v>-4.2639445873533098E-2</v>
      </c>
      <c r="N12">
        <v>-0.96387500958500005</v>
      </c>
      <c r="O12" t="s">
        <v>31</v>
      </c>
      <c r="P12">
        <v>1.4877742564227101</v>
      </c>
    </row>
    <row r="13" spans="1:16" x14ac:dyDescent="0.2">
      <c r="A13" t="s">
        <v>30</v>
      </c>
      <c r="B13">
        <v>353</v>
      </c>
      <c r="C13">
        <v>0.384554529390922</v>
      </c>
      <c r="D13">
        <v>0.294036547885768</v>
      </c>
      <c r="E13">
        <v>0.40041545463084899</v>
      </c>
      <c r="F13">
        <v>0.32728879981339598</v>
      </c>
      <c r="G13">
        <v>0.56863801544548198</v>
      </c>
      <c r="H13">
        <v>0.681689324894171</v>
      </c>
      <c r="I13">
        <v>0.70953323926495004</v>
      </c>
      <c r="J13">
        <v>-1.05495505290998E-2</v>
      </c>
      <c r="K13">
        <v>0.19090657401863401</v>
      </c>
      <c r="L13">
        <v>8.8652158087150199E-2</v>
      </c>
      <c r="M13">
        <v>-3.9929481635799603E-2</v>
      </c>
      <c r="N13">
        <v>-0.96076017336006603</v>
      </c>
      <c r="O13" t="s">
        <v>31</v>
      </c>
      <c r="P13">
        <v>1.4864328068154899</v>
      </c>
    </row>
    <row r="14" spans="1:16" x14ac:dyDescent="0.2">
      <c r="A14" t="s">
        <v>45</v>
      </c>
      <c r="B14" t="s">
        <v>46</v>
      </c>
    </row>
    <row r="15" spans="1:16" x14ac:dyDescent="0.2">
      <c r="A15" t="s">
        <v>30</v>
      </c>
      <c r="B15">
        <v>1</v>
      </c>
      <c r="C15">
        <v>0.384554529390922</v>
      </c>
      <c r="D15">
        <v>0.294036547885768</v>
      </c>
      <c r="E15">
        <v>0.40041545463084899</v>
      </c>
      <c r="F15">
        <v>0.32728879981339598</v>
      </c>
      <c r="G15">
        <v>0.56863801544548198</v>
      </c>
      <c r="H15">
        <v>0.681689324894171</v>
      </c>
      <c r="I15">
        <v>0.70953323926495004</v>
      </c>
      <c r="J15">
        <v>-1.05495505290998E-2</v>
      </c>
      <c r="K15">
        <v>0.19090657401863401</v>
      </c>
      <c r="L15">
        <v>8.8652158087150199E-2</v>
      </c>
      <c r="M15">
        <v>-3.9929481635799603E-2</v>
      </c>
      <c r="N15">
        <v>-0.96076017336006603</v>
      </c>
      <c r="O15" t="s">
        <v>31</v>
      </c>
      <c r="P15">
        <v>1.05687162388165</v>
      </c>
    </row>
    <row r="16" spans="1:16" x14ac:dyDescent="0.2">
      <c r="A16" t="s">
        <v>30</v>
      </c>
      <c r="B16">
        <v>48</v>
      </c>
      <c r="C16">
        <v>0.38265420217845902</v>
      </c>
      <c r="D16">
        <v>0.32797396370111997</v>
      </c>
      <c r="E16">
        <v>0.400109416788971</v>
      </c>
      <c r="F16">
        <v>0.37531447399065199</v>
      </c>
      <c r="G16">
        <v>0.62172040873230605</v>
      </c>
      <c r="H16">
        <v>0.62292728876335601</v>
      </c>
      <c r="I16">
        <v>0.74548049320505005</v>
      </c>
      <c r="J16">
        <v>1.06316429126334E-2</v>
      </c>
      <c r="K16">
        <v>0.44778220472083302</v>
      </c>
      <c r="L16">
        <v>8.8753747008950307E-2</v>
      </c>
      <c r="M16">
        <v>-2.6628747179266599E-2</v>
      </c>
      <c r="N16">
        <v>-0.93218570096843401</v>
      </c>
      <c r="O16" t="s">
        <v>31</v>
      </c>
      <c r="P16">
        <v>0.96333129211477897</v>
      </c>
    </row>
    <row r="17" spans="1:16" x14ac:dyDescent="0.2">
      <c r="A17" t="s">
        <v>30</v>
      </c>
      <c r="B17">
        <v>64</v>
      </c>
      <c r="C17">
        <v>0.390914360991655</v>
      </c>
      <c r="D17">
        <v>0.33022340568882402</v>
      </c>
      <c r="E17">
        <v>0.42042066269803502</v>
      </c>
      <c r="F17">
        <v>0.39260298843700803</v>
      </c>
      <c r="G17">
        <v>0.64043797748171305</v>
      </c>
      <c r="H17">
        <v>0.60229516200168498</v>
      </c>
      <c r="I17">
        <v>0.72475604179467501</v>
      </c>
      <c r="J17">
        <v>1.92071451277664E-2</v>
      </c>
      <c r="K17">
        <v>0.45964606129013402</v>
      </c>
      <c r="L17">
        <v>8.8786218937900105E-2</v>
      </c>
      <c r="M17">
        <v>-2.1882443011432599E-2</v>
      </c>
      <c r="N17">
        <v>-0.92184238987483402</v>
      </c>
      <c r="O17" t="s">
        <v>31</v>
      </c>
      <c r="P17">
        <v>0.89882463889621</v>
      </c>
    </row>
    <row r="18" spans="1:16" x14ac:dyDescent="0.2">
      <c r="A18" t="s">
        <v>45</v>
      </c>
      <c r="B18" t="s">
        <v>47</v>
      </c>
    </row>
    <row r="19" spans="1:16" x14ac:dyDescent="0.2">
      <c r="A19" t="s">
        <v>30</v>
      </c>
      <c r="B19">
        <v>1</v>
      </c>
      <c r="C19">
        <v>0.390914360991655</v>
      </c>
      <c r="D19">
        <v>0.33022340568882402</v>
      </c>
      <c r="E19">
        <v>0.42042066269803502</v>
      </c>
      <c r="F19">
        <v>0.39260298843700803</v>
      </c>
      <c r="G19">
        <v>0.64043797748171305</v>
      </c>
      <c r="H19">
        <v>0.60229516200168498</v>
      </c>
      <c r="I19">
        <v>0.72475604179467501</v>
      </c>
      <c r="J19">
        <v>1.92071451277664E-2</v>
      </c>
      <c r="K19">
        <v>0.45964606129013402</v>
      </c>
      <c r="L19">
        <v>8.8786218937900105E-2</v>
      </c>
      <c r="M19">
        <v>-2.1882443011432599E-2</v>
      </c>
      <c r="N19">
        <v>-0.92184238987483402</v>
      </c>
      <c r="O19" t="s">
        <v>31</v>
      </c>
      <c r="P19">
        <v>0.89882463889621</v>
      </c>
    </row>
    <row r="20" spans="1:16" x14ac:dyDescent="0.2">
      <c r="A20" t="s">
        <v>30</v>
      </c>
      <c r="B20">
        <v>221</v>
      </c>
      <c r="C20">
        <v>0.390914360991655</v>
      </c>
      <c r="D20">
        <v>0.33022340568882402</v>
      </c>
      <c r="E20">
        <v>0.42042066269803502</v>
      </c>
      <c r="F20">
        <v>0.17532037005076501</v>
      </c>
      <c r="G20">
        <v>0.48824880333186099</v>
      </c>
      <c r="H20">
        <v>0.48570065467785201</v>
      </c>
      <c r="I20">
        <v>0.72475604179467501</v>
      </c>
      <c r="J20">
        <v>1.92071451277664E-2</v>
      </c>
      <c r="K20">
        <v>0.45964606129013402</v>
      </c>
      <c r="L20">
        <v>8.8776219155975306E-2</v>
      </c>
      <c r="M20">
        <v>1.46030215437669E-2</v>
      </c>
      <c r="N20">
        <v>-0.363467317103634</v>
      </c>
      <c r="O20" t="s">
        <v>31</v>
      </c>
      <c r="P20">
        <v>0.19375629513109</v>
      </c>
    </row>
    <row r="21" spans="1:16" x14ac:dyDescent="0.2">
      <c r="A21" t="s">
        <v>48</v>
      </c>
      <c r="B21" t="s">
        <v>46</v>
      </c>
    </row>
    <row r="22" spans="1:16" x14ac:dyDescent="0.2">
      <c r="A22" t="s">
        <v>30</v>
      </c>
      <c r="B22">
        <v>1</v>
      </c>
      <c r="C22">
        <v>0.390914360991655</v>
      </c>
      <c r="D22">
        <v>0.33022340568882402</v>
      </c>
      <c r="E22">
        <v>0.42042066269803502</v>
      </c>
      <c r="F22">
        <v>0.17532037005076501</v>
      </c>
      <c r="G22">
        <v>0.48824880333186099</v>
      </c>
      <c r="H22">
        <v>0.48570065467785201</v>
      </c>
      <c r="I22">
        <v>0.72475604179467501</v>
      </c>
      <c r="J22">
        <v>1.92071451277664E-2</v>
      </c>
      <c r="K22">
        <v>0.45964606129013402</v>
      </c>
      <c r="L22">
        <v>8.8776219155975306E-2</v>
      </c>
      <c r="M22">
        <v>1.46030215437669E-2</v>
      </c>
      <c r="N22">
        <v>-0.363467317103634</v>
      </c>
      <c r="O22" t="s">
        <v>31</v>
      </c>
      <c r="P22">
        <v>0.19375629513109</v>
      </c>
    </row>
    <row r="23" spans="1:16" x14ac:dyDescent="0.2">
      <c r="A23" t="s">
        <v>30</v>
      </c>
      <c r="B23">
        <v>111</v>
      </c>
      <c r="C23">
        <v>0.41724191055139598</v>
      </c>
      <c r="D23">
        <v>0.26810724744922199</v>
      </c>
      <c r="E23">
        <v>0.48064880122746201</v>
      </c>
      <c r="F23">
        <v>0.175649955007525</v>
      </c>
      <c r="G23">
        <v>0.48832708834995397</v>
      </c>
      <c r="H23">
        <v>0.48496174414354098</v>
      </c>
      <c r="I23">
        <v>0.51165214669187498</v>
      </c>
      <c r="J23">
        <v>1.4504151420338101E-3</v>
      </c>
      <c r="K23">
        <v>0.15383273758329999</v>
      </c>
      <c r="L23">
        <v>8.8771892952975107E-2</v>
      </c>
      <c r="M23">
        <v>1.4297118775500601E-2</v>
      </c>
      <c r="N23">
        <v>-0.359462439193733</v>
      </c>
      <c r="O23" t="s">
        <v>31</v>
      </c>
      <c r="P23">
        <v>6.4317137025910007E-2</v>
      </c>
    </row>
    <row r="24" spans="1:16" x14ac:dyDescent="0.2">
      <c r="A24" t="s">
        <v>49</v>
      </c>
      <c r="B24" t="s">
        <v>50</v>
      </c>
    </row>
    <row r="25" spans="1:16" x14ac:dyDescent="0.2">
      <c r="A25" t="s">
        <v>30</v>
      </c>
      <c r="B25">
        <v>1</v>
      </c>
      <c r="C25">
        <v>14.3876520879792</v>
      </c>
      <c r="D25">
        <v>15.771014555836601</v>
      </c>
      <c r="E25">
        <v>16.574096594050399</v>
      </c>
      <c r="F25">
        <v>7.6369545655445501</v>
      </c>
      <c r="G25">
        <v>34.880506310710999</v>
      </c>
      <c r="H25">
        <v>17.320062290840799</v>
      </c>
      <c r="I25">
        <v>13.464530176102</v>
      </c>
      <c r="J25">
        <v>3.2231447600751403E-2</v>
      </c>
      <c r="K25">
        <v>2.5218481571032698</v>
      </c>
      <c r="L25">
        <v>2.3361024461309201</v>
      </c>
      <c r="M25">
        <v>0.310806929902186</v>
      </c>
      <c r="N25">
        <v>-5.7977812773182702</v>
      </c>
      <c r="O25" t="s">
        <v>31</v>
      </c>
      <c r="P25">
        <v>1879107141.1877799</v>
      </c>
    </row>
    <row r="26" spans="1:16" x14ac:dyDescent="0.2">
      <c r="A26" t="s">
        <v>30</v>
      </c>
      <c r="B26">
        <v>81</v>
      </c>
      <c r="C26">
        <v>17.643812312554601</v>
      </c>
      <c r="D26">
        <v>4.6799251177096801</v>
      </c>
      <c r="E26">
        <v>18.4289435733135</v>
      </c>
      <c r="F26">
        <v>0.76514900185358103</v>
      </c>
      <c r="G26">
        <v>20.090428772966298</v>
      </c>
      <c r="H26">
        <v>22.302807073850499</v>
      </c>
      <c r="I26">
        <v>5.0202317697710601</v>
      </c>
      <c r="J26">
        <v>-1.44942020428963</v>
      </c>
      <c r="K26">
        <v>-4.8620950562551801</v>
      </c>
      <c r="L26">
        <v>2.3147558585421</v>
      </c>
      <c r="M26">
        <v>-0.49814324130288001</v>
      </c>
      <c r="N26">
        <v>-6.5630905498069803</v>
      </c>
      <c r="O26" t="s">
        <v>31</v>
      </c>
      <c r="P26">
        <v>258290177.12389499</v>
      </c>
    </row>
    <row r="27" spans="1:16" x14ac:dyDescent="0.2">
      <c r="A27" t="s">
        <v>30</v>
      </c>
      <c r="B27">
        <v>93</v>
      </c>
      <c r="C27">
        <v>17.871937864520898</v>
      </c>
      <c r="D27">
        <v>4.0003662119574903</v>
      </c>
      <c r="E27">
        <v>18.5763700588276</v>
      </c>
      <c r="F27">
        <v>1.3646388719867399</v>
      </c>
      <c r="G27">
        <v>19.156953422300301</v>
      </c>
      <c r="H27">
        <v>22.3658746502295</v>
      </c>
      <c r="I27">
        <v>4.5035012472013198</v>
      </c>
      <c r="J27">
        <v>-1.5318530735214799</v>
      </c>
      <c r="K27">
        <v>-5.5258912098245796</v>
      </c>
      <c r="L27">
        <v>2.3133854891815799</v>
      </c>
      <c r="M27">
        <v>-0.47948316970723198</v>
      </c>
      <c r="N27">
        <v>-6.3278286617435597</v>
      </c>
      <c r="O27" t="s">
        <v>31</v>
      </c>
      <c r="P27">
        <v>248384644.40299299</v>
      </c>
    </row>
    <row r="28" spans="1:16" x14ac:dyDescent="0.2">
      <c r="A28" t="s">
        <v>52</v>
      </c>
      <c r="B28" t="s">
        <v>53</v>
      </c>
    </row>
    <row r="29" spans="1:16" x14ac:dyDescent="0.2">
      <c r="A29" t="s">
        <v>30</v>
      </c>
      <c r="B29">
        <v>1</v>
      </c>
      <c r="C29">
        <v>17.871937864520898</v>
      </c>
      <c r="D29">
        <v>4.0003662119574903</v>
      </c>
      <c r="E29">
        <v>18.5763700588276</v>
      </c>
      <c r="F29">
        <v>1.3646388719867399</v>
      </c>
      <c r="G29">
        <v>19.156953422300301</v>
      </c>
      <c r="H29">
        <v>22.3658746502295</v>
      </c>
      <c r="I29">
        <v>4.5035012472013198</v>
      </c>
      <c r="J29">
        <v>-1.5318530735214799</v>
      </c>
      <c r="K29">
        <v>-5.5258912098245796</v>
      </c>
      <c r="L29">
        <v>2.3133854891815799</v>
      </c>
      <c r="M29">
        <v>-0.47948316970723198</v>
      </c>
      <c r="N29">
        <v>-6.3278286617435597</v>
      </c>
      <c r="O29" t="s">
        <v>31</v>
      </c>
      <c r="P29">
        <v>248384644.40299299</v>
      </c>
    </row>
    <row r="30" spans="1:16" x14ac:dyDescent="0.2">
      <c r="A30" t="s">
        <v>30</v>
      </c>
      <c r="B30">
        <v>1815</v>
      </c>
      <c r="C30">
        <v>15.112541029826</v>
      </c>
      <c r="D30">
        <v>5.6436956933284099</v>
      </c>
      <c r="E30">
        <v>9.3309070593669006</v>
      </c>
      <c r="F30">
        <v>4.4512760242238301</v>
      </c>
      <c r="G30">
        <v>15.9769033271984</v>
      </c>
      <c r="H30">
        <v>17.342208309472198</v>
      </c>
      <c r="I30">
        <v>4.6782904802480303</v>
      </c>
      <c r="J30">
        <v>-2.0716490938051901</v>
      </c>
      <c r="K30">
        <v>9.5743296285967201</v>
      </c>
      <c r="L30">
        <v>0.89795014972632003</v>
      </c>
      <c r="M30">
        <v>0.68888529801811405</v>
      </c>
      <c r="N30">
        <v>-1.0582531787199001</v>
      </c>
      <c r="O30" t="s">
        <v>31</v>
      </c>
      <c r="P30">
        <v>57230071.810213901</v>
      </c>
    </row>
    <row r="31" spans="1:16" x14ac:dyDescent="0.2">
      <c r="A31" t="s">
        <v>58</v>
      </c>
      <c r="B31" t="s">
        <v>53</v>
      </c>
    </row>
    <row r="32" spans="1:16" x14ac:dyDescent="0.2">
      <c r="A32" t="s">
        <v>30</v>
      </c>
      <c r="B32">
        <v>1</v>
      </c>
      <c r="C32">
        <v>15.112541029825399</v>
      </c>
      <c r="D32">
        <v>5.6436956933278601</v>
      </c>
      <c r="E32">
        <v>9.3309070593673908</v>
      </c>
      <c r="F32">
        <v>4.45127602422418</v>
      </c>
      <c r="G32">
        <v>15.9769033272011</v>
      </c>
      <c r="H32">
        <v>17.342208309471399</v>
      </c>
      <c r="I32">
        <v>4.6782904707249999</v>
      </c>
      <c r="J32">
        <v>-2.0716490940089001</v>
      </c>
      <c r="K32">
        <v>9.5743296717633992</v>
      </c>
      <c r="L32">
        <v>0.89795015077171803</v>
      </c>
      <c r="M32">
        <v>0.68888529501595497</v>
      </c>
      <c r="N32">
        <v>-1.05825319801506</v>
      </c>
      <c r="O32" t="s">
        <v>31</v>
      </c>
      <c r="P32">
        <v>57230071.830929302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workshop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Beeler</cp:lastModifiedBy>
  <dcterms:created xsi:type="dcterms:W3CDTF">2019-05-20T15:00:28Z</dcterms:created>
  <dcterms:modified xsi:type="dcterms:W3CDTF">2021-03-25T17:34:00Z</dcterms:modified>
</cp:coreProperties>
</file>