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elbw/projects/spreadsheets/SALT/"/>
    </mc:Choice>
  </mc:AlternateContent>
  <xr:revisionPtr revIDLastSave="0" documentId="13_ncr:1_{D3D3F784-E75D-5B41-BF97-003A2FBB9207}" xr6:coauthVersionLast="47" xr6:coauthVersionMax="47" xr10:uidLastSave="{00000000-0000-0000-0000-000000000000}"/>
  <bookViews>
    <workbookView xWindow="1920" yWindow="3740" windowWidth="21480" windowHeight="16940" activeTab="6" xr2:uid="{C785E486-1DB4-8A46-83F7-ABDAF5E9968D}"/>
  </bookViews>
  <sheets>
    <sheet name="Sheet1" sheetId="1" r:id="rId1"/>
    <sheet name="0.40.60" sheetId="2" r:id="rId2"/>
    <sheet name="51.0.49" sheetId="3" r:id="rId3"/>
    <sheet name="61.39.0" sheetId="4" r:id="rId4"/>
    <sheet name="KF" sheetId="5" r:id="rId5"/>
    <sheet name="LiF" sheetId="6" r:id="rId6"/>
    <sheet name="NaF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17" i="5" l="1"/>
  <c r="G17" i="5"/>
  <c r="H17" i="5" s="1"/>
  <c r="F18" i="5"/>
  <c r="G18" i="5"/>
  <c r="H18" i="5"/>
  <c r="F19" i="5"/>
  <c r="G19" i="5"/>
  <c r="H19" i="5"/>
  <c r="F38" i="2"/>
  <c r="G38" i="2"/>
  <c r="H38" i="2" s="1"/>
  <c r="F39" i="2"/>
  <c r="G39" i="2"/>
  <c r="H39" i="2"/>
  <c r="F40" i="2"/>
  <c r="G40" i="2"/>
  <c r="H40" i="2"/>
  <c r="F41" i="2"/>
  <c r="G41" i="2"/>
  <c r="H41" i="2"/>
  <c r="M45" i="2"/>
  <c r="K45" i="2"/>
  <c r="J45" i="2"/>
  <c r="M32" i="2"/>
  <c r="K32" i="2"/>
  <c r="J32" i="2"/>
  <c r="F16" i="2"/>
  <c r="G16" i="2"/>
  <c r="H16" i="2" s="1"/>
  <c r="F17" i="2"/>
  <c r="G17" i="2"/>
  <c r="H17" i="2"/>
  <c r="F18" i="2"/>
  <c r="G18" i="2"/>
  <c r="H18" i="2"/>
  <c r="F19" i="2"/>
  <c r="G19" i="2" s="1"/>
  <c r="H19" i="2" s="1"/>
  <c r="F26" i="2"/>
  <c r="G26" i="2" s="1"/>
  <c r="H26" i="2" s="1"/>
  <c r="F27" i="2"/>
  <c r="G27" i="2"/>
  <c r="H27" i="2"/>
  <c r="F28" i="2"/>
  <c r="G28" i="2"/>
  <c r="H28" i="2"/>
  <c r="F29" i="2"/>
  <c r="G29" i="2"/>
  <c r="H29" i="2"/>
  <c r="F30" i="2"/>
  <c r="G30" i="2"/>
  <c r="H30" i="2"/>
  <c r="K20" i="2"/>
  <c r="F10" i="3"/>
  <c r="L28" i="3"/>
  <c r="F41" i="7"/>
  <c r="G41" i="7"/>
  <c r="H41" i="7"/>
  <c r="F42" i="7"/>
  <c r="G42" i="7"/>
  <c r="H42" i="7"/>
  <c r="F29" i="7"/>
  <c r="G29" i="7"/>
  <c r="H29" i="7"/>
  <c r="F16" i="7"/>
  <c r="G16" i="7" s="1"/>
  <c r="H16" i="7" s="1"/>
  <c r="F17" i="7"/>
  <c r="G17" i="7" s="1"/>
  <c r="H17" i="7" s="1"/>
  <c r="F18" i="7"/>
  <c r="G18" i="7" s="1"/>
  <c r="H18" i="7" s="1"/>
  <c r="F19" i="7"/>
  <c r="G19" i="7" s="1"/>
  <c r="H19" i="7" s="1"/>
  <c r="F20" i="7"/>
  <c r="G20" i="7"/>
  <c r="H20" i="7" s="1"/>
  <c r="F21" i="7"/>
  <c r="G21" i="7" s="1"/>
  <c r="H21" i="7" s="1"/>
  <c r="F36" i="5"/>
  <c r="G36" i="5" s="1"/>
  <c r="H36" i="5" s="1"/>
  <c r="J10" i="6" a="1"/>
  <c r="J10" i="6" s="1"/>
  <c r="F21" i="6"/>
  <c r="G21" i="6" s="1"/>
  <c r="H21" i="6" s="1"/>
  <c r="F15" i="6"/>
  <c r="G15" i="6" s="1"/>
  <c r="H15" i="6" s="1"/>
  <c r="F17" i="6"/>
  <c r="G17" i="6" s="1"/>
  <c r="H17" i="6" s="1"/>
  <c r="F19" i="6"/>
  <c r="G19" i="6" s="1"/>
  <c r="H19" i="6" s="1"/>
  <c r="F42" i="2"/>
  <c r="G42" i="2" s="1"/>
  <c r="H42" i="2" s="1"/>
  <c r="F44" i="2"/>
  <c r="G44" i="2" s="1"/>
  <c r="H44" i="2" s="1"/>
  <c r="F43" i="2"/>
  <c r="G43" i="2" s="1"/>
  <c r="H43" i="2" s="1"/>
  <c r="F31" i="2"/>
  <c r="G31" i="2" s="1"/>
  <c r="H31" i="2" s="1"/>
  <c r="M46" i="7"/>
  <c r="K46" i="7"/>
  <c r="J46" i="7"/>
  <c r="F44" i="7"/>
  <c r="G44" i="7" s="1"/>
  <c r="H44" i="7" s="1"/>
  <c r="F43" i="7"/>
  <c r="G43" i="7" s="1"/>
  <c r="H43" i="7" s="1"/>
  <c r="F40" i="7"/>
  <c r="G40" i="7" s="1"/>
  <c r="H40" i="7" s="1"/>
  <c r="M33" i="7"/>
  <c r="K33" i="7"/>
  <c r="J33" i="7"/>
  <c r="F32" i="7"/>
  <c r="G32" i="7" s="1"/>
  <c r="H32" i="7" s="1"/>
  <c r="F31" i="7"/>
  <c r="G31" i="7" s="1"/>
  <c r="H31" i="7" s="1"/>
  <c r="F30" i="7"/>
  <c r="G30" i="7" s="1"/>
  <c r="H30" i="7" s="1"/>
  <c r="F28" i="7"/>
  <c r="G28" i="7" s="1"/>
  <c r="H28" i="7" s="1"/>
  <c r="M39" i="5"/>
  <c r="K39" i="5"/>
  <c r="J39" i="5"/>
  <c r="F38" i="5"/>
  <c r="G38" i="5" s="1"/>
  <c r="H38" i="5" s="1"/>
  <c r="F37" i="5"/>
  <c r="G37" i="5" s="1"/>
  <c r="H37" i="5" s="1"/>
  <c r="F35" i="5"/>
  <c r="G35" i="5" s="1"/>
  <c r="H35" i="5" s="1"/>
  <c r="M29" i="5"/>
  <c r="K29" i="5"/>
  <c r="J29" i="5"/>
  <c r="F28" i="5"/>
  <c r="G28" i="5" s="1"/>
  <c r="H28" i="5" s="1"/>
  <c r="F27" i="5"/>
  <c r="G27" i="5" s="1"/>
  <c r="H27" i="5" s="1"/>
  <c r="F26" i="5"/>
  <c r="G26" i="5" s="1"/>
  <c r="H26" i="5" s="1"/>
  <c r="K21" i="7"/>
  <c r="F46" i="6"/>
  <c r="G46" i="6" s="1"/>
  <c r="H46" i="6" s="1"/>
  <c r="F44" i="6"/>
  <c r="G44" i="6" s="1"/>
  <c r="H44" i="6" s="1"/>
  <c r="F42" i="6"/>
  <c r="G42" i="6" s="1"/>
  <c r="H42" i="6" s="1"/>
  <c r="F43" i="6"/>
  <c r="G43" i="6" s="1"/>
  <c r="H43" i="6" s="1"/>
  <c r="F45" i="6"/>
  <c r="G45" i="6" s="1"/>
  <c r="H45" i="6" s="1"/>
  <c r="F47" i="6"/>
  <c r="G47" i="6" s="1"/>
  <c r="H47" i="6" s="1"/>
  <c r="F28" i="6"/>
  <c r="G28" i="6" s="1"/>
  <c r="H28" i="6" s="1"/>
  <c r="F29" i="6"/>
  <c r="G29" i="6" s="1"/>
  <c r="H29" i="6" s="1"/>
  <c r="F33" i="6"/>
  <c r="G33" i="6" s="1"/>
  <c r="H33" i="6" s="1"/>
  <c r="F34" i="6"/>
  <c r="G34" i="6" s="1"/>
  <c r="H34" i="6" s="1"/>
  <c r="J6" i="6" l="1" a="1"/>
  <c r="J6" i="6" s="1"/>
  <c r="D47" i="1"/>
  <c r="D41" i="1"/>
  <c r="D35" i="1"/>
  <c r="G46" i="1"/>
  <c r="D46" i="1" s="1"/>
  <c r="G45" i="1"/>
  <c r="G44" i="1"/>
  <c r="D44" i="1" s="1"/>
  <c r="M22" i="6"/>
  <c r="K22" i="6"/>
  <c r="J22" i="6"/>
  <c r="M34" i="6"/>
  <c r="K34" i="6"/>
  <c r="J34" i="6"/>
  <c r="M43" i="6"/>
  <c r="K43" i="6"/>
  <c r="F22" i="6"/>
  <c r="G22" i="6" s="1"/>
  <c r="H22" i="6" s="1"/>
  <c r="F31" i="6"/>
  <c r="G31" i="6" s="1"/>
  <c r="H31" i="6" s="1"/>
  <c r="G47" i="1" l="1"/>
  <c r="F44" i="1"/>
  <c r="D45" i="1"/>
  <c r="F3" i="3"/>
  <c r="F3" i="6"/>
  <c r="F3" i="4"/>
  <c r="F3" i="7"/>
  <c r="F3" i="5"/>
  <c r="F3" i="2"/>
  <c r="M20" i="2"/>
  <c r="J20" i="2"/>
  <c r="F15" i="2"/>
  <c r="G15" i="2" s="1"/>
  <c r="H15" i="2" s="1"/>
  <c r="J10" i="2" a="1"/>
  <c r="J10" i="2" s="1"/>
  <c r="F22" i="3"/>
  <c r="G22" i="3" s="1"/>
  <c r="H22" i="3" s="1"/>
  <c r="F21" i="3"/>
  <c r="G21" i="3" s="1"/>
  <c r="H21" i="3" s="1"/>
  <c r="F20" i="3"/>
  <c r="G20" i="3" s="1"/>
  <c r="H20" i="3" s="1"/>
  <c r="F19" i="3"/>
  <c r="G19" i="3" s="1"/>
  <c r="H19" i="3" s="1"/>
  <c r="M18" i="3"/>
  <c r="K18" i="3"/>
  <c r="J18" i="3"/>
  <c r="F18" i="3"/>
  <c r="G18" i="3" s="1"/>
  <c r="H18" i="3" s="1"/>
  <c r="F17" i="3"/>
  <c r="G17" i="3" s="1"/>
  <c r="H17" i="3" s="1"/>
  <c r="F16" i="3"/>
  <c r="G16" i="3" s="1"/>
  <c r="H16" i="3" s="1"/>
  <c r="F15" i="3"/>
  <c r="G15" i="3" s="1"/>
  <c r="J10" i="3" a="1"/>
  <c r="J10" i="3" s="1"/>
  <c r="F22" i="4"/>
  <c r="G22" i="4" s="1"/>
  <c r="H22" i="4" s="1"/>
  <c r="F21" i="4"/>
  <c r="G21" i="4" s="1"/>
  <c r="H21" i="4" s="1"/>
  <c r="F20" i="4"/>
  <c r="G20" i="4" s="1"/>
  <c r="H20" i="4" s="1"/>
  <c r="F19" i="4"/>
  <c r="G19" i="4" s="1"/>
  <c r="H19" i="4" s="1"/>
  <c r="M18" i="4"/>
  <c r="K18" i="4"/>
  <c r="J18" i="4"/>
  <c r="F18" i="4"/>
  <c r="G18" i="4" s="1"/>
  <c r="H18" i="4" s="1"/>
  <c r="F17" i="4"/>
  <c r="G17" i="4" s="1"/>
  <c r="H17" i="4" s="1"/>
  <c r="F16" i="4"/>
  <c r="G16" i="4" s="1"/>
  <c r="H16" i="4" s="1"/>
  <c r="F15" i="4"/>
  <c r="G15" i="4" s="1"/>
  <c r="J10" i="4" a="1"/>
  <c r="J10" i="4" s="1"/>
  <c r="M20" i="5"/>
  <c r="K20" i="5"/>
  <c r="J20" i="5"/>
  <c r="F16" i="5"/>
  <c r="G16" i="5" s="1"/>
  <c r="H16" i="5" s="1"/>
  <c r="F15" i="5"/>
  <c r="G15" i="5" s="1"/>
  <c r="J10" i="5" a="1"/>
  <c r="J10" i="5" s="1"/>
  <c r="J43" i="6"/>
  <c r="F41" i="6"/>
  <c r="G41" i="6" s="1"/>
  <c r="H41" i="6" s="1"/>
  <c r="F40" i="6"/>
  <c r="G40" i="6" s="1"/>
  <c r="M21" i="7"/>
  <c r="J21" i="7"/>
  <c r="F15" i="7"/>
  <c r="G15" i="7" s="1"/>
  <c r="J10" i="7" a="1"/>
  <c r="I44" i="1" l="1"/>
  <c r="H44" i="1"/>
  <c r="K11" i="2"/>
  <c r="L11" i="2"/>
  <c r="K11" i="3"/>
  <c r="L11" i="3"/>
  <c r="H15" i="3"/>
  <c r="J6" i="3" a="1"/>
  <c r="J6" i="3" s="1"/>
  <c r="K11" i="4"/>
  <c r="L11" i="4"/>
  <c r="H15" i="4"/>
  <c r="J6" i="4" a="1"/>
  <c r="J6" i="4" s="1"/>
  <c r="K11" i="5"/>
  <c r="L11" i="5"/>
  <c r="H15" i="5"/>
  <c r="J6" i="5" a="1"/>
  <c r="J6" i="5" s="1"/>
  <c r="K11" i="6"/>
  <c r="L11" i="6"/>
  <c r="H40" i="6"/>
  <c r="H15" i="7"/>
  <c r="J6" i="7" a="1"/>
  <c r="J10" i="7"/>
  <c r="K11" i="7" s="1"/>
  <c r="K7" i="3" l="1"/>
  <c r="L7" i="3"/>
  <c r="K7" i="4"/>
  <c r="L7" i="4"/>
  <c r="K7" i="5"/>
  <c r="L7" i="5"/>
  <c r="K7" i="6"/>
  <c r="L7" i="6"/>
  <c r="L11" i="7"/>
  <c r="J6" i="7"/>
  <c r="K7" i="7" s="1"/>
  <c r="L7" i="7" l="1"/>
  <c r="E4" i="1"/>
  <c r="G4" i="1" s="1"/>
  <c r="E3" i="1"/>
  <c r="E2" i="1"/>
  <c r="F8" i="1" s="1"/>
  <c r="H8" i="1" s="1"/>
  <c r="G11" i="1"/>
  <c r="G17" i="1"/>
  <c r="G23" i="1"/>
  <c r="G29" i="1"/>
  <c r="G35" i="1"/>
  <c r="G41" i="1"/>
  <c r="G40" i="1"/>
  <c r="G39" i="1"/>
  <c r="G38" i="1"/>
  <c r="F38" i="1" s="1"/>
  <c r="G34" i="1"/>
  <c r="G33" i="1"/>
  <c r="G32" i="1"/>
  <c r="F32" i="1" s="1"/>
  <c r="H32" i="1" s="1"/>
  <c r="G28" i="1"/>
  <c r="D28" i="1" s="1"/>
  <c r="G27" i="1"/>
  <c r="G26" i="1"/>
  <c r="F26" i="1" s="1"/>
  <c r="G22" i="1"/>
  <c r="D22" i="1" s="1"/>
  <c r="G21" i="1"/>
  <c r="G20" i="1"/>
  <c r="D20" i="1" s="1"/>
  <c r="G16" i="1"/>
  <c r="G15" i="1"/>
  <c r="D15" i="1" s="1"/>
  <c r="G14" i="1"/>
  <c r="D14" i="1" s="1"/>
  <c r="G9" i="1"/>
  <c r="D9" i="1" s="1"/>
  <c r="G10" i="1"/>
  <c r="G8" i="1"/>
  <c r="D8" i="1"/>
  <c r="D40" i="1"/>
  <c r="D39" i="1"/>
  <c r="D38" i="1"/>
  <c r="D34" i="1"/>
  <c r="D33" i="1"/>
  <c r="D32" i="1"/>
  <c r="D27" i="1"/>
  <c r="D26" i="1"/>
  <c r="D16" i="1"/>
  <c r="D10" i="1"/>
  <c r="D17" i="1" l="1"/>
  <c r="D21" i="1"/>
  <c r="F14" i="1"/>
  <c r="D11" i="1"/>
  <c r="F20" i="1"/>
  <c r="I20" i="1" s="1"/>
  <c r="D23" i="1"/>
  <c r="D29" i="1"/>
  <c r="I32" i="1"/>
  <c r="H38" i="1"/>
  <c r="H20" i="1" l="1"/>
  <c r="I8" i="1"/>
  <c r="I38" i="1"/>
  <c r="I26" i="1"/>
  <c r="H26" i="1"/>
  <c r="I14" i="1"/>
  <c r="H14" i="1"/>
  <c r="J6" i="2" l="1" a="1"/>
  <c r="J6" i="2" s="1"/>
  <c r="L7" i="2" l="1"/>
  <c r="K7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<sst xmlns="http://schemas.openxmlformats.org/spreadsheetml/2006/main" count="346" uniqueCount="33">
  <si>
    <t>#atoms</t>
  </si>
  <si>
    <t>mass</t>
  </si>
  <si>
    <t>KF</t>
  </si>
  <si>
    <t>molecules</t>
  </si>
  <si>
    <t>mass/molecule</t>
  </si>
  <si>
    <t>g</t>
  </si>
  <si>
    <t>FLiNaK</t>
  </si>
  <si>
    <t>LiF</t>
  </si>
  <si>
    <t>NaF</t>
  </si>
  <si>
    <t>comp1</t>
  </si>
  <si>
    <t>comp2</t>
  </si>
  <si>
    <t>comp3</t>
  </si>
  <si>
    <t>K</t>
  </si>
  <si>
    <t>Tmelt</t>
  </si>
  <si>
    <t>Vol</t>
  </si>
  <si>
    <t>a</t>
  </si>
  <si>
    <t>b</t>
  </si>
  <si>
    <t>c</t>
  </si>
  <si>
    <t>Mass</t>
  </si>
  <si>
    <t>linest</t>
  </si>
  <si>
    <t>intercept</t>
  </si>
  <si>
    <t>Energy</t>
  </si>
  <si>
    <t>Lx0</t>
  </si>
  <si>
    <t>g/cc</t>
  </si>
  <si>
    <t>E</t>
  </si>
  <si>
    <t>KE</t>
  </si>
  <si>
    <t>P</t>
  </si>
  <si>
    <t>Lx</t>
  </si>
  <si>
    <t>V</t>
  </si>
  <si>
    <t>Density</t>
  </si>
  <si>
    <t>Vol fit</t>
  </si>
  <si>
    <t>Energy Fit</t>
  </si>
  <si>
    <t>E/mol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</si>
</sst>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1297F-EE29-D84C-B613-95A487D5F335}">
  <dimension ref="A1:I47"/>
  <sheetViews>
    <sheetView topLeftCell="A4" workbookViewId="0">
      <selection activeCell="K46" sqref="K46"/>
    </sheetView>
  </sheetViews>
  <sheetFormatPr baseColWidth="10" defaultRowHeight="16" x14ac:dyDescent="0.2"/>
  <sheetData>
    <row r="1" spans="1:9" x14ac:dyDescent="0.2">
      <c r="A1" t="s">
        <v>6</v>
      </c>
      <c r="D1" t="s">
        <v>0</v>
      </c>
      <c r="E1" t="s">
        <v>1</v>
      </c>
    </row>
    <row r="2" spans="1:9" x14ac:dyDescent="0.2">
      <c r="C2" t="s">
        <v>7</v>
      </c>
      <c r="D2">
        <v>2</v>
      </c>
      <c r="E2">
        <f>7+19</f>
        <v>26</v>
      </c>
    </row>
    <row r="3" spans="1:9" x14ac:dyDescent="0.2">
      <c r="C3" t="s">
        <v>8</v>
      </c>
      <c r="D3">
        <v>2</v>
      </c>
      <c r="E3">
        <f>23+19</f>
        <v>42</v>
      </c>
    </row>
    <row r="4" spans="1:9" x14ac:dyDescent="0.2">
      <c r="C4" t="s">
        <v>2</v>
      </c>
      <c r="D4">
        <v>2</v>
      </c>
      <c r="E4">
        <f>39+19</f>
        <v>58</v>
      </c>
      <c r="G4">
        <f>E4*60</f>
        <v>3480</v>
      </c>
    </row>
    <row r="7" spans="1:9" x14ac:dyDescent="0.2">
      <c r="B7" t="s">
        <v>9</v>
      </c>
      <c r="F7" t="s">
        <v>1</v>
      </c>
      <c r="G7" t="s">
        <v>3</v>
      </c>
      <c r="H7" t="s">
        <v>4</v>
      </c>
      <c r="I7" t="s">
        <v>5</v>
      </c>
    </row>
    <row r="8" spans="1:9" x14ac:dyDescent="0.2">
      <c r="B8" t="s">
        <v>7</v>
      </c>
      <c r="C8">
        <v>0</v>
      </c>
      <c r="D8">
        <f>G8*2</f>
        <v>0</v>
      </c>
      <c r="F8">
        <f>G8*E$2+G9*E$3+G10*$E$4</f>
        <v>5160</v>
      </c>
      <c r="G8">
        <f>C8</f>
        <v>0</v>
      </c>
      <c r="H8">
        <f>F8/G11</f>
        <v>51.6</v>
      </c>
      <c r="I8">
        <f>F8*(1.66E-24)</f>
        <v>8.5656000000000005E-21</v>
      </c>
    </row>
    <row r="9" spans="1:9" x14ac:dyDescent="0.2">
      <c r="B9" t="s">
        <v>8</v>
      </c>
      <c r="C9">
        <v>40</v>
      </c>
      <c r="D9">
        <f t="shared" ref="D9:D10" si="0">G9*2</f>
        <v>80</v>
      </c>
      <c r="G9">
        <f t="shared" ref="G9:G10" si="1">C9</f>
        <v>40</v>
      </c>
    </row>
    <row r="10" spans="1:9" x14ac:dyDescent="0.2">
      <c r="B10" t="s">
        <v>2</v>
      </c>
      <c r="C10">
        <v>60</v>
      </c>
      <c r="D10">
        <f t="shared" si="0"/>
        <v>120</v>
      </c>
      <c r="G10">
        <f t="shared" si="1"/>
        <v>60</v>
      </c>
    </row>
    <row r="11" spans="1:9" x14ac:dyDescent="0.2">
      <c r="D11">
        <f>SUM(D8:D9)</f>
        <v>80</v>
      </c>
      <c r="G11">
        <f>SUM(G8:G10)</f>
        <v>100</v>
      </c>
    </row>
    <row r="13" spans="1:9" x14ac:dyDescent="0.2">
      <c r="B13" t="s">
        <v>10</v>
      </c>
      <c r="F13" t="s">
        <v>1</v>
      </c>
      <c r="G13" t="s">
        <v>3</v>
      </c>
      <c r="H13" t="s">
        <v>4</v>
      </c>
      <c r="I13" t="s">
        <v>5</v>
      </c>
    </row>
    <row r="14" spans="1:9" x14ac:dyDescent="0.2">
      <c r="B14" t="s">
        <v>7</v>
      </c>
      <c r="C14">
        <v>51</v>
      </c>
      <c r="D14">
        <f>G14*2</f>
        <v>102</v>
      </c>
      <c r="F14">
        <f>G14*E$2+G15*E$3+G16*$E$4</f>
        <v>4168</v>
      </c>
      <c r="G14">
        <f>C14</f>
        <v>51</v>
      </c>
      <c r="H14">
        <f>F14/G17</f>
        <v>41.68</v>
      </c>
      <c r="I14">
        <f>F14*(1.66E-24)</f>
        <v>6.918880000000001E-21</v>
      </c>
    </row>
    <row r="15" spans="1:9" x14ac:dyDescent="0.2">
      <c r="B15" t="s">
        <v>8</v>
      </c>
      <c r="C15">
        <v>0</v>
      </c>
      <c r="D15">
        <f>G15*2</f>
        <v>0</v>
      </c>
      <c r="G15">
        <f t="shared" ref="G15:G16" si="2">C15</f>
        <v>0</v>
      </c>
    </row>
    <row r="16" spans="1:9" x14ac:dyDescent="0.2">
      <c r="B16" t="s">
        <v>2</v>
      </c>
      <c r="C16">
        <v>49</v>
      </c>
      <c r="D16">
        <f t="shared" ref="D16" si="3">G16*2</f>
        <v>98</v>
      </c>
      <c r="G16">
        <f t="shared" si="2"/>
        <v>49</v>
      </c>
    </row>
    <row r="17" spans="2:9" x14ac:dyDescent="0.2">
      <c r="D17">
        <f>SUM(D14:D15)</f>
        <v>102</v>
      </c>
      <c r="G17">
        <f>SUM(G14:G16)</f>
        <v>100</v>
      </c>
    </row>
    <row r="19" spans="2:9" x14ac:dyDescent="0.2">
      <c r="B19" t="s">
        <v>11</v>
      </c>
      <c r="F19" t="s">
        <v>1</v>
      </c>
      <c r="G19" t="s">
        <v>3</v>
      </c>
      <c r="H19" t="s">
        <v>4</v>
      </c>
      <c r="I19" t="s">
        <v>5</v>
      </c>
    </row>
    <row r="20" spans="2:9" x14ac:dyDescent="0.2">
      <c r="B20" t="s">
        <v>7</v>
      </c>
      <c r="C20">
        <v>61</v>
      </c>
      <c r="D20">
        <f>G20*2</f>
        <v>122</v>
      </c>
      <c r="F20">
        <f>G20*E$2+G21*E$3+G22*$E$4</f>
        <v>3224</v>
      </c>
      <c r="G20">
        <f>C20</f>
        <v>61</v>
      </c>
      <c r="H20">
        <f>F20/G23</f>
        <v>32.24</v>
      </c>
      <c r="I20">
        <f>F20*(1.66E-24)</f>
        <v>5.3518399999999999E-21</v>
      </c>
    </row>
    <row r="21" spans="2:9" x14ac:dyDescent="0.2">
      <c r="B21" t="s">
        <v>8</v>
      </c>
      <c r="C21">
        <v>39</v>
      </c>
      <c r="D21">
        <f t="shared" ref="D21:D22" si="4">G21*2</f>
        <v>78</v>
      </c>
      <c r="G21">
        <f t="shared" ref="G21:G22" si="5">C21</f>
        <v>39</v>
      </c>
    </row>
    <row r="22" spans="2:9" x14ac:dyDescent="0.2">
      <c r="B22" t="s">
        <v>2</v>
      </c>
      <c r="C22">
        <v>0</v>
      </c>
      <c r="D22">
        <f t="shared" si="4"/>
        <v>0</v>
      </c>
      <c r="G22">
        <f t="shared" si="5"/>
        <v>0</v>
      </c>
    </row>
    <row r="23" spans="2:9" x14ac:dyDescent="0.2">
      <c r="D23">
        <f>SUM(D20:D21)</f>
        <v>200</v>
      </c>
      <c r="G23">
        <f>SUM(G20:G22)</f>
        <v>100</v>
      </c>
    </row>
    <row r="25" spans="2:9" x14ac:dyDescent="0.2">
      <c r="B25" t="s">
        <v>7</v>
      </c>
      <c r="F25" t="s">
        <v>1</v>
      </c>
      <c r="G25" t="s">
        <v>3</v>
      </c>
      <c r="H25" t="s">
        <v>4</v>
      </c>
      <c r="I25" t="s">
        <v>5</v>
      </c>
    </row>
    <row r="26" spans="2:9" x14ac:dyDescent="0.2">
      <c r="B26" t="s">
        <v>7</v>
      </c>
      <c r="C26">
        <v>100</v>
      </c>
      <c r="D26">
        <f>G26*2</f>
        <v>200</v>
      </c>
      <c r="F26">
        <f>G26*E$2+G27*E$3+G28*$E$4</f>
        <v>2600</v>
      </c>
      <c r="G26">
        <f>C26</f>
        <v>100</v>
      </c>
      <c r="H26">
        <f>F26/G29</f>
        <v>26</v>
      </c>
      <c r="I26">
        <f>F26*(1.66E-24)</f>
        <v>4.3160000000000001E-21</v>
      </c>
    </row>
    <row r="27" spans="2:9" x14ac:dyDescent="0.2">
      <c r="B27" t="s">
        <v>8</v>
      </c>
      <c r="C27">
        <v>0</v>
      </c>
      <c r="D27">
        <f t="shared" ref="D27:D28" si="6">G27*2</f>
        <v>0</v>
      </c>
      <c r="G27">
        <f t="shared" ref="G27:G28" si="7">C27</f>
        <v>0</v>
      </c>
    </row>
    <row r="28" spans="2:9" x14ac:dyDescent="0.2">
      <c r="B28" t="s">
        <v>2</v>
      </c>
      <c r="C28">
        <v>0</v>
      </c>
      <c r="D28">
        <f t="shared" si="6"/>
        <v>0</v>
      </c>
      <c r="G28">
        <f t="shared" si="7"/>
        <v>0</v>
      </c>
    </row>
    <row r="29" spans="2:9" x14ac:dyDescent="0.2">
      <c r="D29">
        <f>SUM(D26:D27)</f>
        <v>200</v>
      </c>
      <c r="G29">
        <f>SUM(G26:G28)</f>
        <v>100</v>
      </c>
    </row>
    <row r="31" spans="2:9" x14ac:dyDescent="0.2">
      <c r="B31" t="s">
        <v>8</v>
      </c>
      <c r="F31" t="s">
        <v>1</v>
      </c>
      <c r="G31" t="s">
        <v>3</v>
      </c>
      <c r="H31" t="s">
        <v>4</v>
      </c>
      <c r="I31" t="s">
        <v>5</v>
      </c>
    </row>
    <row r="32" spans="2:9" x14ac:dyDescent="0.2">
      <c r="B32" t="s">
        <v>7</v>
      </c>
      <c r="C32">
        <v>0</v>
      </c>
      <c r="D32">
        <f>G32*2</f>
        <v>0</v>
      </c>
      <c r="F32">
        <f>G32*E$2+G33*E$3+G34*$E$4</f>
        <v>4200</v>
      </c>
      <c r="G32">
        <f>C32</f>
        <v>0</v>
      </c>
      <c r="H32">
        <f>F32/G35</f>
        <v>42</v>
      </c>
      <c r="I32">
        <f>F32*(1.66E-24)</f>
        <v>6.9720000000000004E-21</v>
      </c>
    </row>
    <row r="33" spans="2:9" x14ac:dyDescent="0.2">
      <c r="B33" t="s">
        <v>8</v>
      </c>
      <c r="C33">
        <v>100</v>
      </c>
      <c r="D33">
        <f t="shared" ref="D33:D34" si="8">G33*2</f>
        <v>200</v>
      </c>
      <c r="G33">
        <f t="shared" ref="G33:G34" si="9">C33</f>
        <v>100</v>
      </c>
    </row>
    <row r="34" spans="2:9" x14ac:dyDescent="0.2">
      <c r="B34" t="s">
        <v>2</v>
      </c>
      <c r="C34">
        <v>0</v>
      </c>
      <c r="D34">
        <f t="shared" si="8"/>
        <v>0</v>
      </c>
      <c r="G34">
        <f t="shared" si="9"/>
        <v>0</v>
      </c>
    </row>
    <row r="35" spans="2:9" x14ac:dyDescent="0.2">
      <c r="D35">
        <f>SUM(D32:D34)</f>
        <v>200</v>
      </c>
      <c r="G35">
        <f>SUM(G32:G34)</f>
        <v>100</v>
      </c>
    </row>
    <row r="37" spans="2:9" x14ac:dyDescent="0.2">
      <c r="B37" t="s">
        <v>2</v>
      </c>
      <c r="F37" t="s">
        <v>1</v>
      </c>
      <c r="G37" t="s">
        <v>3</v>
      </c>
      <c r="H37" t="s">
        <v>4</v>
      </c>
      <c r="I37" t="s">
        <v>5</v>
      </c>
    </row>
    <row r="38" spans="2:9" x14ac:dyDescent="0.2">
      <c r="B38" t="s">
        <v>7</v>
      </c>
      <c r="C38">
        <v>0</v>
      </c>
      <c r="D38">
        <f>G38*2</f>
        <v>0</v>
      </c>
      <c r="F38">
        <f>G38*E$2+G39*E$3+G40*$E$4</f>
        <v>5800</v>
      </c>
      <c r="G38">
        <f>C38</f>
        <v>0</v>
      </c>
      <c r="H38">
        <f>F38/G41</f>
        <v>58</v>
      </c>
      <c r="I38">
        <f>F38*(1.66E-24)</f>
        <v>9.628E-21</v>
      </c>
    </row>
    <row r="39" spans="2:9" x14ac:dyDescent="0.2">
      <c r="B39" t="s">
        <v>8</v>
      </c>
      <c r="C39">
        <v>0</v>
      </c>
      <c r="D39">
        <f t="shared" ref="D39:D40" si="10">G39*2</f>
        <v>0</v>
      </c>
      <c r="G39">
        <f t="shared" ref="G39:G40" si="11">C39</f>
        <v>0</v>
      </c>
    </row>
    <row r="40" spans="2:9" x14ac:dyDescent="0.2">
      <c r="B40" t="s">
        <v>2</v>
      </c>
      <c r="C40">
        <v>100</v>
      </c>
      <c r="D40">
        <f t="shared" si="10"/>
        <v>200</v>
      </c>
      <c r="G40">
        <f t="shared" si="11"/>
        <v>100</v>
      </c>
    </row>
    <row r="41" spans="2:9" x14ac:dyDescent="0.2">
      <c r="D41">
        <f>SUM(D38:D40)</f>
        <v>200</v>
      </c>
      <c r="G41">
        <f>SUM(G38:G40)</f>
        <v>100</v>
      </c>
    </row>
    <row r="43" spans="2:9" x14ac:dyDescent="0.2">
      <c r="B43" t="s">
        <v>2</v>
      </c>
      <c r="F43" t="s">
        <v>1</v>
      </c>
      <c r="G43" t="s">
        <v>3</v>
      </c>
      <c r="H43" t="s">
        <v>4</v>
      </c>
      <c r="I43" t="s">
        <v>5</v>
      </c>
    </row>
    <row r="44" spans="2:9" x14ac:dyDescent="0.2">
      <c r="B44" t="s">
        <v>7</v>
      </c>
      <c r="C44">
        <v>23</v>
      </c>
      <c r="D44">
        <f>G44*2</f>
        <v>46</v>
      </c>
      <c r="F44">
        <f>G44*E$2+G45*E$3+G46*$E$4</f>
        <v>2068</v>
      </c>
      <c r="G44">
        <f>C44</f>
        <v>23</v>
      </c>
      <c r="H44">
        <f>F44/G47</f>
        <v>41.36</v>
      </c>
      <c r="I44">
        <f>F44*(1.66E-24)</f>
        <v>3.43288E-21</v>
      </c>
    </row>
    <row r="45" spans="2:9" x14ac:dyDescent="0.2">
      <c r="B45" t="s">
        <v>8</v>
      </c>
      <c r="C45">
        <v>6</v>
      </c>
      <c r="D45">
        <f t="shared" ref="D45:D46" si="12">G45*2</f>
        <v>12</v>
      </c>
      <c r="G45">
        <f t="shared" ref="G45:G46" si="13">C45</f>
        <v>6</v>
      </c>
    </row>
    <row r="46" spans="2:9" x14ac:dyDescent="0.2">
      <c r="B46" t="s">
        <v>2</v>
      </c>
      <c r="C46">
        <v>21</v>
      </c>
      <c r="D46">
        <f t="shared" si="12"/>
        <v>42</v>
      </c>
      <c r="G46">
        <f t="shared" si="13"/>
        <v>21</v>
      </c>
    </row>
    <row r="47" spans="2:9" x14ac:dyDescent="0.2">
      <c r="D47">
        <f>SUM(D44:D46)</f>
        <v>100</v>
      </c>
      <c r="G47">
        <f>SUM(G44:G46)</f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C7C49-F970-6D42-8577-7333C5E83B75}">
  <dimension ref="B2:M47"/>
  <sheetViews>
    <sheetView topLeftCell="A11" workbookViewId="0">
      <selection activeCell="I39" sqref="I39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718+273</f>
        <v>991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LINEST(E15:E22,G15:G22^{1,2})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8.5656000000000005E-21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16.2</v>
      </c>
      <c r="I10" t="s">
        <v>19</v>
      </c>
      <c r="J10" t="e" cm="1">
        <f t="array" ref="J10">LINEST(E15:E22,C15:C22^{1,2})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-439.25993086054899</v>
      </c>
      <c r="D15">
        <v>34.031391724213798</v>
      </c>
      <c r="E15">
        <v>9.7309167088437007</v>
      </c>
      <c r="F15">
        <f>$F$10*B15</f>
        <v>16.2</v>
      </c>
      <c r="G15">
        <f t="shared" ref="G15" si="0">F15^3</f>
        <v>4251.5279999999993</v>
      </c>
      <c r="H15">
        <f>$B$8/G15/(1E-24)</f>
        <v>2.0147109462762569</v>
      </c>
    </row>
    <row r="16" spans="2:13" x14ac:dyDescent="0.2">
      <c r="B16">
        <v>1.01</v>
      </c>
      <c r="F16">
        <f t="shared" ref="F16:F19" si="1">$F$10*B16</f>
        <v>16.361999999999998</v>
      </c>
      <c r="G16">
        <f t="shared" ref="G16:G19" si="2">F16^3</f>
        <v>4380.3535499279978</v>
      </c>
      <c r="H16">
        <f t="shared" ref="H16:H19" si="3">$B$8/G16/(1E-24)</f>
        <v>1.9554585953777175</v>
      </c>
    </row>
    <row r="17" spans="2:13" x14ac:dyDescent="0.2">
      <c r="B17">
        <v>1.02</v>
      </c>
      <c r="C17">
        <v>-437.28276998665399</v>
      </c>
      <c r="D17">
        <v>33.869095309438201</v>
      </c>
      <c r="E17">
        <v>3.7020008510917899</v>
      </c>
      <c r="F17">
        <f t="shared" si="1"/>
        <v>16.524000000000001</v>
      </c>
      <c r="G17">
        <f t="shared" si="2"/>
        <v>4511.7555258240009</v>
      </c>
      <c r="H17">
        <f t="shared" si="3"/>
        <v>1.8985071223325269</v>
      </c>
    </row>
    <row r="18" spans="2:13" x14ac:dyDescent="0.2">
      <c r="B18">
        <v>1.03</v>
      </c>
      <c r="F18">
        <f t="shared" si="1"/>
        <v>16.686</v>
      </c>
      <c r="G18">
        <f t="shared" si="2"/>
        <v>4645.7594368560003</v>
      </c>
      <c r="H18">
        <f t="shared" si="3"/>
        <v>1.8437459184922276</v>
      </c>
    </row>
    <row r="19" spans="2:13" x14ac:dyDescent="0.2">
      <c r="B19">
        <v>1.04</v>
      </c>
      <c r="C19">
        <v>-434.103625437375</v>
      </c>
      <c r="D19">
        <v>33.503104868397301</v>
      </c>
      <c r="E19">
        <v>-0.33508143055142697</v>
      </c>
      <c r="F19">
        <f t="shared" si="1"/>
        <v>16.847999999999999</v>
      </c>
      <c r="G19">
        <f t="shared" si="2"/>
        <v>4782.390792191999</v>
      </c>
      <c r="H19">
        <f t="shared" si="3"/>
        <v>1.791070695014026</v>
      </c>
    </row>
    <row r="20" spans="2:13" x14ac:dyDescent="0.2">
      <c r="J20">
        <f>I20^(1/3)</f>
        <v>0</v>
      </c>
      <c r="K20" t="e">
        <f>$B$8/(I20*(10^-24))</f>
        <v>#DIV/0!</v>
      </c>
      <c r="M20">
        <f>L20/L22</f>
        <v>0</v>
      </c>
    </row>
    <row r="22" spans="2:13" x14ac:dyDescent="0.2">
      <c r="K22" t="s">
        <v>3</v>
      </c>
      <c r="L22">
        <v>100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0.99</v>
      </c>
      <c r="F26">
        <f t="shared" ref="F26:F30" si="4">$F$10*B26</f>
        <v>16.038</v>
      </c>
      <c r="G26">
        <f t="shared" ref="G26:G30" si="5">F26^3</f>
        <v>4125.2533668719998</v>
      </c>
      <c r="H26">
        <f t="shared" ref="H26:H30" si="6">$B$8/G26/(1E-24)</f>
        <v>2.0763815548364541</v>
      </c>
    </row>
    <row r="27" spans="2:13" x14ac:dyDescent="0.2">
      <c r="B27">
        <v>1</v>
      </c>
      <c r="C27">
        <v>-442.49450280000002</v>
      </c>
      <c r="D27">
        <v>30.917687555555499</v>
      </c>
      <c r="E27">
        <v>7.84042444444444</v>
      </c>
      <c r="F27">
        <f t="shared" si="4"/>
        <v>16.2</v>
      </c>
      <c r="G27">
        <f t="shared" si="5"/>
        <v>4251.5279999999993</v>
      </c>
      <c r="H27">
        <f t="shared" si="6"/>
        <v>2.0147109462762569</v>
      </c>
    </row>
    <row r="28" spans="2:13" x14ac:dyDescent="0.2">
      <c r="B28">
        <v>1.01</v>
      </c>
      <c r="F28">
        <f t="shared" si="4"/>
        <v>16.361999999999998</v>
      </c>
      <c r="G28">
        <f t="shared" si="5"/>
        <v>4380.3535499279978</v>
      </c>
      <c r="H28">
        <f t="shared" si="6"/>
        <v>1.9554585953777175</v>
      </c>
    </row>
    <row r="29" spans="2:13" x14ac:dyDescent="0.2">
      <c r="B29">
        <v>1.02</v>
      </c>
      <c r="C29">
        <v>-440.54632229777798</v>
      </c>
      <c r="D29">
        <v>30.533118444444401</v>
      </c>
      <c r="E29">
        <v>1.7893622222222201</v>
      </c>
      <c r="F29">
        <f t="shared" si="4"/>
        <v>16.524000000000001</v>
      </c>
      <c r="G29">
        <f t="shared" si="5"/>
        <v>4511.7555258240009</v>
      </c>
      <c r="H29">
        <f t="shared" si="6"/>
        <v>1.8985071223325269</v>
      </c>
    </row>
    <row r="30" spans="2:13" x14ac:dyDescent="0.2">
      <c r="B30">
        <v>1.03</v>
      </c>
      <c r="F30">
        <f t="shared" si="4"/>
        <v>16.686</v>
      </c>
      <c r="G30">
        <f t="shared" si="5"/>
        <v>4645.7594368560003</v>
      </c>
      <c r="H30">
        <f t="shared" si="6"/>
        <v>1.8437459184922276</v>
      </c>
    </row>
    <row r="31" spans="2:13" x14ac:dyDescent="0.2">
      <c r="B31">
        <v>1.04</v>
      </c>
      <c r="C31">
        <v>-436.74929478666701</v>
      </c>
      <c r="D31">
        <v>30.2445744444444</v>
      </c>
      <c r="E31">
        <v>-1.8707377777777801</v>
      </c>
      <c r="F31">
        <f t="shared" ref="F31" si="7">$F$10*B31</f>
        <v>16.847999999999999</v>
      </c>
      <c r="G31">
        <f t="shared" ref="G31" si="8">F31^3</f>
        <v>4782.390792191999</v>
      </c>
      <c r="H31">
        <f t="shared" ref="H31" si="9">$B$8/G31/(1E-24)</f>
        <v>1.791070695014026</v>
      </c>
    </row>
    <row r="32" spans="2:13" x14ac:dyDescent="0.2">
      <c r="J32">
        <f>I32^(1/3)</f>
        <v>0</v>
      </c>
      <c r="K32" t="e">
        <f>$B$8/(I32*(10^-24))</f>
        <v>#DIV/0!</v>
      </c>
      <c r="M32">
        <f>L32/L34</f>
        <v>0</v>
      </c>
    </row>
    <row r="34" spans="2:13" x14ac:dyDescent="0.2">
      <c r="K34" t="s">
        <v>3</v>
      </c>
      <c r="L34">
        <v>100</v>
      </c>
    </row>
    <row r="35" spans="2:13" x14ac:dyDescent="0.2">
      <c r="B35">
        <v>1100</v>
      </c>
    </row>
    <row r="36" spans="2:13" x14ac:dyDescent="0.2">
      <c r="H36" t="s">
        <v>23</v>
      </c>
    </row>
    <row r="37" spans="2:13" x14ac:dyDescent="0.2">
      <c r="C37" t="s">
        <v>24</v>
      </c>
      <c r="D37" t="s">
        <v>25</v>
      </c>
      <c r="E37" t="s">
        <v>26</v>
      </c>
      <c r="F37" t="s">
        <v>27</v>
      </c>
      <c r="G37" t="s">
        <v>28</v>
      </c>
      <c r="H37" t="s">
        <v>29</v>
      </c>
      <c r="I37" t="s">
        <v>30</v>
      </c>
      <c r="J37" t="s">
        <v>27</v>
      </c>
      <c r="K37" t="s">
        <v>29</v>
      </c>
      <c r="L37" t="s">
        <v>31</v>
      </c>
      <c r="M37" t="s">
        <v>32</v>
      </c>
    </row>
    <row r="38" spans="2:13" x14ac:dyDescent="0.2">
      <c r="B38">
        <v>0.98</v>
      </c>
      <c r="F38">
        <f t="shared" ref="F38:F41" si="10">$F$10*B38</f>
        <v>15.875999999999999</v>
      </c>
      <c r="G38">
        <f t="shared" ref="G38:G41" si="11">F38^3</f>
        <v>4001.5041413759996</v>
      </c>
      <c r="H38">
        <f t="shared" ref="H38:H41" si="12">$B$8/G38/(1E-24)</f>
        <v>2.140595060600023</v>
      </c>
    </row>
    <row r="39" spans="2:13" x14ac:dyDescent="0.2">
      <c r="B39">
        <v>0.99</v>
      </c>
      <c r="C39">
        <v>-447.13562957777799</v>
      </c>
      <c r="D39">
        <v>28.242089555555498</v>
      </c>
      <c r="E39">
        <v>8.3225088888888905</v>
      </c>
      <c r="F39">
        <f t="shared" si="10"/>
        <v>16.038</v>
      </c>
      <c r="G39">
        <f t="shared" si="11"/>
        <v>4125.2533668719998</v>
      </c>
      <c r="H39">
        <f t="shared" si="12"/>
        <v>2.0763815548364541</v>
      </c>
    </row>
    <row r="40" spans="2:13" x14ac:dyDescent="0.2">
      <c r="B40">
        <v>1</v>
      </c>
      <c r="C40">
        <v>-445.691887340721</v>
      </c>
      <c r="D40">
        <v>28.201312872461799</v>
      </c>
      <c r="E40">
        <v>4.7563745106091702</v>
      </c>
      <c r="F40">
        <f t="shared" si="10"/>
        <v>16.2</v>
      </c>
      <c r="G40">
        <f t="shared" si="11"/>
        <v>4251.5279999999993</v>
      </c>
      <c r="H40">
        <f t="shared" si="12"/>
        <v>2.0147109462762569</v>
      </c>
    </row>
    <row r="41" spans="2:13" x14ac:dyDescent="0.2">
      <c r="B41">
        <v>1.0049999999999999</v>
      </c>
      <c r="F41">
        <f t="shared" si="10"/>
        <v>16.280999999999999</v>
      </c>
      <c r="G41">
        <f t="shared" si="11"/>
        <v>4315.6203160409987</v>
      </c>
      <c r="H41">
        <f t="shared" si="12"/>
        <v>1.9847899890919476</v>
      </c>
    </row>
    <row r="42" spans="2:13" x14ac:dyDescent="0.2">
      <c r="B42">
        <v>1.01</v>
      </c>
      <c r="C42">
        <v>-445.50560360444399</v>
      </c>
      <c r="D42">
        <v>27.994037777777798</v>
      </c>
      <c r="E42">
        <v>1.8669133333333301</v>
      </c>
      <c r="F42">
        <f t="shared" ref="F39:F42" si="13">$F$10*B42</f>
        <v>16.361999999999998</v>
      </c>
      <c r="G42">
        <f t="shared" ref="G39:G42" si="14">F42^3</f>
        <v>4380.3535499279978</v>
      </c>
      <c r="H42">
        <f t="shared" ref="H39:H42" si="15">$B$8/G42/(1E-24)</f>
        <v>1.9554585953777175</v>
      </c>
    </row>
    <row r="43" spans="2:13" x14ac:dyDescent="0.2">
      <c r="B43">
        <v>1.02</v>
      </c>
      <c r="C43">
        <v>-443.83179221601199</v>
      </c>
      <c r="D43">
        <v>27.6927757182684</v>
      </c>
      <c r="E43">
        <v>-0.42489489728332402</v>
      </c>
      <c r="F43">
        <f t="shared" ref="F43:F44" si="16">$F$10*B43</f>
        <v>16.524000000000001</v>
      </c>
      <c r="G43">
        <f t="shared" ref="G43:G44" si="17">F43^3</f>
        <v>4511.7555258240009</v>
      </c>
      <c r="H43">
        <f t="shared" ref="H43:H44" si="18">$B$8/G43/(1E-24)</f>
        <v>1.8985071223325269</v>
      </c>
    </row>
    <row r="44" spans="2:13" x14ac:dyDescent="0.2">
      <c r="B44">
        <v>1.03</v>
      </c>
      <c r="C44">
        <v>-441.62740005111101</v>
      </c>
      <c r="D44">
        <v>28.182315555555501</v>
      </c>
      <c r="E44">
        <v>-2.0814422222222202</v>
      </c>
      <c r="F44">
        <f t="shared" si="16"/>
        <v>16.686</v>
      </c>
      <c r="G44">
        <f t="shared" si="17"/>
        <v>4645.7594368560003</v>
      </c>
      <c r="H44">
        <f t="shared" si="18"/>
        <v>1.8437459184922276</v>
      </c>
    </row>
    <row r="45" spans="2:13" x14ac:dyDescent="0.2">
      <c r="J45">
        <f>I45^(1/3)</f>
        <v>0</v>
      </c>
      <c r="K45" t="e">
        <f>$B$8/(I45*(10^-24))</f>
        <v>#DIV/0!</v>
      </c>
      <c r="M45">
        <f>L45/L47</f>
        <v>0</v>
      </c>
    </row>
    <row r="47" spans="2:13" x14ac:dyDescent="0.2">
      <c r="K47" t="s">
        <v>3</v>
      </c>
      <c r="L47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2EB486-C215-BA4A-94EA-40A0116C6EBC}">
  <dimension ref="B2:M28"/>
  <sheetViews>
    <sheetView workbookViewId="0">
      <selection activeCell="F11" sqref="F11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492+273</f>
        <v>765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6.918880000000001E-21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f>15.219832</f>
        <v>15.219832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F15">
        <f>$F$10*B15</f>
        <v>15.219832</v>
      </c>
      <c r="G15">
        <f t="shared" ref="G15:G22" si="0">F15^3</f>
        <v>3525.5718984951031</v>
      </c>
      <c r="H15">
        <f>$B$8/G15/(1E-24)</f>
        <v>1.9624844420144538</v>
      </c>
    </row>
    <row r="16" spans="2:13" x14ac:dyDescent="0.2">
      <c r="B16">
        <v>1.02</v>
      </c>
      <c r="F16">
        <f t="shared" ref="F16:F19" si="1">$F$10*B16</f>
        <v>15.52422864</v>
      </c>
      <c r="G16">
        <f t="shared" si="0"/>
        <v>3741.365103258192</v>
      </c>
      <c r="H16">
        <f t="shared" ref="H16:H22" si="2">$B$8/G16/(1E-24)</f>
        <v>1.849292920911314</v>
      </c>
    </row>
    <row r="17" spans="2:13" x14ac:dyDescent="0.2">
      <c r="B17">
        <v>1.03</v>
      </c>
      <c r="F17">
        <f t="shared" si="1"/>
        <v>15.676426960000001</v>
      </c>
      <c r="G17">
        <f t="shared" si="0"/>
        <v>3852.4876039268588</v>
      </c>
      <c r="H17">
        <f t="shared" si="2"/>
        <v>1.7959512687198669</v>
      </c>
    </row>
    <row r="18" spans="2:13" x14ac:dyDescent="0.2">
      <c r="B18">
        <v>1.04</v>
      </c>
      <c r="F18">
        <f t="shared" si="1"/>
        <v>15.828625280000001</v>
      </c>
      <c r="G18">
        <f t="shared" si="0"/>
        <v>3965.7889080287964</v>
      </c>
      <c r="H18">
        <f t="shared" si="2"/>
        <v>1.7446415228991712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2:13" x14ac:dyDescent="0.2">
      <c r="B19">
        <v>1.05</v>
      </c>
      <c r="F19">
        <f t="shared" si="1"/>
        <v>15.980823600000001</v>
      </c>
      <c r="G19">
        <f t="shared" si="0"/>
        <v>4081.2901689953947</v>
      </c>
      <c r="H19">
        <f t="shared" si="2"/>
        <v>1.6952678475451493</v>
      </c>
    </row>
    <row r="20" spans="2:13" x14ac:dyDescent="0.2">
      <c r="B20">
        <v>1.06</v>
      </c>
      <c r="F20">
        <f>$F$10*B20</f>
        <v>16.133021920000001</v>
      </c>
      <c r="G20">
        <f t="shared" si="0"/>
        <v>4199.0125402580443</v>
      </c>
      <c r="H20">
        <f t="shared" si="2"/>
        <v>1.6477397801662226</v>
      </c>
      <c r="K20" t="s">
        <v>3</v>
      </c>
      <c r="L20">
        <v>100</v>
      </c>
    </row>
    <row r="21" spans="2:13" x14ac:dyDescent="0.2">
      <c r="B21">
        <v>1.07</v>
      </c>
      <c r="F21">
        <f>$F$10*B21</f>
        <v>16.285220240000001</v>
      </c>
      <c r="G21">
        <f t="shared" si="0"/>
        <v>4318.9771752481374</v>
      </c>
      <c r="H21">
        <f t="shared" si="2"/>
        <v>1.6019718834477268</v>
      </c>
    </row>
    <row r="22" spans="2:13" x14ac:dyDescent="0.2">
      <c r="B22">
        <v>1.1000000000000001</v>
      </c>
      <c r="F22">
        <f>$F$10*B22</f>
        <v>16.741815200000001</v>
      </c>
      <c r="G22">
        <f t="shared" si="0"/>
        <v>4692.5361968969837</v>
      </c>
      <c r="H22">
        <f t="shared" si="2"/>
        <v>1.4744436078245331</v>
      </c>
    </row>
    <row r="28" spans="2:13" x14ac:dyDescent="0.2">
      <c r="L28">
        <f>62481.309/3600</f>
        <v>17.355919166666666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EA8ED-C68E-1740-8FFB-D44F1BF7B044}">
  <dimension ref="B2:M22"/>
  <sheetViews>
    <sheetView workbookViewId="0">
      <selection activeCell="D6" sqref="D6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649+273</f>
        <v>922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LINEST(E15:E20,G15:G20^{1,2})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5.3518399999999999E-21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16.75</v>
      </c>
      <c r="I10" t="s">
        <v>19</v>
      </c>
      <c r="J10" t="e" cm="1">
        <f t="array" ref="J10">LINEST(E15:E20,C15:C20^{1,2})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F15">
        <f>$F$10*B15</f>
        <v>0</v>
      </c>
      <c r="G15">
        <f t="shared" ref="G15:G22" si="0">F15^3</f>
        <v>0</v>
      </c>
      <c r="H15" t="e">
        <f>$B$8/G15/(1E-24)</f>
        <v>#DIV/0!</v>
      </c>
    </row>
    <row r="16" spans="2:13" x14ac:dyDescent="0.2">
      <c r="F16">
        <f t="shared" ref="F16:F19" si="1">$F$10*B16</f>
        <v>0</v>
      </c>
      <c r="G16">
        <f t="shared" si="0"/>
        <v>0</v>
      </c>
      <c r="H16" t="e">
        <f t="shared" ref="H16:H22" si="2">$B$8/G16/(1E-24)</f>
        <v>#DIV/0!</v>
      </c>
    </row>
    <row r="17" spans="6:13" x14ac:dyDescent="0.2">
      <c r="F17">
        <f t="shared" si="1"/>
        <v>0</v>
      </c>
      <c r="G17">
        <f t="shared" si="0"/>
        <v>0</v>
      </c>
      <c r="H17" t="e">
        <f t="shared" si="2"/>
        <v>#DIV/0!</v>
      </c>
    </row>
    <row r="18" spans="6:13" x14ac:dyDescent="0.2">
      <c r="F18">
        <f t="shared" si="1"/>
        <v>0</v>
      </c>
      <c r="G18">
        <f t="shared" si="0"/>
        <v>0</v>
      </c>
      <c r="H18" t="e">
        <f t="shared" si="2"/>
        <v>#DIV/0!</v>
      </c>
      <c r="I18">
        <v>5524.7641893142254</v>
      </c>
      <c r="J18">
        <f>I18^(1/3)</f>
        <v>17.678194806102677</v>
      </c>
      <c r="K18" t="e">
        <f>$L$5/(I18*(10^-24))</f>
        <v>#VALUE!</v>
      </c>
      <c r="M18">
        <f>L18/L20</f>
        <v>0</v>
      </c>
    </row>
    <row r="19" spans="6:13" x14ac:dyDescent="0.2">
      <c r="F19">
        <f t="shared" si="1"/>
        <v>0</v>
      </c>
      <c r="G19">
        <f t="shared" si="0"/>
        <v>0</v>
      </c>
      <c r="H19" t="e">
        <f t="shared" si="2"/>
        <v>#DIV/0!</v>
      </c>
    </row>
    <row r="20" spans="6:13" x14ac:dyDescent="0.2">
      <c r="F20">
        <f>$F$10*B20</f>
        <v>0</v>
      </c>
      <c r="G20">
        <f t="shared" si="0"/>
        <v>0</v>
      </c>
      <c r="H20" t="e">
        <f t="shared" si="2"/>
        <v>#DIV/0!</v>
      </c>
      <c r="K20" t="s">
        <v>3</v>
      </c>
      <c r="L20">
        <v>100</v>
      </c>
    </row>
    <row r="21" spans="6:13" x14ac:dyDescent="0.2">
      <c r="F21">
        <f>$F$10*B21</f>
        <v>0</v>
      </c>
      <c r="G21">
        <f t="shared" si="0"/>
        <v>0</v>
      </c>
      <c r="H21" t="e">
        <f t="shared" si="2"/>
        <v>#DIV/0!</v>
      </c>
    </row>
    <row r="22" spans="6:13" x14ac:dyDescent="0.2">
      <c r="F22">
        <f>$F$10*B22</f>
        <v>0</v>
      </c>
      <c r="G22">
        <f t="shared" si="0"/>
        <v>0</v>
      </c>
      <c r="H22" t="e">
        <f t="shared" si="2"/>
        <v>#DIV/0!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DDCEF-2A04-AC4A-B085-1BC5E6C44A8B}">
  <dimension ref="B2:M41"/>
  <sheetViews>
    <sheetView topLeftCell="A5" workbookViewId="0">
      <selection activeCell="F16" sqref="F16:H19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857+273</f>
        <v>1130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LINEST(E15:E22,G15:G22^{1,2})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9.628E-21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16.399999999999999</v>
      </c>
      <c r="I10" t="s">
        <v>19</v>
      </c>
      <c r="J10" t="e" cm="1">
        <f t="array" ref="J10">LINEST(E15:E22,C15:C22^{1,2})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-432.27106012444398</v>
      </c>
      <c r="D15">
        <v>33.883338444444398</v>
      </c>
      <c r="E15">
        <v>21.5077844444444</v>
      </c>
      <c r="F15">
        <f>$F$10*B15</f>
        <v>16.399999999999999</v>
      </c>
      <c r="G15">
        <f t="shared" ref="G15:G18" si="0">F15^3</f>
        <v>4410.9439999999995</v>
      </c>
      <c r="H15">
        <f>$B$8/G15/(1E-24)</f>
        <v>2.1827527168787459</v>
      </c>
    </row>
    <row r="16" spans="2:13" x14ac:dyDescent="0.2">
      <c r="B16">
        <v>1.04</v>
      </c>
      <c r="C16">
        <v>-429.81277186668001</v>
      </c>
      <c r="D16">
        <v>32.7938159701635</v>
      </c>
      <c r="E16">
        <v>6.4868391520001296</v>
      </c>
      <c r="F16">
        <f t="shared" ref="F16:F18" si="1">$F$10*B16</f>
        <v>17.055999999999997</v>
      </c>
      <c r="G16">
        <f t="shared" si="0"/>
        <v>4961.7121116159979</v>
      </c>
      <c r="H16">
        <f t="shared" ref="H16:H18" si="2">$B$8/G16/(1E-24)</f>
        <v>1.9404592171842521</v>
      </c>
    </row>
    <row r="17" spans="2:13" x14ac:dyDescent="0.2">
      <c r="B17">
        <v>1.05</v>
      </c>
      <c r="F17">
        <f t="shared" ref="F17:F19" si="3">$F$10*B17</f>
        <v>17.22</v>
      </c>
      <c r="G17">
        <f t="shared" ref="G17:G19" si="4">F17^3</f>
        <v>5106.219047999999</v>
      </c>
      <c r="H17">
        <f t="shared" ref="H17:H19" si="5">$B$8/G17/(1E-24)</f>
        <v>1.8855438651365908</v>
      </c>
    </row>
    <row r="18" spans="2:13" x14ac:dyDescent="0.2">
      <c r="B18">
        <v>1.06</v>
      </c>
      <c r="C18">
        <v>-425.81034450864598</v>
      </c>
      <c r="D18">
        <v>33.238800140412202</v>
      </c>
      <c r="E18">
        <v>2.5227040205614801</v>
      </c>
      <c r="F18">
        <f t="shared" si="3"/>
        <v>17.384</v>
      </c>
      <c r="G18">
        <f t="shared" si="4"/>
        <v>5253.5048791040008</v>
      </c>
      <c r="H18">
        <f t="shared" si="5"/>
        <v>1.8326812711825409</v>
      </c>
    </row>
    <row r="19" spans="2:13" x14ac:dyDescent="0.2">
      <c r="B19">
        <v>1.07</v>
      </c>
      <c r="F19">
        <f t="shared" si="3"/>
        <v>17.547999999999998</v>
      </c>
      <c r="G19">
        <f t="shared" si="4"/>
        <v>5403.5960705919979</v>
      </c>
      <c r="H19">
        <f t="shared" si="5"/>
        <v>1.7817764085658596</v>
      </c>
    </row>
    <row r="20" spans="2:13" x14ac:dyDescent="0.2">
      <c r="J20">
        <f>I20^(1/3)</f>
        <v>0</v>
      </c>
      <c r="K20" t="e">
        <f>$L$5/(I20*(10^-24))</f>
        <v>#VALUE!</v>
      </c>
      <c r="M20">
        <f>L20/L22</f>
        <v>0</v>
      </c>
    </row>
    <row r="22" spans="2:13" x14ac:dyDescent="0.2">
      <c r="K22" t="s">
        <v>3</v>
      </c>
      <c r="L22">
        <v>100</v>
      </c>
    </row>
    <row r="23" spans="2:13" x14ac:dyDescent="0.2">
      <c r="B23">
        <v>1200</v>
      </c>
    </row>
    <row r="24" spans="2:13" x14ac:dyDescent="0.2">
      <c r="H24" t="s">
        <v>23</v>
      </c>
    </row>
    <row r="25" spans="2:13" x14ac:dyDescent="0.2">
      <c r="C25" t="s">
        <v>24</v>
      </c>
      <c r="D25" t="s">
        <v>25</v>
      </c>
      <c r="E25" t="s">
        <v>26</v>
      </c>
      <c r="F25" t="s">
        <v>27</v>
      </c>
      <c r="G25" t="s">
        <v>28</v>
      </c>
      <c r="H25" t="s">
        <v>29</v>
      </c>
      <c r="I25" t="s">
        <v>30</v>
      </c>
      <c r="J25" t="s">
        <v>27</v>
      </c>
      <c r="K25" t="s">
        <v>29</v>
      </c>
      <c r="L25" t="s">
        <v>31</v>
      </c>
      <c r="M25" t="s">
        <v>32</v>
      </c>
    </row>
    <row r="26" spans="2:13" x14ac:dyDescent="0.2">
      <c r="B26">
        <v>1</v>
      </c>
      <c r="C26">
        <v>-435.90243129777798</v>
      </c>
      <c r="D26">
        <v>30.9946511111111</v>
      </c>
      <c r="E26">
        <v>17.841699999999999</v>
      </c>
      <c r="F26">
        <f>$F$10*B26</f>
        <v>16.399999999999999</v>
      </c>
      <c r="G26">
        <f t="shared" ref="G26:G28" si="6">F26^3</f>
        <v>4410.9439999999995</v>
      </c>
      <c r="H26">
        <f>$B$8/G26/(1E-24)</f>
        <v>2.1827527168787459</v>
      </c>
    </row>
    <row r="27" spans="2:13" x14ac:dyDescent="0.2">
      <c r="B27">
        <v>1.04</v>
      </c>
      <c r="C27">
        <v>-431.03502818222199</v>
      </c>
      <c r="D27">
        <v>31.144508444444501</v>
      </c>
      <c r="E27">
        <v>4.6198866666666696</v>
      </c>
      <c r="F27">
        <f t="shared" ref="F27:F28" si="7">$F$10*B27</f>
        <v>17.055999999999997</v>
      </c>
      <c r="G27">
        <f t="shared" si="6"/>
        <v>4961.7121116159979</v>
      </c>
      <c r="H27">
        <f t="shared" ref="H27:H28" si="8">$B$8/G27/(1E-24)</f>
        <v>1.9404592171842521</v>
      </c>
    </row>
    <row r="28" spans="2:13" x14ac:dyDescent="0.2">
      <c r="B28">
        <v>1.05</v>
      </c>
      <c r="F28">
        <f t="shared" si="7"/>
        <v>17.22</v>
      </c>
      <c r="G28">
        <f t="shared" si="6"/>
        <v>5106.219047999999</v>
      </c>
      <c r="H28">
        <f t="shared" si="8"/>
        <v>1.8855438651365908</v>
      </c>
    </row>
    <row r="29" spans="2:13" x14ac:dyDescent="0.2">
      <c r="B29">
        <v>1.06</v>
      </c>
      <c r="J29">
        <f>I29^(1/3)</f>
        <v>0</v>
      </c>
      <c r="K29" t="e">
        <f>$L$5/(I29*(10^-24))</f>
        <v>#VALUE!</v>
      </c>
      <c r="M29">
        <f>L29/L31</f>
        <v>0</v>
      </c>
    </row>
    <row r="31" spans="2:13" x14ac:dyDescent="0.2">
      <c r="K31" t="s">
        <v>3</v>
      </c>
      <c r="L31">
        <v>100</v>
      </c>
    </row>
    <row r="32" spans="2:13" x14ac:dyDescent="0.2">
      <c r="B32">
        <v>1100</v>
      </c>
    </row>
    <row r="33" spans="2:13" x14ac:dyDescent="0.2">
      <c r="H33" t="s">
        <v>23</v>
      </c>
    </row>
    <row r="34" spans="2:13" x14ac:dyDescent="0.2">
      <c r="C34" t="s">
        <v>24</v>
      </c>
      <c r="D34" t="s">
        <v>25</v>
      </c>
      <c r="E34" t="s">
        <v>26</v>
      </c>
      <c r="F34" t="s">
        <v>27</v>
      </c>
      <c r="G34" t="s">
        <v>28</v>
      </c>
      <c r="H34" t="s">
        <v>29</v>
      </c>
      <c r="I34" t="s">
        <v>30</v>
      </c>
      <c r="J34" t="s">
        <v>27</v>
      </c>
      <c r="K34" t="s">
        <v>29</v>
      </c>
      <c r="L34" t="s">
        <v>31</v>
      </c>
      <c r="M34" t="s">
        <v>32</v>
      </c>
    </row>
    <row r="35" spans="2:13" x14ac:dyDescent="0.2">
      <c r="B35">
        <v>1</v>
      </c>
      <c r="C35">
        <v>-440.54883195999997</v>
      </c>
      <c r="D35">
        <v>27.760117555555599</v>
      </c>
      <c r="E35">
        <v>15.1803044444445</v>
      </c>
      <c r="F35">
        <f>$F$10*B35</f>
        <v>16.399999999999999</v>
      </c>
      <c r="G35">
        <f t="shared" ref="G35:G38" si="9">F35^3</f>
        <v>4410.9439999999995</v>
      </c>
      <c r="H35">
        <f>$B$8/G35/(1E-24)</f>
        <v>2.1827527168787459</v>
      </c>
    </row>
    <row r="36" spans="2:13" x14ac:dyDescent="0.2">
      <c r="B36">
        <v>1.03</v>
      </c>
      <c r="F36">
        <f>$F$10*B36</f>
        <v>16.891999999999999</v>
      </c>
      <c r="G36">
        <f t="shared" ref="G36" si="10">F36^3</f>
        <v>4819.9576042879989</v>
      </c>
      <c r="H36">
        <f>$B$8/G36/(1E-24)</f>
        <v>1.997527943282033</v>
      </c>
    </row>
    <row r="37" spans="2:13" x14ac:dyDescent="0.2">
      <c r="B37">
        <v>1.04</v>
      </c>
      <c r="C37">
        <v>-433.92137409370702</v>
      </c>
      <c r="D37">
        <v>28.372053240978499</v>
      </c>
      <c r="E37">
        <v>2.6494049757868101</v>
      </c>
      <c r="F37">
        <f t="shared" ref="F37:F38" si="11">$F$10*B37</f>
        <v>17.055999999999997</v>
      </c>
      <c r="G37">
        <f t="shared" si="9"/>
        <v>4961.7121116159979</v>
      </c>
      <c r="H37">
        <f t="shared" ref="H37:H38" si="12">$B$8/G37/(1E-24)</f>
        <v>1.9404592171842521</v>
      </c>
    </row>
    <row r="38" spans="2:13" x14ac:dyDescent="0.2">
      <c r="B38">
        <v>1.05</v>
      </c>
      <c r="F38">
        <f t="shared" si="11"/>
        <v>17.22</v>
      </c>
      <c r="G38">
        <f t="shared" si="9"/>
        <v>5106.219047999999</v>
      </c>
      <c r="H38">
        <f t="shared" si="12"/>
        <v>1.8855438651365908</v>
      </c>
    </row>
    <row r="39" spans="2:13" x14ac:dyDescent="0.2">
      <c r="J39">
        <f>I39^(1/3)</f>
        <v>0</v>
      </c>
      <c r="K39" t="e">
        <f>$L$5/(I39*(10^-24))</f>
        <v>#VALUE!</v>
      </c>
      <c r="M39">
        <f>L39/L41</f>
        <v>0</v>
      </c>
    </row>
    <row r="41" spans="2:13" x14ac:dyDescent="0.2">
      <c r="K41" t="s">
        <v>3</v>
      </c>
      <c r="L4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37921-4FC8-6E4E-AE09-E754D42F2BB1}">
  <dimension ref="B2:M47"/>
  <sheetViews>
    <sheetView workbookViewId="0">
      <selection activeCell="C32" sqref="C32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648+273</f>
        <v>921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cm="1">
        <f t="array" ref="J6:L6">LINEST(E42:E46,G42:G46^{1,2})</f>
        <v>1.5068622765788563E-4</v>
      </c>
      <c r="K6">
        <v>-0.79050693448073317</v>
      </c>
      <c r="L6">
        <v>1033.107878357798</v>
      </c>
    </row>
    <row r="7" spans="2:13" x14ac:dyDescent="0.2">
      <c r="B7" t="s">
        <v>5</v>
      </c>
      <c r="J7" t="s">
        <v>20</v>
      </c>
      <c r="K7">
        <f>(-K6+SQRT(K6^2-4*J6*L6))/(2*J6)</f>
        <v>2778.6830338268428</v>
      </c>
      <c r="L7">
        <f>(-K6-SQRT(K6^2-4*J6*L6))/(2*J6)</f>
        <v>2467.363315382197</v>
      </c>
    </row>
    <row r="8" spans="2:13" x14ac:dyDescent="0.2">
      <c r="B8">
        <v>4.3160000000000001E-21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13.5</v>
      </c>
      <c r="I10" t="s">
        <v>19</v>
      </c>
      <c r="J10" cm="1">
        <f t="array" ref="J10:L10">LINEST(E42:E46,C42:C46^{1,2})</f>
        <v>0.58157520445539479</v>
      </c>
      <c r="K10">
        <v>812.4640443214505</v>
      </c>
      <c r="L10">
        <v>283753.28542862169</v>
      </c>
    </row>
    <row r="11" spans="2:13" x14ac:dyDescent="0.2">
      <c r="J11" t="s">
        <v>20</v>
      </c>
      <c r="K11">
        <f>(-K10+SQRT(K10^2-4*J10*L10))/(2*J10)</f>
        <v>-697.19253840857152</v>
      </c>
      <c r="L11">
        <f>(-K10-SQRT(K10^2-4*J10*L10))/(2*J10)</f>
        <v>-699.81345169767326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0.99</v>
      </c>
      <c r="C15">
        <v>-695.60740775111105</v>
      </c>
      <c r="D15">
        <v>33.175722666666701</v>
      </c>
      <c r="E15">
        <v>10.5447066666667</v>
      </c>
      <c r="F15">
        <f t="shared" ref="F15:F19" si="0">$F$10*B15</f>
        <v>13.365</v>
      </c>
      <c r="G15">
        <f t="shared" ref="G15:G19" si="1">F15^3</f>
        <v>2387.2994021250001</v>
      </c>
      <c r="H15">
        <f t="shared" ref="H15:H19" si="2">$B$8/G15/(1E-24)</f>
        <v>1.8079005910017869</v>
      </c>
    </row>
    <row r="16" spans="2:13" x14ac:dyDescent="0.2">
      <c r="B16">
        <v>0.995</v>
      </c>
    </row>
    <row r="17" spans="2:13" x14ac:dyDescent="0.2">
      <c r="B17">
        <v>1</v>
      </c>
      <c r="C17">
        <v>694.08717864666596</v>
      </c>
      <c r="D17">
        <v>33.302865111111103</v>
      </c>
      <c r="E17">
        <v>5.7049977777777796</v>
      </c>
      <c r="F17">
        <f t="shared" si="0"/>
        <v>13.5</v>
      </c>
      <c r="G17">
        <f t="shared" si="1"/>
        <v>2460.375</v>
      </c>
      <c r="H17">
        <f t="shared" si="2"/>
        <v>1.754204135548443</v>
      </c>
    </row>
    <row r="18" spans="2:13" x14ac:dyDescent="0.2">
      <c r="B18">
        <v>1.0049999999999999</v>
      </c>
    </row>
    <row r="19" spans="2:13" x14ac:dyDescent="0.2">
      <c r="B19">
        <v>1.01</v>
      </c>
      <c r="C19">
        <v>-692.75180078000096</v>
      </c>
      <c r="D19">
        <v>33.314201555555599</v>
      </c>
      <c r="E19">
        <v>1.75789111111111</v>
      </c>
      <c r="F19">
        <f t="shared" si="0"/>
        <v>13.635</v>
      </c>
      <c r="G19">
        <f t="shared" si="1"/>
        <v>2534.9268228749997</v>
      </c>
      <c r="H19">
        <f t="shared" si="2"/>
        <v>1.7026132514172492</v>
      </c>
    </row>
    <row r="20" spans="2:13" x14ac:dyDescent="0.2">
      <c r="B20">
        <v>1.0149999999999999</v>
      </c>
    </row>
    <row r="21" spans="2:13" x14ac:dyDescent="0.2">
      <c r="B21">
        <v>1.02</v>
      </c>
      <c r="C21">
        <v>-691.52824278000003</v>
      </c>
      <c r="D21">
        <v>33.185202888888902</v>
      </c>
      <c r="E21">
        <v>-1.23301777777778</v>
      </c>
      <c r="F21">
        <f t="shared" ref="F21" si="3">$F$10*B21</f>
        <v>13.77</v>
      </c>
      <c r="G21">
        <f t="shared" ref="G21" si="4">F21^3</f>
        <v>2610.9696329999997</v>
      </c>
      <c r="H21">
        <f t="shared" ref="H21" si="5">$B$8/G21/(1E-24)</f>
        <v>1.653025736282089</v>
      </c>
    </row>
    <row r="22" spans="2:13" x14ac:dyDescent="0.2">
      <c r="B22">
        <v>1.04</v>
      </c>
      <c r="C22">
        <v>-688.667408139999</v>
      </c>
      <c r="D22">
        <v>33.481077555555501</v>
      </c>
      <c r="E22">
        <v>-6.5132377777777704</v>
      </c>
      <c r="F22">
        <f t="shared" ref="F22" si="6">$F$10*B22</f>
        <v>14.040000000000001</v>
      </c>
      <c r="G22">
        <f t="shared" ref="G22" si="7">F22^3</f>
        <v>2767.5872640000007</v>
      </c>
      <c r="H22">
        <f t="shared" ref="H22" si="8">$B$8/G22/(1E-24)</f>
        <v>1.5594810888680253</v>
      </c>
      <c r="J22">
        <f>I22^(1/3)</f>
        <v>0</v>
      </c>
      <c r="K22" t="e">
        <f>$B$8/(I22*(10^-24))</f>
        <v>#DIV/0!</v>
      </c>
      <c r="M22">
        <f>L22/L24</f>
        <v>0</v>
      </c>
    </row>
    <row r="24" spans="2:13" x14ac:dyDescent="0.2">
      <c r="K24" t="s">
        <v>3</v>
      </c>
      <c r="L24">
        <v>100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0.98</v>
      </c>
      <c r="C28">
        <v>-699.62584646222194</v>
      </c>
      <c r="D28">
        <v>30.5024388888889</v>
      </c>
      <c r="E28">
        <v>12.4484311111111</v>
      </c>
      <c r="F28">
        <f t="shared" ref="F28:F29" si="9">$F$10*B28</f>
        <v>13.23</v>
      </c>
      <c r="G28">
        <f t="shared" ref="G28:G29" si="10">F28^3</f>
        <v>2315.6852670000003</v>
      </c>
      <c r="H28">
        <f t="shared" ref="H28:H29" si="11">$B$8/G28/(1E-24)</f>
        <v>1.8638111411363918</v>
      </c>
    </row>
    <row r="29" spans="2:13" x14ac:dyDescent="0.2">
      <c r="B29">
        <v>0.99</v>
      </c>
      <c r="C29">
        <v>-698.47967297555499</v>
      </c>
      <c r="D29">
        <v>30.673683555555598</v>
      </c>
      <c r="E29">
        <v>7.6796600000000002</v>
      </c>
      <c r="F29">
        <f t="shared" si="9"/>
        <v>13.365</v>
      </c>
      <c r="G29">
        <f t="shared" si="10"/>
        <v>2387.2994021250001</v>
      </c>
      <c r="H29">
        <f t="shared" si="11"/>
        <v>1.8079005910017869</v>
      </c>
    </row>
    <row r="30" spans="2:13" x14ac:dyDescent="0.2">
      <c r="B30">
        <v>0.995</v>
      </c>
    </row>
    <row r="31" spans="2:13" x14ac:dyDescent="0.2">
      <c r="B31">
        <v>1</v>
      </c>
      <c r="C31">
        <v>-696.99797902</v>
      </c>
      <c r="D31">
        <v>31.145280444444399</v>
      </c>
      <c r="E31">
        <v>2.74336</v>
      </c>
      <c r="F31">
        <f>$F$10*B31</f>
        <v>13.5</v>
      </c>
      <c r="G31">
        <f t="shared" ref="G31" si="12">F31^3</f>
        <v>2460.375</v>
      </c>
      <c r="H31">
        <f>$B$8/G31/(1E-24)</f>
        <v>1.754204135548443</v>
      </c>
    </row>
    <row r="32" spans="2:13" x14ac:dyDescent="0.2">
      <c r="B32">
        <v>1.0049999999999999</v>
      </c>
    </row>
    <row r="33" spans="2:13" x14ac:dyDescent="0.2">
      <c r="B33">
        <v>1.01</v>
      </c>
      <c r="C33">
        <v>-696.13161090666597</v>
      </c>
      <c r="D33">
        <v>30.479128444444498</v>
      </c>
      <c r="E33">
        <v>-0.52531111111111195</v>
      </c>
      <c r="F33">
        <f t="shared" ref="F33:F34" si="13">$F$10*B33</f>
        <v>13.635</v>
      </c>
      <c r="G33">
        <f t="shared" ref="G33:G34" si="14">F33^3</f>
        <v>2534.9268228749997</v>
      </c>
      <c r="H33">
        <f t="shared" ref="H33:H34" si="15">$B$8/G33/(1E-24)</f>
        <v>1.7026132514172492</v>
      </c>
    </row>
    <row r="34" spans="2:13" x14ac:dyDescent="0.2">
      <c r="B34">
        <v>1.04</v>
      </c>
      <c r="C34">
        <v>-691.47853550000104</v>
      </c>
      <c r="D34">
        <v>30.923824</v>
      </c>
      <c r="E34">
        <v>-8.7507800000000007</v>
      </c>
      <c r="F34">
        <f t="shared" si="13"/>
        <v>14.040000000000001</v>
      </c>
      <c r="G34">
        <f t="shared" si="14"/>
        <v>2767.5872640000007</v>
      </c>
      <c r="H34">
        <f t="shared" si="15"/>
        <v>1.5594810888680253</v>
      </c>
      <c r="J34">
        <f>I34^(1/3)</f>
        <v>0</v>
      </c>
      <c r="K34" t="e">
        <f>$B$8/(I34*(10^-24))</f>
        <v>#DIV/0!</v>
      </c>
      <c r="M34">
        <f>L34/L36</f>
        <v>0</v>
      </c>
    </row>
    <row r="36" spans="2:13" x14ac:dyDescent="0.2">
      <c r="K36" t="s">
        <v>3</v>
      </c>
      <c r="L36">
        <v>100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0.92</v>
      </c>
      <c r="C40">
        <v>-705.24362527999995</v>
      </c>
      <c r="D40">
        <v>28.197187777777799</v>
      </c>
      <c r="E40">
        <v>65.867931111111105</v>
      </c>
      <c r="F40">
        <f>$F$10*B40</f>
        <v>12.42</v>
      </c>
      <c r="G40">
        <f t="shared" ref="G40:G41" si="16">F40^3</f>
        <v>1915.8644879999997</v>
      </c>
      <c r="H40">
        <f>$B$8/G40/(1E-24)</f>
        <v>2.2527689338328614</v>
      </c>
    </row>
    <row r="41" spans="2:13" x14ac:dyDescent="0.2">
      <c r="B41">
        <v>0.96</v>
      </c>
      <c r="C41">
        <v>-704.40935585333295</v>
      </c>
      <c r="D41">
        <v>27.930180666666601</v>
      </c>
      <c r="E41">
        <v>23.292300000000001</v>
      </c>
      <c r="F41">
        <f t="shared" ref="F41" si="17">$F$10*B41</f>
        <v>12.959999999999999</v>
      </c>
      <c r="G41">
        <f t="shared" si="16"/>
        <v>2176.7823359999993</v>
      </c>
      <c r="H41">
        <f t="shared" ref="H41" si="18">$B$8/G41/(1E-24)</f>
        <v>1.9827430279184339</v>
      </c>
    </row>
    <row r="42" spans="2:13" x14ac:dyDescent="0.2">
      <c r="B42">
        <v>0.98</v>
      </c>
      <c r="C42">
        <v>-702.96171035333305</v>
      </c>
      <c r="D42">
        <v>28.048037555555499</v>
      </c>
      <c r="E42">
        <v>10.6015511111111</v>
      </c>
      <c r="F42">
        <f t="shared" ref="F42:F47" si="19">$F$10*B42</f>
        <v>13.23</v>
      </c>
      <c r="G42">
        <f t="shared" ref="G42:G47" si="20">F42^3</f>
        <v>2315.6852670000003</v>
      </c>
      <c r="H42">
        <f t="shared" ref="H42:H47" si="21">$B$8/G42/(1E-24)</f>
        <v>1.8638111411363918</v>
      </c>
    </row>
    <row r="43" spans="2:13" x14ac:dyDescent="0.2">
      <c r="B43">
        <v>0.99</v>
      </c>
      <c r="C43">
        <v>-701.46734017555502</v>
      </c>
      <c r="D43">
        <v>28.026805555555601</v>
      </c>
      <c r="E43">
        <v>4.7461599999999997</v>
      </c>
      <c r="F43">
        <f t="shared" si="19"/>
        <v>13.365</v>
      </c>
      <c r="G43">
        <f t="shared" si="20"/>
        <v>2387.2994021250001</v>
      </c>
      <c r="H43">
        <f t="shared" si="21"/>
        <v>1.8079005910017869</v>
      </c>
      <c r="I43">
        <v>2467.363315382197</v>
      </c>
      <c r="J43">
        <f>I43^(1/3)</f>
        <v>13.512769473054608</v>
      </c>
      <c r="K43">
        <f>$B$8/(I43*(10^-24))</f>
        <v>1.7492357015656799</v>
      </c>
      <c r="L43">
        <v>-699.81345169767326</v>
      </c>
      <c r="M43">
        <f>L43/L47</f>
        <v>-6.9981345169767328</v>
      </c>
    </row>
    <row r="44" spans="2:13" x14ac:dyDescent="0.2">
      <c r="B44">
        <v>0.995</v>
      </c>
      <c r="C44">
        <v>-701.160200117778</v>
      </c>
      <c r="D44">
        <v>28.050979777777801</v>
      </c>
      <c r="E44">
        <v>2.0782466666666601</v>
      </c>
      <c r="F44">
        <f t="shared" si="19"/>
        <v>13.432499999999999</v>
      </c>
      <c r="G44">
        <f t="shared" si="20"/>
        <v>2423.6535955781246</v>
      </c>
      <c r="H44">
        <f t="shared" si="21"/>
        <v>1.7807825375187272</v>
      </c>
    </row>
    <row r="45" spans="2:13" x14ac:dyDescent="0.2">
      <c r="B45">
        <v>1</v>
      </c>
      <c r="C45">
        <v>-699.59121627111097</v>
      </c>
      <c r="D45">
        <v>28.620897111111098</v>
      </c>
      <c r="E45">
        <v>0.68576888888888998</v>
      </c>
      <c r="F45">
        <f t="shared" si="19"/>
        <v>13.5</v>
      </c>
      <c r="G45">
        <f t="shared" si="20"/>
        <v>2460.375</v>
      </c>
      <c r="H45">
        <f t="shared" si="21"/>
        <v>1.754204135548443</v>
      </c>
    </row>
    <row r="46" spans="2:13" x14ac:dyDescent="0.2">
      <c r="B46">
        <v>1.0049999999999999</v>
      </c>
      <c r="C46">
        <v>-699.12959303777802</v>
      </c>
      <c r="D46">
        <v>28.669852444444398</v>
      </c>
      <c r="E46">
        <v>-1.40970666666666</v>
      </c>
      <c r="F46">
        <f t="shared" si="19"/>
        <v>13.567499999999999</v>
      </c>
      <c r="G46">
        <f t="shared" si="20"/>
        <v>2497.4654606718746</v>
      </c>
      <c r="H46">
        <f t="shared" si="21"/>
        <v>1.7281520277116862</v>
      </c>
    </row>
    <row r="47" spans="2:13" x14ac:dyDescent="0.2">
      <c r="B47">
        <v>1.01</v>
      </c>
      <c r="C47">
        <v>-699.04595599777804</v>
      </c>
      <c r="D47">
        <v>28.119715777777799</v>
      </c>
      <c r="E47">
        <v>-3.5288688888888902</v>
      </c>
      <c r="F47">
        <f t="shared" si="19"/>
        <v>13.635</v>
      </c>
      <c r="G47">
        <f t="shared" si="20"/>
        <v>2534.9268228749997</v>
      </c>
      <c r="H47">
        <f t="shared" si="21"/>
        <v>1.7026132514172492</v>
      </c>
      <c r="K47" t="s">
        <v>3</v>
      </c>
      <c r="L47">
        <v>100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48C73-2FA5-B24C-AF9E-AD3666FD99E2}">
  <dimension ref="B2:M48"/>
  <sheetViews>
    <sheetView tabSelected="1" topLeftCell="A10" workbookViewId="0">
      <selection activeCell="I35" sqref="I35"/>
    </sheetView>
  </sheetViews>
  <sheetFormatPr baseColWidth="10" defaultRowHeight="16" x14ac:dyDescent="0.2"/>
  <sheetData>
    <row r="2" spans="2:13" x14ac:dyDescent="0.2">
      <c r="F2" t="s">
        <v>12</v>
      </c>
    </row>
    <row r="3" spans="2:13" x14ac:dyDescent="0.2">
      <c r="E3" t="s">
        <v>13</v>
      </c>
      <c r="F3">
        <f>996+273</f>
        <v>1269</v>
      </c>
    </row>
    <row r="4" spans="2:13" x14ac:dyDescent="0.2">
      <c r="I4" t="s">
        <v>14</v>
      </c>
    </row>
    <row r="5" spans="2:13" x14ac:dyDescent="0.2">
      <c r="J5" t="s">
        <v>15</v>
      </c>
      <c r="K5" t="s">
        <v>16</v>
      </c>
      <c r="L5" t="s">
        <v>17</v>
      </c>
    </row>
    <row r="6" spans="2:13" x14ac:dyDescent="0.2">
      <c r="B6" t="s">
        <v>18</v>
      </c>
      <c r="I6" t="s">
        <v>19</v>
      </c>
      <c r="J6" t="e" cm="1">
        <f t="array" ref="J6">LINEST(E15:E22,G15:G22^{1,2})</f>
        <v>#VALUE!</v>
      </c>
    </row>
    <row r="7" spans="2:13" x14ac:dyDescent="0.2">
      <c r="B7" t="s">
        <v>5</v>
      </c>
      <c r="J7" t="s">
        <v>20</v>
      </c>
      <c r="K7" t="e">
        <f>(-K6+SQRT(K6^2-4*J6*L6))/(2*J6)</f>
        <v>#VALUE!</v>
      </c>
      <c r="L7" t="e">
        <f>(-K6-SQRT(K6^2-4*J6*L6))/(2*J6)</f>
        <v>#VALUE!</v>
      </c>
    </row>
    <row r="8" spans="2:13" x14ac:dyDescent="0.2">
      <c r="B8">
        <v>6.9720000000000004E-21</v>
      </c>
      <c r="I8" t="s">
        <v>21</v>
      </c>
    </row>
    <row r="9" spans="2:13" x14ac:dyDescent="0.2">
      <c r="J9" t="s">
        <v>15</v>
      </c>
      <c r="K9" t="s">
        <v>16</v>
      </c>
      <c r="L9" t="s">
        <v>17</v>
      </c>
    </row>
    <row r="10" spans="2:13" x14ac:dyDescent="0.2">
      <c r="E10" t="s">
        <v>22</v>
      </c>
      <c r="F10">
        <v>14.8</v>
      </c>
      <c r="I10" t="s">
        <v>19</v>
      </c>
      <c r="J10" t="e" cm="1">
        <f t="array" ref="J10">LINEST(E15:E22,C15:C22^{1,2})</f>
        <v>#VALUE!</v>
      </c>
    </row>
    <row r="11" spans="2:13" x14ac:dyDescent="0.2">
      <c r="J11" t="s">
        <v>20</v>
      </c>
      <c r="K11" t="e">
        <f>(-K10+SQRT(K10^2-4*J10*L10))/(2*J10)</f>
        <v>#VALUE!</v>
      </c>
      <c r="L11" t="e">
        <f>(-K10-SQRT(K10^2-4*J10*L10))/(2*J10)</f>
        <v>#VALUE!</v>
      </c>
    </row>
    <row r="12" spans="2:13" x14ac:dyDescent="0.2">
      <c r="B12">
        <v>1300</v>
      </c>
    </row>
    <row r="13" spans="2:13" x14ac:dyDescent="0.2">
      <c r="H13" t="s">
        <v>23</v>
      </c>
    </row>
    <row r="14" spans="2:13" x14ac:dyDescent="0.2">
      <c r="C14" t="s">
        <v>24</v>
      </c>
      <c r="D14" t="s">
        <v>25</v>
      </c>
      <c r="E14" t="s">
        <v>26</v>
      </c>
      <c r="F14" t="s">
        <v>27</v>
      </c>
      <c r="G14" t="s">
        <v>28</v>
      </c>
      <c r="H14" t="s">
        <v>29</v>
      </c>
      <c r="I14" t="s">
        <v>30</v>
      </c>
      <c r="J14" t="s">
        <v>27</v>
      </c>
      <c r="K14" t="s">
        <v>29</v>
      </c>
      <c r="L14" t="s">
        <v>31</v>
      </c>
      <c r="M14" t="s">
        <v>32</v>
      </c>
    </row>
    <row r="15" spans="2:13" x14ac:dyDescent="0.2">
      <c r="B15">
        <v>1</v>
      </c>
      <c r="C15">
        <v>-457.03449478444497</v>
      </c>
      <c r="D15">
        <v>33.659009777777797</v>
      </c>
      <c r="E15">
        <v>15.06448</v>
      </c>
      <c r="F15">
        <f>$F$10*B15</f>
        <v>14.8</v>
      </c>
      <c r="G15">
        <f t="shared" ref="G15" si="0">F15^3</f>
        <v>3241.7920000000004</v>
      </c>
      <c r="H15">
        <f>$B$8/G15/(1E-24)</f>
        <v>2.1506623497127517</v>
      </c>
    </row>
    <row r="16" spans="2:13" x14ac:dyDescent="0.2">
      <c r="B16">
        <v>1.02</v>
      </c>
      <c r="F16">
        <f t="shared" ref="F16:F21" si="1">$F$10*B16</f>
        <v>15.096000000000002</v>
      </c>
      <c r="G16">
        <f t="shared" ref="G16:G21" si="2">F16^3</f>
        <v>3440.2156047360013</v>
      </c>
      <c r="H16">
        <f t="shared" ref="H16:H21" si="3">$B$8/G16/(1E-24)</f>
        <v>2.0266171662037515</v>
      </c>
    </row>
    <row r="17" spans="2:13" x14ac:dyDescent="0.2">
      <c r="B17">
        <v>1.03</v>
      </c>
      <c r="C17">
        <v>-452.05961916888901</v>
      </c>
      <c r="D17">
        <v>34.022918222222202</v>
      </c>
      <c r="E17">
        <v>4.0414266666666601</v>
      </c>
      <c r="F17">
        <f t="shared" si="1"/>
        <v>15.244000000000002</v>
      </c>
      <c r="G17">
        <f t="shared" si="2"/>
        <v>3542.3936467840012</v>
      </c>
      <c r="H17">
        <f t="shared" si="3"/>
        <v>1.9681607114244921</v>
      </c>
    </row>
    <row r="18" spans="2:13" x14ac:dyDescent="0.2">
      <c r="B18">
        <v>1.04</v>
      </c>
      <c r="C18">
        <v>-450.90939835217</v>
      </c>
      <c r="D18">
        <v>33.399812848854502</v>
      </c>
      <c r="E18">
        <v>1.39198673566862</v>
      </c>
      <c r="F18">
        <f t="shared" si="1"/>
        <v>15.392000000000001</v>
      </c>
      <c r="G18">
        <f t="shared" si="2"/>
        <v>3646.575116288001</v>
      </c>
      <c r="H18">
        <f t="shared" si="3"/>
        <v>1.9119309976252696</v>
      </c>
    </row>
    <row r="19" spans="2:13" x14ac:dyDescent="0.2">
      <c r="B19">
        <v>1.0449999999999999</v>
      </c>
      <c r="F19">
        <f t="shared" si="1"/>
        <v>15.465999999999999</v>
      </c>
      <c r="G19">
        <f t="shared" si="2"/>
        <v>3699.4232146959994</v>
      </c>
      <c r="H19">
        <f t="shared" si="3"/>
        <v>1.8846181135220363</v>
      </c>
    </row>
    <row r="20" spans="2:13" x14ac:dyDescent="0.2">
      <c r="B20">
        <v>1.05</v>
      </c>
      <c r="C20">
        <v>-449.55869401555498</v>
      </c>
      <c r="D20">
        <v>33.490284222222201</v>
      </c>
      <c r="E20">
        <v>-0.48584222222222401</v>
      </c>
      <c r="F20">
        <f t="shared" si="1"/>
        <v>15.540000000000001</v>
      </c>
      <c r="G20">
        <f t="shared" si="2"/>
        <v>3752.7794640000006</v>
      </c>
      <c r="H20">
        <f t="shared" si="3"/>
        <v>1.8578229994279247</v>
      </c>
    </row>
    <row r="21" spans="2:13" x14ac:dyDescent="0.2">
      <c r="B21">
        <v>1.0549999999999999</v>
      </c>
      <c r="F21">
        <f t="shared" si="1"/>
        <v>15.613999999999999</v>
      </c>
      <c r="G21">
        <f t="shared" si="2"/>
        <v>3806.6462955439993</v>
      </c>
      <c r="H21">
        <f t="shared" si="3"/>
        <v>1.8315334440610664</v>
      </c>
      <c r="J21">
        <f>I21^(1/3)</f>
        <v>0</v>
      </c>
      <c r="K21" t="e">
        <f>$B$8/(I21*(10^-24))</f>
        <v>#DIV/0!</v>
      </c>
      <c r="M21">
        <f>L21/L23</f>
        <v>0</v>
      </c>
    </row>
    <row r="23" spans="2:13" x14ac:dyDescent="0.2">
      <c r="K23" t="s">
        <v>3</v>
      </c>
      <c r="L23">
        <v>100</v>
      </c>
    </row>
    <row r="25" spans="2:13" x14ac:dyDescent="0.2">
      <c r="B25">
        <v>1200</v>
      </c>
    </row>
    <row r="26" spans="2:13" x14ac:dyDescent="0.2">
      <c r="H26" t="s">
        <v>23</v>
      </c>
    </row>
    <row r="27" spans="2:13" x14ac:dyDescent="0.2">
      <c r="C27" t="s">
        <v>24</v>
      </c>
      <c r="D27" t="s">
        <v>25</v>
      </c>
      <c r="E27" t="s">
        <v>26</v>
      </c>
      <c r="F27" t="s">
        <v>27</v>
      </c>
      <c r="G27" t="s">
        <v>28</v>
      </c>
      <c r="H27" t="s">
        <v>29</v>
      </c>
      <c r="I27" t="s">
        <v>30</v>
      </c>
      <c r="J27" t="s">
        <v>27</v>
      </c>
      <c r="K27" t="s">
        <v>29</v>
      </c>
      <c r="L27" t="s">
        <v>31</v>
      </c>
      <c r="M27" t="s">
        <v>32</v>
      </c>
    </row>
    <row r="28" spans="2:13" x14ac:dyDescent="0.2">
      <c r="B28">
        <v>1</v>
      </c>
      <c r="C28">
        <v>-459.30742201555603</v>
      </c>
      <c r="D28">
        <v>31.185650444444502</v>
      </c>
      <c r="E28">
        <v>12.14148</v>
      </c>
      <c r="F28">
        <f>$F$10*B28</f>
        <v>14.8</v>
      </c>
      <c r="G28">
        <f t="shared" ref="G28:G32" si="4">F28^3</f>
        <v>3241.7920000000004</v>
      </c>
      <c r="H28">
        <f>$B$8/G28/(1E-24)</f>
        <v>2.1506623497127517</v>
      </c>
    </row>
    <row r="29" spans="2:13" x14ac:dyDescent="0.2">
      <c r="B29">
        <v>1.02</v>
      </c>
      <c r="F29">
        <f>$F$10*B29</f>
        <v>15.096000000000002</v>
      </c>
      <c r="G29">
        <f t="shared" ref="G29" si="5">F29^3</f>
        <v>3440.2156047360013</v>
      </c>
      <c r="H29">
        <f>$B$8/G29/(1E-24)</f>
        <v>2.0266171662037515</v>
      </c>
    </row>
    <row r="30" spans="2:13" x14ac:dyDescent="0.2">
      <c r="B30">
        <v>1.03</v>
      </c>
      <c r="F30">
        <f t="shared" ref="F30:F32" si="6">$F$10*B30</f>
        <v>15.244000000000002</v>
      </c>
      <c r="G30">
        <f t="shared" si="4"/>
        <v>3542.3936467840012</v>
      </c>
      <c r="H30">
        <f t="shared" ref="H30:H32" si="7">$B$8/G30/(1E-24)</f>
        <v>1.9681607114244921</v>
      </c>
    </row>
    <row r="31" spans="2:13" x14ac:dyDescent="0.2">
      <c r="B31">
        <v>1.04</v>
      </c>
      <c r="C31">
        <v>-453.66111071777698</v>
      </c>
      <c r="D31">
        <v>30.932819333333299</v>
      </c>
      <c r="E31">
        <v>-0.94787777777778004</v>
      </c>
      <c r="F31">
        <f t="shared" si="6"/>
        <v>15.392000000000001</v>
      </c>
      <c r="G31">
        <f t="shared" si="4"/>
        <v>3646.575116288001</v>
      </c>
      <c r="H31">
        <f t="shared" si="7"/>
        <v>1.9119309976252696</v>
      </c>
    </row>
    <row r="32" spans="2:13" x14ac:dyDescent="0.2">
      <c r="F32">
        <f t="shared" si="6"/>
        <v>0</v>
      </c>
      <c r="G32">
        <f t="shared" si="4"/>
        <v>0</v>
      </c>
      <c r="H32" t="e">
        <f t="shared" si="7"/>
        <v>#DIV/0!</v>
      </c>
    </row>
    <row r="33" spans="2:13" x14ac:dyDescent="0.2">
      <c r="J33">
        <f>I33^(1/3)</f>
        <v>0</v>
      </c>
      <c r="K33" t="e">
        <f>$B$8/(I33*(10^-24))</f>
        <v>#DIV/0!</v>
      </c>
      <c r="M33">
        <f>L33/L35</f>
        <v>0</v>
      </c>
    </row>
    <row r="35" spans="2:13" x14ac:dyDescent="0.2">
      <c r="K35" t="s">
        <v>3</v>
      </c>
      <c r="L35">
        <v>100</v>
      </c>
    </row>
    <row r="37" spans="2:13" x14ac:dyDescent="0.2">
      <c r="B37">
        <v>1100</v>
      </c>
    </row>
    <row r="38" spans="2:13" x14ac:dyDescent="0.2">
      <c r="H38" t="s">
        <v>23</v>
      </c>
    </row>
    <row r="39" spans="2:13" x14ac:dyDescent="0.2">
      <c r="C39" t="s">
        <v>24</v>
      </c>
      <c r="D39" t="s">
        <v>25</v>
      </c>
      <c r="E39" t="s">
        <v>26</v>
      </c>
      <c r="F39" t="s">
        <v>27</v>
      </c>
      <c r="G39" t="s">
        <v>28</v>
      </c>
      <c r="H39" t="s">
        <v>29</v>
      </c>
      <c r="I39" t="s">
        <v>30</v>
      </c>
      <c r="J39" t="s">
        <v>27</v>
      </c>
      <c r="K39" t="s">
        <v>29</v>
      </c>
      <c r="L39" t="s">
        <v>31</v>
      </c>
      <c r="M39" t="s">
        <v>32</v>
      </c>
    </row>
    <row r="40" spans="2:13" x14ac:dyDescent="0.2">
      <c r="B40">
        <v>1</v>
      </c>
      <c r="C40">
        <v>-463.09234021111098</v>
      </c>
      <c r="D40">
        <v>28.0646857777778</v>
      </c>
      <c r="E40">
        <v>8.8197577777777791</v>
      </c>
      <c r="F40">
        <f>$F$10*B40</f>
        <v>14.8</v>
      </c>
      <c r="G40">
        <f t="shared" ref="G40:G44" si="8">F40^3</f>
        <v>3241.7920000000004</v>
      </c>
      <c r="H40">
        <f>$B$8/G40/(1E-24)</f>
        <v>2.1506623497127517</v>
      </c>
    </row>
    <row r="41" spans="2:13" x14ac:dyDescent="0.2">
      <c r="B41">
        <v>1.01</v>
      </c>
      <c r="F41">
        <f t="shared" ref="F41:F42" si="9">$F$10*B41</f>
        <v>14.948</v>
      </c>
      <c r="G41">
        <f t="shared" ref="G41:G42" si="10">F41^3</f>
        <v>3340.0215393920002</v>
      </c>
      <c r="H41">
        <f t="shared" ref="H41:H42" si="11">$B$8/G41/(1E-24)</f>
        <v>2.087411688150115</v>
      </c>
    </row>
    <row r="42" spans="2:13" x14ac:dyDescent="0.2">
      <c r="B42">
        <v>1.02</v>
      </c>
      <c r="F42">
        <f t="shared" si="9"/>
        <v>15.096000000000002</v>
      </c>
      <c r="G42">
        <f t="shared" si="10"/>
        <v>3440.2156047360013</v>
      </c>
      <c r="H42">
        <f t="shared" si="11"/>
        <v>2.0266171662037515</v>
      </c>
    </row>
    <row r="43" spans="2:13" x14ac:dyDescent="0.2">
      <c r="B43">
        <v>1.03</v>
      </c>
      <c r="F43">
        <f t="shared" ref="F43:F44" si="12">$F$10*B43</f>
        <v>15.244000000000002</v>
      </c>
      <c r="G43">
        <f t="shared" si="8"/>
        <v>3542.3936467840012</v>
      </c>
      <c r="H43">
        <f t="shared" ref="H43:H44" si="13">$B$8/G43/(1E-24)</f>
        <v>1.9681607114244921</v>
      </c>
    </row>
    <row r="44" spans="2:13" x14ac:dyDescent="0.2">
      <c r="B44">
        <v>1.04</v>
      </c>
      <c r="C44">
        <v>-457.47333127111102</v>
      </c>
      <c r="D44">
        <v>27.727814444444402</v>
      </c>
      <c r="E44">
        <v>-3.47498222222222</v>
      </c>
      <c r="F44">
        <f t="shared" si="12"/>
        <v>15.392000000000001</v>
      </c>
      <c r="G44">
        <f t="shared" si="8"/>
        <v>3646.575116288001</v>
      </c>
      <c r="H44">
        <f t="shared" si="13"/>
        <v>1.9119309976252696</v>
      </c>
    </row>
    <row r="46" spans="2:13" x14ac:dyDescent="0.2">
      <c r="J46">
        <f>I46^(1/3)</f>
        <v>0</v>
      </c>
      <c r="K46" t="e">
        <f>$B$8/(I46*(10^-24))</f>
        <v>#DIV/0!</v>
      </c>
      <c r="M46">
        <f>L46/L48</f>
        <v>0</v>
      </c>
    </row>
    <row r="48" spans="2:13" x14ac:dyDescent="0.2">
      <c r="K48" t="s">
        <v>3</v>
      </c>
      <c r="L4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0.40.60</vt:lpstr>
      <vt:lpstr>51.0.49</vt:lpstr>
      <vt:lpstr>61.39.0</vt:lpstr>
      <vt:lpstr>KF</vt:lpstr>
      <vt:lpstr>LiF</vt:lpstr>
      <vt:lpstr>NaF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Beeler</cp:lastModifiedBy>
  <dcterms:created xsi:type="dcterms:W3CDTF">2022-08-15T13:02:11Z</dcterms:created>
  <dcterms:modified xsi:type="dcterms:W3CDTF">2022-09-01T13:08:24Z</dcterms:modified>
</cp:coreProperties>
</file>