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A42CC05F-1F00-034A-A35B-740C7B613037}" xr6:coauthVersionLast="47" xr6:coauthVersionMax="47" xr10:uidLastSave="{00000000-0000-0000-0000-000000000000}"/>
  <bookViews>
    <workbookView xWindow="2500" yWindow="620" windowWidth="21840" windowHeight="15980" activeTab="3" xr2:uid="{C6F70D6C-A91D-7042-801E-C8AF04A08BB1}"/>
  </bookViews>
  <sheets>
    <sheet name="Sheet1" sheetId="1" r:id="rId1"/>
    <sheet name="KF" sheetId="2" r:id="rId2"/>
    <sheet name="KF-14ZrF4" sheetId="3" r:id="rId3"/>
    <sheet name="KF-42ZrF4" sheetId="4" r:id="rId4"/>
    <sheet name="KF-55ZrF4" sheetId="5" r:id="rId5"/>
    <sheet name="ZrF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6" l="1"/>
  <c r="G27" i="6"/>
  <c r="H27" i="6"/>
  <c r="F28" i="6"/>
  <c r="G28" i="6"/>
  <c r="H28" i="6"/>
  <c r="F45" i="6"/>
  <c r="G45" i="6" s="1"/>
  <c r="H45" i="6" s="1"/>
  <c r="F44" i="6"/>
  <c r="G44" i="6" s="1"/>
  <c r="H44" i="6" s="1"/>
  <c r="M43" i="6"/>
  <c r="K43" i="6"/>
  <c r="J43" i="6"/>
  <c r="F43" i="6"/>
  <c r="G43" i="6" s="1"/>
  <c r="H43" i="6" s="1"/>
  <c r="F42" i="6"/>
  <c r="G42" i="6" s="1"/>
  <c r="H42" i="6" s="1"/>
  <c r="F41" i="6"/>
  <c r="G41" i="6" s="1"/>
  <c r="H41" i="6" s="1"/>
  <c r="G40" i="6"/>
  <c r="H40" i="6" s="1"/>
  <c r="F40" i="6"/>
  <c r="M32" i="6"/>
  <c r="K32" i="6"/>
  <c r="J32" i="6"/>
  <c r="F32" i="6"/>
  <c r="G32" i="6" s="1"/>
  <c r="H32" i="6" s="1"/>
  <c r="F31" i="6"/>
  <c r="G31" i="6" s="1"/>
  <c r="H31" i="6" s="1"/>
  <c r="F30" i="6"/>
  <c r="G30" i="6" s="1"/>
  <c r="H30" i="6" s="1"/>
  <c r="G29" i="6"/>
  <c r="H29" i="6" s="1"/>
  <c r="F29" i="6"/>
  <c r="F40" i="5"/>
  <c r="G40" i="5" s="1"/>
  <c r="H40" i="5" s="1"/>
  <c r="F39" i="5"/>
  <c r="G39" i="5" s="1"/>
  <c r="H39" i="5" s="1"/>
  <c r="M38" i="5"/>
  <c r="K38" i="5"/>
  <c r="J38" i="5"/>
  <c r="F38" i="5"/>
  <c r="G38" i="5" s="1"/>
  <c r="H38" i="5" s="1"/>
  <c r="F37" i="5"/>
  <c r="G37" i="5" s="1"/>
  <c r="H37" i="5" s="1"/>
  <c r="F36" i="5"/>
  <c r="G36" i="5" s="1"/>
  <c r="H36" i="5" s="1"/>
  <c r="G35" i="5"/>
  <c r="H35" i="5" s="1"/>
  <c r="F35" i="5"/>
  <c r="F30" i="5"/>
  <c r="G30" i="5" s="1"/>
  <c r="H30" i="5" s="1"/>
  <c r="F29" i="5"/>
  <c r="G29" i="5" s="1"/>
  <c r="H29" i="5" s="1"/>
  <c r="M28" i="5"/>
  <c r="K28" i="5"/>
  <c r="J28" i="5"/>
  <c r="F28" i="5"/>
  <c r="G28" i="5" s="1"/>
  <c r="H28" i="5" s="1"/>
  <c r="F27" i="5"/>
  <c r="G27" i="5" s="1"/>
  <c r="H27" i="5" s="1"/>
  <c r="F26" i="5"/>
  <c r="G26" i="5" s="1"/>
  <c r="H26" i="5" s="1"/>
  <c r="G25" i="5"/>
  <c r="H25" i="5" s="1"/>
  <c r="F25" i="5"/>
  <c r="F40" i="4"/>
  <c r="G40" i="4"/>
  <c r="H40" i="4"/>
  <c r="F42" i="4"/>
  <c r="G42" i="4"/>
  <c r="H42" i="4"/>
  <c r="F43" i="4"/>
  <c r="G43" i="4" s="1"/>
  <c r="H43" i="4" s="1"/>
  <c r="F44" i="4"/>
  <c r="G44" i="4"/>
  <c r="H44" i="4" s="1"/>
  <c r="F37" i="4"/>
  <c r="G37" i="4"/>
  <c r="H37" i="4" s="1"/>
  <c r="F39" i="4"/>
  <c r="G39" i="4" s="1"/>
  <c r="H39" i="4" s="1"/>
  <c r="F41" i="4"/>
  <c r="G41" i="4" s="1"/>
  <c r="H41" i="4" s="1"/>
  <c r="F45" i="4"/>
  <c r="G45" i="4" s="1"/>
  <c r="H45" i="4" s="1"/>
  <c r="F16" i="4"/>
  <c r="G16" i="4"/>
  <c r="H16" i="4"/>
  <c r="F27" i="4"/>
  <c r="G27" i="4" s="1"/>
  <c r="H27" i="4" s="1"/>
  <c r="F37" i="2"/>
  <c r="G37" i="2" s="1"/>
  <c r="H37" i="2" s="1"/>
  <c r="F44" i="2"/>
  <c r="G44" i="2"/>
  <c r="H44" i="2"/>
  <c r="F43" i="2"/>
  <c r="G43" i="2" s="1"/>
  <c r="H43" i="2" s="1"/>
  <c r="F42" i="2"/>
  <c r="G42" i="2" s="1"/>
  <c r="H42" i="2" s="1"/>
  <c r="F41" i="2"/>
  <c r="G41" i="2" s="1"/>
  <c r="H41" i="2" s="1"/>
  <c r="M39" i="2"/>
  <c r="K39" i="2"/>
  <c r="J39" i="2"/>
  <c r="F40" i="2"/>
  <c r="G40" i="2" s="1"/>
  <c r="H40" i="2" s="1"/>
  <c r="F39" i="2"/>
  <c r="G39" i="2" s="1"/>
  <c r="H39" i="2" s="1"/>
  <c r="G38" i="2"/>
  <c r="H38" i="2" s="1"/>
  <c r="F38" i="2"/>
  <c r="F29" i="2"/>
  <c r="G29" i="2"/>
  <c r="H29" i="2"/>
  <c r="F30" i="2"/>
  <c r="G30" i="2" s="1"/>
  <c r="H30" i="2" s="1"/>
  <c r="F31" i="2"/>
  <c r="G31" i="2"/>
  <c r="H31" i="2" s="1"/>
  <c r="F32" i="2"/>
  <c r="G32" i="2" s="1"/>
  <c r="H32" i="2" s="1"/>
  <c r="M29" i="2"/>
  <c r="K29" i="2"/>
  <c r="J29" i="2"/>
  <c r="F28" i="2"/>
  <c r="G28" i="2" s="1"/>
  <c r="H28" i="2" s="1"/>
  <c r="F27" i="2"/>
  <c r="G27" i="2" s="1"/>
  <c r="H27" i="2" s="1"/>
  <c r="M46" i="4"/>
  <c r="K46" i="4"/>
  <c r="J46" i="4"/>
  <c r="F38" i="4"/>
  <c r="G38" i="4" s="1"/>
  <c r="H38" i="4" s="1"/>
  <c r="F32" i="4"/>
  <c r="G32" i="4" s="1"/>
  <c r="H32" i="4" s="1"/>
  <c r="F31" i="4"/>
  <c r="G31" i="4" s="1"/>
  <c r="H31" i="4" s="1"/>
  <c r="M30" i="4"/>
  <c r="K30" i="4"/>
  <c r="J30" i="4"/>
  <c r="F30" i="4"/>
  <c r="G30" i="4" s="1"/>
  <c r="H30" i="4" s="1"/>
  <c r="F29" i="4"/>
  <c r="G29" i="4" s="1"/>
  <c r="H29" i="4" s="1"/>
  <c r="F28" i="4"/>
  <c r="G28" i="4" s="1"/>
  <c r="H28" i="4" s="1"/>
  <c r="F26" i="4"/>
  <c r="G26" i="4" s="1"/>
  <c r="H26" i="4" s="1"/>
  <c r="K35" i="3"/>
  <c r="K49" i="3"/>
  <c r="J10" i="3" a="1"/>
  <c r="J10" i="3" s="1"/>
  <c r="J6" i="3" a="1"/>
  <c r="J6" i="3" s="1"/>
  <c r="K18" i="2"/>
  <c r="J10" i="2" a="1"/>
  <c r="J10" i="2" s="1"/>
  <c r="F21" i="2" l="1"/>
  <c r="G21" i="2"/>
  <c r="H21" i="2" s="1"/>
  <c r="K11" i="2"/>
  <c r="F51" i="3" l="1"/>
  <c r="G51" i="3"/>
  <c r="H51" i="3"/>
  <c r="F49" i="3"/>
  <c r="G49" i="3"/>
  <c r="H49" i="3"/>
  <c r="M35" i="3"/>
  <c r="F33" i="3"/>
  <c r="G33" i="3"/>
  <c r="H33" i="3" s="1"/>
  <c r="F37" i="3"/>
  <c r="G37" i="3"/>
  <c r="H37" i="3"/>
  <c r="F35" i="3"/>
  <c r="G35" i="3" s="1"/>
  <c r="H35" i="3" s="1"/>
  <c r="K19" i="3"/>
  <c r="F22" i="2" l="1"/>
  <c r="G22" i="2" s="1"/>
  <c r="H22" i="2" s="1"/>
  <c r="F20" i="2"/>
  <c r="G20" i="2" s="1"/>
  <c r="H20" i="2" s="1"/>
  <c r="F16" i="2"/>
  <c r="G16" i="2"/>
  <c r="H16" i="2" s="1"/>
  <c r="F17" i="2"/>
  <c r="G17" i="2" s="1"/>
  <c r="H17" i="2" s="1"/>
  <c r="F18" i="2"/>
  <c r="G18" i="2" s="1"/>
  <c r="H18" i="2" s="1"/>
  <c r="F19" i="2"/>
  <c r="G19" i="2" s="1"/>
  <c r="H19" i="2" s="1"/>
  <c r="F31" i="3"/>
  <c r="G31" i="3" s="1"/>
  <c r="H31" i="3" s="1"/>
  <c r="F32" i="3"/>
  <c r="G32" i="3" s="1"/>
  <c r="H32" i="3" s="1"/>
  <c r="F34" i="3"/>
  <c r="G34" i="3" s="1"/>
  <c r="H34" i="3" s="1"/>
  <c r="F36" i="3"/>
  <c r="G36" i="3"/>
  <c r="H36" i="3" s="1"/>
  <c r="F46" i="3"/>
  <c r="G46" i="3" s="1"/>
  <c r="H46" i="3" s="1"/>
  <c r="F47" i="3"/>
  <c r="G47" i="3" s="1"/>
  <c r="H47" i="3" s="1"/>
  <c r="F48" i="3"/>
  <c r="G48" i="3" s="1"/>
  <c r="H48" i="3" s="1"/>
  <c r="F50" i="3"/>
  <c r="G50" i="3" s="1"/>
  <c r="H50" i="3" s="1"/>
  <c r="F52" i="3"/>
  <c r="G52" i="3"/>
  <c r="H52" i="3" s="1"/>
  <c r="F21" i="3"/>
  <c r="G21" i="3" s="1"/>
  <c r="H21" i="3" s="1"/>
  <c r="F19" i="3"/>
  <c r="G19" i="3" s="1"/>
  <c r="H19" i="3" s="1"/>
  <c r="F17" i="3"/>
  <c r="G17" i="3" s="1"/>
  <c r="H17" i="3" s="1"/>
  <c r="F18" i="3"/>
  <c r="G18" i="3" s="1"/>
  <c r="H18" i="3" s="1"/>
  <c r="F20" i="3"/>
  <c r="G20" i="3" s="1"/>
  <c r="H20" i="3" s="1"/>
  <c r="F22" i="3"/>
  <c r="G22" i="3" s="1"/>
  <c r="H22" i="3" s="1"/>
  <c r="F15" i="3"/>
  <c r="G15" i="3" s="1"/>
  <c r="M49" i="3"/>
  <c r="J49" i="3"/>
  <c r="F45" i="3"/>
  <c r="G45" i="3" s="1"/>
  <c r="H45" i="3" s="1"/>
  <c r="J35" i="3"/>
  <c r="F38" i="3"/>
  <c r="G38" i="3" s="1"/>
  <c r="H38" i="3" s="1"/>
  <c r="F30" i="3"/>
  <c r="G30" i="3" s="1"/>
  <c r="H30" i="3" s="1"/>
  <c r="H15" i="3" l="1"/>
  <c r="G28" i="1"/>
  <c r="H28" i="1" s="1"/>
  <c r="F26" i="1"/>
  <c r="H26" i="1" s="1"/>
  <c r="D28" i="1"/>
  <c r="M19" i="6"/>
  <c r="K19" i="6"/>
  <c r="F21" i="6"/>
  <c r="G21" i="6" s="1"/>
  <c r="H21" i="6" s="1"/>
  <c r="F20" i="6"/>
  <c r="G20" i="6" s="1"/>
  <c r="H20" i="6" s="1"/>
  <c r="J19" i="6"/>
  <c r="F19" i="6"/>
  <c r="G19" i="6" s="1"/>
  <c r="H19" i="6" s="1"/>
  <c r="F18" i="6"/>
  <c r="G18" i="6" s="1"/>
  <c r="H18" i="6" s="1"/>
  <c r="F17" i="6"/>
  <c r="G17" i="6" s="1"/>
  <c r="H17" i="6" s="1"/>
  <c r="F16" i="6"/>
  <c r="G16" i="6" s="1"/>
  <c r="H16" i="6" s="1"/>
  <c r="J10" i="6" a="1"/>
  <c r="J10" i="6" s="1"/>
  <c r="F20" i="5"/>
  <c r="G20" i="5" s="1"/>
  <c r="H20" i="5" s="1"/>
  <c r="F19" i="5"/>
  <c r="G19" i="5" s="1"/>
  <c r="H19" i="5" s="1"/>
  <c r="M18" i="5"/>
  <c r="K18" i="5"/>
  <c r="J18" i="5"/>
  <c r="F18" i="5"/>
  <c r="G18" i="5" s="1"/>
  <c r="H18" i="5" s="1"/>
  <c r="F17" i="5"/>
  <c r="G17" i="5" s="1"/>
  <c r="H17" i="5" s="1"/>
  <c r="F16" i="5"/>
  <c r="G16" i="5" s="1"/>
  <c r="H16" i="5" s="1"/>
  <c r="F15" i="5"/>
  <c r="G15" i="5" s="1"/>
  <c r="H15" i="5" s="1"/>
  <c r="J10" i="5" a="1"/>
  <c r="J10" i="5" s="1"/>
  <c r="F21" i="4"/>
  <c r="G21" i="4" s="1"/>
  <c r="H21" i="4" s="1"/>
  <c r="F20" i="4"/>
  <c r="G20" i="4" s="1"/>
  <c r="H20" i="4" s="1"/>
  <c r="M19" i="4"/>
  <c r="K19" i="4"/>
  <c r="J19" i="4"/>
  <c r="F19" i="4"/>
  <c r="G19" i="4" s="1"/>
  <c r="H19" i="4" s="1"/>
  <c r="F18" i="4"/>
  <c r="G18" i="4" s="1"/>
  <c r="H18" i="4" s="1"/>
  <c r="F17" i="4"/>
  <c r="G17" i="4" s="1"/>
  <c r="H17" i="4" s="1"/>
  <c r="F15" i="4"/>
  <c r="G15" i="4" s="1"/>
  <c r="H15" i="4" s="1"/>
  <c r="J10" i="4" a="1"/>
  <c r="J10" i="4" s="1"/>
  <c r="M19" i="3"/>
  <c r="J19" i="3"/>
  <c r="F23" i="3"/>
  <c r="G23" i="3" s="1"/>
  <c r="H23" i="3" s="1"/>
  <c r="F16" i="3"/>
  <c r="G16" i="3" s="1"/>
  <c r="H16" i="3" s="1"/>
  <c r="F15" i="2"/>
  <c r="G15" i="2" s="1"/>
  <c r="J6" i="2" s="1" a="1"/>
  <c r="J6" i="2" s="1"/>
  <c r="M18" i="2"/>
  <c r="J18" i="2"/>
  <c r="H15" i="2" l="1"/>
  <c r="I26" i="1"/>
  <c r="L11" i="6"/>
  <c r="K11" i="6"/>
  <c r="L11" i="5"/>
  <c r="K11" i="5"/>
  <c r="L11" i="4"/>
  <c r="K11" i="4"/>
  <c r="L11" i="3"/>
  <c r="K11" i="3"/>
  <c r="L11" i="2"/>
  <c r="F33" i="1" l="1"/>
  <c r="G23" i="1" l="1"/>
  <c r="H23" i="1" s="1"/>
  <c r="D22" i="1"/>
  <c r="D21" i="1"/>
  <c r="D23" i="1" s="1"/>
  <c r="D17" i="1"/>
  <c r="D16" i="1"/>
  <c r="D7" i="1"/>
  <c r="D6" i="1"/>
  <c r="D8" i="1" s="1"/>
  <c r="G18" i="1"/>
  <c r="H18" i="1" s="1"/>
  <c r="G8" i="1"/>
  <c r="H8" i="1" s="1"/>
  <c r="E3" i="1"/>
  <c r="E2" i="1"/>
  <c r="F16" i="1" s="1"/>
  <c r="F21" i="1" l="1"/>
  <c r="I21" i="1" s="1"/>
  <c r="H21" i="1"/>
  <c r="F6" i="1"/>
  <c r="F11" i="1"/>
  <c r="D18" i="1"/>
  <c r="I16" i="1"/>
  <c r="F34" i="1" s="1"/>
  <c r="H16" i="1" l="1"/>
  <c r="H6" i="1"/>
  <c r="I6" i="1"/>
  <c r="D11" i="1" l="1"/>
  <c r="D12" i="1"/>
  <c r="G13" i="1"/>
  <c r="H13" i="1" l="1"/>
  <c r="H11" i="1"/>
  <c r="D13" i="1"/>
  <c r="I11" i="1"/>
  <c r="L7" i="2" l="1"/>
  <c r="K7" i="2"/>
  <c r="J6" i="4" a="1"/>
  <c r="J6" i="4" s="1"/>
  <c r="J6" i="5" a="1"/>
  <c r="J6" i="5" s="1"/>
  <c r="J6" i="6" a="1"/>
  <c r="J6" i="6" s="1"/>
  <c r="L7" i="6" l="1"/>
  <c r="K7" i="6"/>
  <c r="K7" i="4"/>
  <c r="L7" i="4"/>
  <c r="K7" i="5"/>
  <c r="L7" i="5"/>
  <c r="L7" i="3" l="1"/>
  <c r="K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<sst xmlns="http://schemas.openxmlformats.org/spreadsheetml/2006/main" count="325" uniqueCount="39">
  <si>
    <t>KF-ZrF4</t>
  </si>
  <si>
    <t>eutectic1</t>
  </si>
  <si>
    <t>KF</t>
  </si>
  <si>
    <t>ZrF4</t>
  </si>
  <si>
    <t>eutectic2</t>
  </si>
  <si>
    <t>eutectic3</t>
  </si>
  <si>
    <t>#atoms</t>
  </si>
  <si>
    <t>mass</t>
  </si>
  <si>
    <t>molecules</t>
  </si>
  <si>
    <t>mass/molecule</t>
  </si>
  <si>
    <t>2.5 g/cc</t>
  </si>
  <si>
    <t>density of eutectic 1</t>
  </si>
  <si>
    <t>approx</t>
  </si>
  <si>
    <t>vol</t>
  </si>
  <si>
    <t>cc</t>
  </si>
  <si>
    <t>pure ZrF4</t>
  </si>
  <si>
    <t>Mass</t>
  </si>
  <si>
    <t>K</t>
  </si>
  <si>
    <t>Vol</t>
  </si>
  <si>
    <t>a</t>
  </si>
  <si>
    <t>b</t>
  </si>
  <si>
    <t>c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</si>
  <si>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</si>
  <si>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</si>
  <si>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</si>
  <si>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</si>
  <si>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</si>
  <si>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</si>
  <si>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</si>
  <si>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</si>
  <si>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</si>
  <si>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</si>
  <si>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</si>
  <si>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</si>
  <si>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</si>
  <si>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</si>
  <si>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g</t>
  </si>
  <si>
    <t>Tmelt</t>
  </si>
  <si>
    <t>pure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</si>
</sst>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KF!$C$15:$C$20</c:f>
              <c:numCache>
                <c:formatCode>General</c:formatCode>
                <c:ptCount val="6"/>
                <c:pt idx="0">
                  <c:v>-445.19777370666702</c:v>
                </c:pt>
                <c:pt idx="1">
                  <c:v>-443.31618056888902</c:v>
                </c:pt>
                <c:pt idx="2">
                  <c:v>-441.73150932888899</c:v>
                </c:pt>
                <c:pt idx="3">
                  <c:v>-439.02563223333402</c:v>
                </c:pt>
                <c:pt idx="4">
                  <c:v>-438.58167227777801</c:v>
                </c:pt>
                <c:pt idx="5">
                  <c:v>-436.90976323555498</c:v>
                </c:pt>
              </c:numCache>
            </c:numRef>
          </c:xVal>
          <c:yVal>
            <c:numRef>
              <c:f>KF!$E$15:$E$20</c:f>
              <c:numCache>
                <c:formatCode>General</c:formatCode>
                <c:ptCount val="6"/>
                <c:pt idx="0">
                  <c:v>13.54782</c:v>
                </c:pt>
                <c:pt idx="1">
                  <c:v>6.3224555555555497</c:v>
                </c:pt>
                <c:pt idx="2">
                  <c:v>4.8583911111111098</c:v>
                </c:pt>
                <c:pt idx="3">
                  <c:v>2.8638355555555601</c:v>
                </c:pt>
                <c:pt idx="4">
                  <c:v>0.26592666666666698</c:v>
                </c:pt>
                <c:pt idx="5">
                  <c:v>-0.41933111111111199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C-8440-8F30-EF27C1AE8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97695"/>
        <c:axId val="577833151"/>
      </c:scatterChart>
      <c:valAx>
        <c:axId val="57799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33151"/>
        <c:crosses val="autoZero"/>
        <c:crossBetween val="midCat"/>
      </c:valAx>
      <c:valAx>
        <c:axId val="57783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9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'KF-14ZrF4'!$G$15:$G$22</c:f>
              <c:numCache>
                <c:formatCode>General</c:formatCode>
                <c:ptCount val="8"/>
                <c:pt idx="0">
                  <c:v>3511.8079999999995</c:v>
                </c:pt>
                <c:pt idx="1">
                  <c:v>3623.8786559999999</c:v>
                </c:pt>
                <c:pt idx="2">
                  <c:v>3738.3086079999998</c:v>
                </c:pt>
                <c:pt idx="3">
                  <c:v>3855.1224319999997</c:v>
                </c:pt>
                <c:pt idx="4">
                  <c:v>3914.4309760000001</c:v>
                </c:pt>
                <c:pt idx="5">
                  <c:v>3974.3447039999996</c:v>
                </c:pt>
                <c:pt idx="6">
                  <c:v>4034.8666880000001</c:v>
                </c:pt>
                <c:pt idx="7">
                  <c:v>4096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11-D94E-861C-403D261E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  <c:min val="3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308386910351802"/>
                  <c:y val="-0.388395669291338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'KF-14ZrF4'!$C$15:$C$22</c:f>
              <c:numCache>
                <c:formatCode>General</c:formatCode>
                <c:ptCount val="8"/>
                <c:pt idx="0">
                  <c:v>-528.25467925555597</c:v>
                </c:pt>
                <c:pt idx="1">
                  <c:v>-527.84212601333297</c:v>
                </c:pt>
                <c:pt idx="2">
                  <c:v>-527.18377083111102</c:v>
                </c:pt>
                <c:pt idx="3">
                  <c:v>-525.92149071333301</c:v>
                </c:pt>
                <c:pt idx="4">
                  <c:v>-525.56425348222206</c:v>
                </c:pt>
                <c:pt idx="5">
                  <c:v>-525.34512331333406</c:v>
                </c:pt>
                <c:pt idx="6">
                  <c:v>-524.15501022222304</c:v>
                </c:pt>
                <c:pt idx="7">
                  <c:v>-523.81104607333305</c:v>
                </c:pt>
              </c:numCache>
            </c:numRef>
          </c:xVal>
          <c:yVal>
            <c:numRef>
              <c:f>'KF-14ZrF4'!$E$15:$E$22</c:f>
              <c:numCache>
                <c:formatCode>General</c:formatCode>
                <c:ptCount val="8"/>
                <c:pt idx="0">
                  <c:v>14.2376111111111</c:v>
                </c:pt>
                <c:pt idx="1">
                  <c:v>8.47206444444444</c:v>
                </c:pt>
                <c:pt idx="2">
                  <c:v>6.4389200000000004</c:v>
                </c:pt>
                <c:pt idx="3">
                  <c:v>2.7732222222222198</c:v>
                </c:pt>
                <c:pt idx="4">
                  <c:v>1.25029777777778</c:v>
                </c:pt>
                <c:pt idx="5">
                  <c:v>0.96986444444444497</c:v>
                </c:pt>
                <c:pt idx="6">
                  <c:v>-0.47470888888888901</c:v>
                </c:pt>
                <c:pt idx="7">
                  <c:v>-1.9249666666666601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7-0548-A230-33D79D30C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2815"/>
        <c:axId val="578003247"/>
      </c:scatterChart>
      <c:valAx>
        <c:axId val="57795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003247"/>
        <c:crosses val="autoZero"/>
        <c:crossBetween val="midCat"/>
      </c:valAx>
      <c:valAx>
        <c:axId val="57800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95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120650</xdr:colOff>
      <xdr:row>4</xdr:row>
      <xdr:rowOff>190500</xdr:rowOff>
    </xdr:from>
    <xdr:to>
      <xdr:col>18</xdr:col>
      <xdr:colOff>565150</xdr:colOff>
      <xdr:row>18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4EFAF-BD5F-5B93-9805-AD8D36CD03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508000</xdr:colOff>
      <xdr:row>3</xdr:row>
      <xdr:rowOff>177800</xdr:rowOff>
    </xdr:from>
    <xdr:to>
      <xdr:col>17</xdr:col>
      <xdr:colOff>762000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219E8-C6BC-9C59-135E-32CB3CF71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520700</xdr:colOff>
      <xdr:row>17</xdr:row>
      <xdr:rowOff>177800</xdr:rowOff>
    </xdr:from>
    <xdr:to>
      <xdr:col>17</xdr:col>
      <xdr:colOff>787400</xdr:colOff>
      <xdr:row>30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CDBC-142C-2241-B7ED-2E0C74DB4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85E8-79FA-4D42-BF2D-9644AD06AAA6}">
  <dimension ref="A1:I34"/>
  <sheetViews>
    <sheetView workbookViewId="0">
      <selection sqref="A1:I28"/>
    </sheetView>
  </sheetViews>
  <sheetFormatPr baseColWidth="10" defaultRowHeight="16" x14ac:dyDescent="0.2"/>
  <cols>
    <col min="6" max="6" width="11.1640625" bestFit="1" customWidth="1"/>
    <col min="9" max="9" width="12.1640625" bestFit="1" customWidth="1"/>
  </cols>
  <sheetData>
    <row r="1" spans="1:9" x14ac:dyDescent="0.2">
      <c r="A1" t="s">
        <v>0</v>
      </c>
      <c r="D1" t="s">
        <v>6</v>
      </c>
      <c r="E1" t="s">
        <v>7</v>
      </c>
    </row>
    <row r="2" spans="1:9" x14ac:dyDescent="0.2">
      <c r="C2" t="s">
        <v>2</v>
      </c>
      <c r="D2">
        <v>2</v>
      </c>
      <c r="E2">
        <f>19+39</f>
        <v>58</v>
      </c>
    </row>
    <row r="3" spans="1:9" x14ac:dyDescent="0.2">
      <c r="C3" t="s">
        <v>3</v>
      </c>
      <c r="D3">
        <v>5</v>
      </c>
      <c r="E3">
        <f>91.2+5*19</f>
        <v>186.2</v>
      </c>
    </row>
    <row r="5" spans="1:9" x14ac:dyDescent="0.2">
      <c r="B5" t="s">
        <v>1</v>
      </c>
      <c r="F5" t="s">
        <v>7</v>
      </c>
      <c r="G5" t="s">
        <v>8</v>
      </c>
      <c r="H5" t="s">
        <v>9</v>
      </c>
      <c r="I5" t="s">
        <v>36</v>
      </c>
    </row>
    <row r="6" spans="1:9" x14ac:dyDescent="0.2">
      <c r="B6" t="s">
        <v>2</v>
      </c>
      <c r="C6">
        <v>0.57999999999999996</v>
      </c>
      <c r="D6">
        <f>G6*2</f>
        <v>64</v>
      </c>
      <c r="F6">
        <f>G6*E$2+G7*E$3</f>
        <v>6324.7999999999993</v>
      </c>
      <c r="G6">
        <v>32</v>
      </c>
      <c r="H6">
        <f>F6/G8</f>
        <v>112.94285714285714</v>
      </c>
      <c r="I6">
        <f>F6*(1.66E-24)</f>
        <v>1.0499167999999999E-20</v>
      </c>
    </row>
    <row r="7" spans="1:9" x14ac:dyDescent="0.2">
      <c r="B7" t="s">
        <v>3</v>
      </c>
      <c r="C7">
        <v>0.42</v>
      </c>
      <c r="D7">
        <f>G7*5</f>
        <v>120</v>
      </c>
      <c r="G7">
        <v>24</v>
      </c>
    </row>
    <row r="8" spans="1:9" x14ac:dyDescent="0.2">
      <c r="D8">
        <f>SUM(D6:D7)</f>
        <v>184</v>
      </c>
      <c r="G8">
        <f>SUM(G6:G7)</f>
        <v>56</v>
      </c>
      <c r="H8">
        <f>G7/G8</f>
        <v>0.42857142857142855</v>
      </c>
    </row>
    <row r="10" spans="1:9" x14ac:dyDescent="0.2">
      <c r="B10" t="s">
        <v>4</v>
      </c>
      <c r="F10" t="s">
        <v>7</v>
      </c>
      <c r="G10" t="s">
        <v>8</v>
      </c>
      <c r="H10" t="s">
        <v>9</v>
      </c>
      <c r="I10" t="s">
        <v>36</v>
      </c>
    </row>
    <row r="11" spans="1:9" x14ac:dyDescent="0.2">
      <c r="B11" t="s">
        <v>2</v>
      </c>
      <c r="C11">
        <v>0.45</v>
      </c>
      <c r="D11">
        <f>G11*2</f>
        <v>40</v>
      </c>
      <c r="F11">
        <f>G11*E$2+G12*E$3</f>
        <v>5815</v>
      </c>
      <c r="G11">
        <v>20</v>
      </c>
      <c r="H11">
        <f>F11/G13</f>
        <v>129.22222222222223</v>
      </c>
      <c r="I11">
        <f>F11*(1.66E-24)</f>
        <v>9.6529000000000012E-21</v>
      </c>
    </row>
    <row r="12" spans="1:9" x14ac:dyDescent="0.2">
      <c r="B12" t="s">
        <v>3</v>
      </c>
      <c r="C12">
        <v>0.55000000000000004</v>
      </c>
      <c r="D12">
        <f>G12*5</f>
        <v>125</v>
      </c>
      <c r="G12">
        <v>25</v>
      </c>
    </row>
    <row r="13" spans="1:9" x14ac:dyDescent="0.2">
      <c r="D13">
        <f>SUM(D11:D12)</f>
        <v>165</v>
      </c>
      <c r="G13">
        <f>SUM(G11:G12)</f>
        <v>45</v>
      </c>
      <c r="H13">
        <f>G12/G13</f>
        <v>0.55555555555555558</v>
      </c>
    </row>
    <row r="15" spans="1:9" x14ac:dyDescent="0.2">
      <c r="B15" t="s">
        <v>5</v>
      </c>
      <c r="F15" t="s">
        <v>7</v>
      </c>
      <c r="G15" t="s">
        <v>8</v>
      </c>
      <c r="H15" t="s">
        <v>9</v>
      </c>
      <c r="I15" t="s">
        <v>36</v>
      </c>
    </row>
    <row r="16" spans="1:9" x14ac:dyDescent="0.2">
      <c r="B16" t="s">
        <v>2</v>
      </c>
      <c r="C16">
        <v>0.86</v>
      </c>
      <c r="D16">
        <f>G16*2</f>
        <v>120</v>
      </c>
      <c r="F16">
        <f>G16*E$2+G17*E$3</f>
        <v>5342</v>
      </c>
      <c r="G16">
        <v>60</v>
      </c>
      <c r="H16">
        <f>F16/G18</f>
        <v>76.314285714285717</v>
      </c>
      <c r="I16">
        <f>F16*(1.66E-24)</f>
        <v>8.8677199999999999E-21</v>
      </c>
    </row>
    <row r="17" spans="2:9" x14ac:dyDescent="0.2">
      <c r="B17" t="s">
        <v>3</v>
      </c>
      <c r="C17">
        <v>0.14000000000000001</v>
      </c>
      <c r="D17">
        <f>G17*5</f>
        <v>50</v>
      </c>
      <c r="G17">
        <v>10</v>
      </c>
    </row>
    <row r="18" spans="2:9" x14ac:dyDescent="0.2">
      <c r="D18">
        <f>SUM(D16:D17)</f>
        <v>170</v>
      </c>
      <c r="G18">
        <f>SUM(G16:G17)</f>
        <v>70</v>
      </c>
      <c r="H18">
        <f>G17/G18</f>
        <v>0.14285714285714285</v>
      </c>
    </row>
    <row r="20" spans="2:9" x14ac:dyDescent="0.2">
      <c r="B20" t="s">
        <v>15</v>
      </c>
      <c r="F20" t="s">
        <v>7</v>
      </c>
      <c r="G20" t="s">
        <v>8</v>
      </c>
      <c r="H20" t="s">
        <v>9</v>
      </c>
      <c r="I20" t="s">
        <v>36</v>
      </c>
    </row>
    <row r="21" spans="2:9" x14ac:dyDescent="0.2">
      <c r="B21" t="s">
        <v>2</v>
      </c>
      <c r="C21">
        <v>0.86</v>
      </c>
      <c r="D21">
        <f>G21*2</f>
        <v>0</v>
      </c>
      <c r="F21">
        <f>G21*E$2+G22*E$3</f>
        <v>5586</v>
      </c>
      <c r="G21">
        <v>0</v>
      </c>
      <c r="H21">
        <f>F21/G23</f>
        <v>186.2</v>
      </c>
      <c r="I21">
        <f>F21*(1.66E-24)</f>
        <v>9.2727600000000011E-21</v>
      </c>
    </row>
    <row r="22" spans="2:9" x14ac:dyDescent="0.2">
      <c r="B22" t="s">
        <v>3</v>
      </c>
      <c r="C22">
        <v>0.14000000000000001</v>
      </c>
      <c r="D22">
        <f>G22*5</f>
        <v>150</v>
      </c>
      <c r="G22">
        <v>30</v>
      </c>
    </row>
    <row r="23" spans="2:9" x14ac:dyDescent="0.2">
      <c r="D23">
        <f>SUM(D21:D22)</f>
        <v>150</v>
      </c>
      <c r="G23">
        <f>SUM(G21:G22)</f>
        <v>30</v>
      </c>
      <c r="H23">
        <f>G22/G23</f>
        <v>1</v>
      </c>
    </row>
    <row r="25" spans="2:9" x14ac:dyDescent="0.2">
      <c r="B25" t="s">
        <v>38</v>
      </c>
      <c r="F25" t="s">
        <v>7</v>
      </c>
      <c r="G25" t="s">
        <v>8</v>
      </c>
      <c r="H25" t="s">
        <v>9</v>
      </c>
      <c r="I25" t="s">
        <v>36</v>
      </c>
    </row>
    <row r="26" spans="2:9" x14ac:dyDescent="0.2">
      <c r="B26" t="s">
        <v>2</v>
      </c>
      <c r="C26">
        <v>0.86</v>
      </c>
      <c r="D26">
        <v>100</v>
      </c>
      <c r="F26">
        <f>G26*E$2+G27*E$3</f>
        <v>5800</v>
      </c>
      <c r="G26">
        <v>100</v>
      </c>
      <c r="H26">
        <f>F26/G28</f>
        <v>58</v>
      </c>
      <c r="I26">
        <f>F26*(1.66E-24)</f>
        <v>9.628E-21</v>
      </c>
    </row>
    <row r="27" spans="2:9" x14ac:dyDescent="0.2">
      <c r="B27" t="s">
        <v>3</v>
      </c>
      <c r="C27">
        <v>0.14000000000000001</v>
      </c>
      <c r="D27">
        <v>0</v>
      </c>
      <c r="G27">
        <v>0</v>
      </c>
    </row>
    <row r="28" spans="2:9" x14ac:dyDescent="0.2">
      <c r="D28">
        <f>SUM(D26:D27)</f>
        <v>100</v>
      </c>
      <c r="G28">
        <f>SUM(G26:G27)</f>
        <v>100</v>
      </c>
      <c r="H28">
        <f>G27/G28</f>
        <v>0</v>
      </c>
    </row>
    <row r="30" spans="2:9" x14ac:dyDescent="0.2">
      <c r="F30" t="s">
        <v>11</v>
      </c>
    </row>
    <row r="31" spans="2:9" x14ac:dyDescent="0.2">
      <c r="E31" t="s">
        <v>12</v>
      </c>
      <c r="F31" t="s">
        <v>10</v>
      </c>
    </row>
    <row r="33" spans="5:7" x14ac:dyDescent="0.2">
      <c r="E33" t="s">
        <v>13</v>
      </c>
      <c r="F33">
        <f>(0.00000015)^3</f>
        <v>3.3749999999999996E-21</v>
      </c>
      <c r="G33" t="s">
        <v>14</v>
      </c>
    </row>
    <row r="34" spans="5:7" x14ac:dyDescent="0.2">
      <c r="F34">
        <f>I16/F33</f>
        <v>2.6274725925925928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377-E366-D449-B80C-FF0A92CA22BC}">
  <dimension ref="B2:M44"/>
  <sheetViews>
    <sheetView topLeftCell="B1" workbookViewId="0">
      <selection activeCell="J43" sqref="J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1130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LINEST(E15:E21,G15:G21^{1,2})</f>
        <v>8.613447868446438E-6</v>
      </c>
      <c r="K6">
        <v>-0.10446933740266881</v>
      </c>
      <c r="L6">
        <v>313.96297767585992</v>
      </c>
    </row>
    <row r="7" spans="2:13" x14ac:dyDescent="0.2">
      <c r="B7" t="s">
        <v>36</v>
      </c>
      <c r="J7" t="s">
        <v>23</v>
      </c>
      <c r="K7">
        <f>(-K6+SQRT(K6^2-4*J6*L6))/(2*J6)</f>
        <v>6634.9310771564196</v>
      </c>
      <c r="L7">
        <f>(-K6-SQRT(K6^2-4*J6*L6))/(2*J6)</f>
        <v>5493.7006854354622</v>
      </c>
    </row>
    <row r="8" spans="2:13" x14ac:dyDescent="0.2">
      <c r="B8">
        <v>9.628E-21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16.75</v>
      </c>
      <c r="I10" t="s">
        <v>22</v>
      </c>
      <c r="J10" cm="1">
        <f t="array" ref="J10:L10">LINEST(E15:E21,C15:C21^{1,2})</f>
        <v>0.10511559262018591</v>
      </c>
      <c r="K10">
        <v>91.123197101902093</v>
      </c>
      <c r="L10">
        <v>19746.256059849064</v>
      </c>
    </row>
    <row r="11" spans="2:13" x14ac:dyDescent="0.2">
      <c r="J11" t="s">
        <v>23</v>
      </c>
      <c r="K11">
        <f>(-K10+SQRT(K10^2-4*J10*L10))/(2*J10)</f>
        <v>-428.98213962382243</v>
      </c>
      <c r="L11">
        <f>(-K10-SQRT(K10^2-4*J10*L10))/(2*J10)</f>
        <v>-437.90349390114346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1</v>
      </c>
      <c r="C15">
        <v>-445.19777370666702</v>
      </c>
      <c r="D15">
        <v>33.800981999999998</v>
      </c>
      <c r="E15">
        <v>13.54782</v>
      </c>
      <c r="F15">
        <f>$F$10*B15</f>
        <v>16.75</v>
      </c>
      <c r="G15">
        <f t="shared" ref="G15" si="0">F15^3</f>
        <v>4699.421875</v>
      </c>
      <c r="H15">
        <f>$B$8/G15/(1E-24)</f>
        <v>2.0487626470011273</v>
      </c>
    </row>
    <row r="16" spans="2:13" x14ac:dyDescent="0.2">
      <c r="B16">
        <v>1.02</v>
      </c>
      <c r="C16">
        <v>-443.31618056888902</v>
      </c>
      <c r="D16">
        <v>33.267946444444398</v>
      </c>
      <c r="E16">
        <v>6.3224555555555497</v>
      </c>
      <c r="F16">
        <f t="shared" ref="F16:F19" si="1">$F$10*B16</f>
        <v>17.085000000000001</v>
      </c>
      <c r="G16">
        <f t="shared" ref="G16:G22" si="2">F16^3</f>
        <v>4987.0640891250014</v>
      </c>
      <c r="H16">
        <f t="shared" ref="H16:H22" si="3">$B$8/G16/(1E-24)</f>
        <v>1.9305948004548843</v>
      </c>
    </row>
    <row r="17" spans="2:13" x14ac:dyDescent="0.2">
      <c r="B17">
        <v>1.03</v>
      </c>
      <c r="C17">
        <v>-441.73150932888899</v>
      </c>
      <c r="D17">
        <v>33.530259999999998</v>
      </c>
      <c r="E17">
        <v>4.8583911111111098</v>
      </c>
      <c r="F17">
        <f t="shared" si="1"/>
        <v>17.252500000000001</v>
      </c>
      <c r="G17">
        <f t="shared" si="2"/>
        <v>5135.1851672031253</v>
      </c>
      <c r="H17">
        <f t="shared" si="3"/>
        <v>1.874908048397383</v>
      </c>
    </row>
    <row r="18" spans="2:13" x14ac:dyDescent="0.2">
      <c r="B18">
        <v>1.04</v>
      </c>
      <c r="C18">
        <v>-439.02563223333402</v>
      </c>
      <c r="D18">
        <v>33.7999333333333</v>
      </c>
      <c r="E18">
        <v>2.8638355555555601</v>
      </c>
      <c r="F18">
        <f t="shared" si="1"/>
        <v>17.420000000000002</v>
      </c>
      <c r="G18">
        <f t="shared" si="2"/>
        <v>5286.2104880000024</v>
      </c>
      <c r="H18">
        <f t="shared" si="3"/>
        <v>1.8213425329649864</v>
      </c>
      <c r="I18">
        <v>5493.7006854354622</v>
      </c>
      <c r="J18">
        <f>I18^(1/3)</f>
        <v>17.645000079558272</v>
      </c>
      <c r="K18">
        <f>$B$8/(I18*(10^-24))</f>
        <v>1.7525527055969974</v>
      </c>
      <c r="L18">
        <v>-437.90349390114346</v>
      </c>
      <c r="M18">
        <f>L18/L20</f>
        <v>-4.3790349390114347</v>
      </c>
    </row>
    <row r="19" spans="2:13" x14ac:dyDescent="0.2">
      <c r="B19">
        <v>1.05</v>
      </c>
      <c r="C19">
        <v>-438.58167227777801</v>
      </c>
      <c r="D19">
        <v>33.121001555555601</v>
      </c>
      <c r="E19">
        <v>0.26592666666666698</v>
      </c>
      <c r="F19">
        <f t="shared" si="1"/>
        <v>17.587500000000002</v>
      </c>
      <c r="G19">
        <f t="shared" si="2"/>
        <v>5440.1682480468771</v>
      </c>
      <c r="H19">
        <f t="shared" si="3"/>
        <v>1.7697982049464434</v>
      </c>
    </row>
    <row r="20" spans="2:13" x14ac:dyDescent="0.2">
      <c r="B20">
        <v>1.06</v>
      </c>
      <c r="C20">
        <v>-436.90976323555498</v>
      </c>
      <c r="D20">
        <v>33.502898000000002</v>
      </c>
      <c r="E20">
        <v>-0.41933111111111199</v>
      </c>
      <c r="F20">
        <f>$F$10*B20</f>
        <v>17.755000000000003</v>
      </c>
      <c r="G20">
        <f t="shared" si="2"/>
        <v>5597.0866438750027</v>
      </c>
      <c r="H20">
        <f t="shared" si="3"/>
        <v>1.7201806247784466</v>
      </c>
      <c r="K20" t="s">
        <v>8</v>
      </c>
      <c r="L20">
        <v>100</v>
      </c>
    </row>
    <row r="21" spans="2:13" x14ac:dyDescent="0.2">
      <c r="B21">
        <v>1.07</v>
      </c>
      <c r="C21">
        <v>-435.49356181777802</v>
      </c>
      <c r="D21">
        <v>33.078903555555598</v>
      </c>
      <c r="E21">
        <v>-2.3288533333333299</v>
      </c>
      <c r="F21">
        <f>$F$10*B21</f>
        <v>17.922499999999999</v>
      </c>
      <c r="G21">
        <f t="shared" si="2"/>
        <v>5756.9938720156242</v>
      </c>
      <c r="H21">
        <f t="shared" si="3"/>
        <v>1.6724005990003024</v>
      </c>
    </row>
    <row r="22" spans="2:13" x14ac:dyDescent="0.2">
      <c r="B22">
        <v>1.1000000000000001</v>
      </c>
      <c r="C22">
        <v>-430.006449853334</v>
      </c>
      <c r="D22">
        <v>33.268334444444399</v>
      </c>
      <c r="E22">
        <v>-4.3604466666666699</v>
      </c>
      <c r="F22">
        <f>$F$10*B22</f>
        <v>18.425000000000001</v>
      </c>
      <c r="G22">
        <f t="shared" si="2"/>
        <v>6254.9305156250011</v>
      </c>
      <c r="H22">
        <f t="shared" si="3"/>
        <v>1.5392657002262411</v>
      </c>
    </row>
    <row r="24" spans="2:13" x14ac:dyDescent="0.2">
      <c r="B24">
        <v>1200</v>
      </c>
    </row>
    <row r="25" spans="2:13" x14ac:dyDescent="0.2">
      <c r="H25" t="s">
        <v>26</v>
      </c>
    </row>
    <row r="26" spans="2:13" x14ac:dyDescent="0.2"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30</v>
      </c>
      <c r="K26" t="s">
        <v>32</v>
      </c>
      <c r="L26" t="s">
        <v>34</v>
      </c>
      <c r="M26" t="s">
        <v>35</v>
      </c>
    </row>
    <row r="27" spans="2:13" x14ac:dyDescent="0.2">
      <c r="B27">
        <v>1</v>
      </c>
      <c r="C27">
        <v>-448.52753460000002</v>
      </c>
      <c r="D27">
        <v>30.608603333333299</v>
      </c>
      <c r="E27">
        <v>10.991237777777799</v>
      </c>
      <c r="F27">
        <f>$F$10*B27</f>
        <v>16.75</v>
      </c>
      <c r="G27">
        <f t="shared" ref="G27:G28" si="4">F27^3</f>
        <v>4699.421875</v>
      </c>
      <c r="H27">
        <f>$B$8/G27/(1E-24)</f>
        <v>2.0487626470011273</v>
      </c>
    </row>
    <row r="28" spans="2:13" x14ac:dyDescent="0.2">
      <c r="B28">
        <v>1.02</v>
      </c>
      <c r="C28">
        <v>-445.83125329777801</v>
      </c>
      <c r="D28">
        <v>30.811762666666699</v>
      </c>
      <c r="E28">
        <v>4.9550755555555597</v>
      </c>
      <c r="F28">
        <f t="shared" ref="F28" si="5">$F$10*B28</f>
        <v>17.085000000000001</v>
      </c>
      <c r="G28">
        <f t="shared" si="4"/>
        <v>4987.0640891250014</v>
      </c>
      <c r="H28">
        <f t="shared" ref="H28" si="6">$B$8/G28/(1E-24)</f>
        <v>1.9305948004548843</v>
      </c>
    </row>
    <row r="29" spans="2:13" x14ac:dyDescent="0.2">
      <c r="B29">
        <v>1.03</v>
      </c>
      <c r="C29">
        <v>-444.51827753999999</v>
      </c>
      <c r="D29">
        <v>30.73066</v>
      </c>
      <c r="E29">
        <v>2.5751577777777799</v>
      </c>
      <c r="F29">
        <f t="shared" ref="F29:F32" si="7">$F$10*B29</f>
        <v>17.252500000000001</v>
      </c>
      <c r="G29">
        <f t="shared" ref="G29:G32" si="8">F29^3</f>
        <v>5135.1851672031253</v>
      </c>
      <c r="H29">
        <f t="shared" ref="H29:H32" si="9">$B$8/G29/(1E-24)</f>
        <v>1.874908048397383</v>
      </c>
      <c r="J29">
        <f>I29^(1/3)</f>
        <v>0</v>
      </c>
      <c r="K29" t="e">
        <f>$B$8/(I29*(10^-24))</f>
        <v>#DIV/0!</v>
      </c>
      <c r="M29">
        <f>L29/L30</f>
        <v>0</v>
      </c>
    </row>
    <row r="30" spans="2:13" x14ac:dyDescent="0.2">
      <c r="B30">
        <v>1.04</v>
      </c>
      <c r="C30">
        <v>-442.74498203777699</v>
      </c>
      <c r="D30">
        <v>31.155173777777801</v>
      </c>
      <c r="E30">
        <v>0.69372222222222002</v>
      </c>
      <c r="F30">
        <f t="shared" si="7"/>
        <v>17.420000000000002</v>
      </c>
      <c r="G30">
        <f t="shared" si="8"/>
        <v>5286.2104880000024</v>
      </c>
      <c r="H30">
        <f t="shared" si="9"/>
        <v>1.8213425329649864</v>
      </c>
      <c r="K30" t="s">
        <v>8</v>
      </c>
      <c r="L30">
        <v>100</v>
      </c>
    </row>
    <row r="31" spans="2:13" x14ac:dyDescent="0.2">
      <c r="B31">
        <v>1.05</v>
      </c>
      <c r="C31">
        <v>-441.13919298000002</v>
      </c>
      <c r="D31">
        <v>30.7199135555556</v>
      </c>
      <c r="E31">
        <v>-0.86179111111111195</v>
      </c>
      <c r="F31">
        <f t="shared" si="7"/>
        <v>17.587500000000002</v>
      </c>
      <c r="G31">
        <f t="shared" si="8"/>
        <v>5440.1682480468771</v>
      </c>
      <c r="H31">
        <f t="shared" si="9"/>
        <v>1.7697982049464434</v>
      </c>
    </row>
    <row r="32" spans="2:13" x14ac:dyDescent="0.2">
      <c r="B32">
        <v>1.06</v>
      </c>
      <c r="C32">
        <v>-439.060457747128</v>
      </c>
      <c r="D32">
        <v>30.8636128508921</v>
      </c>
      <c r="E32">
        <v>-2.5851014613565</v>
      </c>
      <c r="F32">
        <f t="shared" si="7"/>
        <v>17.755000000000003</v>
      </c>
      <c r="G32">
        <f t="shared" si="8"/>
        <v>5597.0866438750027</v>
      </c>
      <c r="H32">
        <f t="shared" si="9"/>
        <v>1.7201806247784466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0.99</v>
      </c>
      <c r="F37">
        <f>$F$10*B37</f>
        <v>16.5825</v>
      </c>
      <c r="G37">
        <f t="shared" ref="G37" si="10">F37^3</f>
        <v>4559.8443458906249</v>
      </c>
      <c r="H37">
        <f>$B$8/G37/(1E-24)</f>
        <v>2.1114755833007428</v>
      </c>
    </row>
    <row r="38" spans="2:13" x14ac:dyDescent="0.2">
      <c r="B38">
        <v>1</v>
      </c>
      <c r="C38">
        <v>-451.985515197778</v>
      </c>
      <c r="D38">
        <v>28.2412582222222</v>
      </c>
      <c r="E38">
        <v>8.3580511111111004</v>
      </c>
      <c r="F38">
        <f>$F$10*B38</f>
        <v>16.75</v>
      </c>
      <c r="G38">
        <f t="shared" ref="G38:G43" si="11">F38^3</f>
        <v>4699.421875</v>
      </c>
      <c r="H38">
        <f>$B$8/G38/(1E-24)</f>
        <v>2.0487626470011273</v>
      </c>
    </row>
    <row r="39" spans="2:13" x14ac:dyDescent="0.2">
      <c r="B39">
        <v>1.01</v>
      </c>
      <c r="C39">
        <v>-450.565339368889</v>
      </c>
      <c r="D39">
        <v>28.11917</v>
      </c>
      <c r="E39">
        <v>5.8611399999999998</v>
      </c>
      <c r="F39">
        <f t="shared" ref="F39:F43" si="12">$F$10*B39</f>
        <v>16.9175</v>
      </c>
      <c r="G39">
        <f t="shared" si="11"/>
        <v>4841.8190572343756</v>
      </c>
      <c r="H39">
        <f t="shared" ref="H39:H43" si="13">$B$8/G39/(1E-24)</f>
        <v>1.9885088406214562</v>
      </c>
      <c r="J39">
        <f>I39^(1/3)</f>
        <v>0</v>
      </c>
      <c r="K39" t="e">
        <f>$B$8/(I39*(10^-24))</f>
        <v>#DIV/0!</v>
      </c>
      <c r="M39">
        <f>L39/L40</f>
        <v>0</v>
      </c>
    </row>
    <row r="40" spans="2:13" x14ac:dyDescent="0.2">
      <c r="B40">
        <v>1.02</v>
      </c>
      <c r="C40">
        <v>-449.13218305111099</v>
      </c>
      <c r="D40">
        <v>27.914975111111101</v>
      </c>
      <c r="E40">
        <v>2.75833555555556</v>
      </c>
      <c r="F40">
        <f t="shared" si="12"/>
        <v>17.085000000000001</v>
      </c>
      <c r="G40">
        <f t="shared" si="11"/>
        <v>4987.0640891250014</v>
      </c>
      <c r="H40">
        <f t="shared" si="13"/>
        <v>1.9305948004548843</v>
      </c>
      <c r="K40" t="s">
        <v>8</v>
      </c>
      <c r="L40">
        <v>100</v>
      </c>
    </row>
    <row r="41" spans="2:13" x14ac:dyDescent="0.2">
      <c r="B41">
        <v>1.03</v>
      </c>
      <c r="C41">
        <v>-447.275019044445</v>
      </c>
      <c r="D41">
        <v>28.054451111111099</v>
      </c>
      <c r="E41">
        <v>1.33130666666667</v>
      </c>
      <c r="F41">
        <f t="shared" si="12"/>
        <v>17.252500000000001</v>
      </c>
      <c r="G41">
        <f t="shared" si="11"/>
        <v>5135.1851672031253</v>
      </c>
      <c r="H41">
        <f t="shared" si="13"/>
        <v>1.874908048397383</v>
      </c>
    </row>
    <row r="42" spans="2:13" x14ac:dyDescent="0.2">
      <c r="B42">
        <v>1.04</v>
      </c>
      <c r="C42">
        <v>-445.96492171111203</v>
      </c>
      <c r="D42">
        <v>28.052415777777799</v>
      </c>
      <c r="E42">
        <v>-0.793824444444446</v>
      </c>
      <c r="F42">
        <f t="shared" si="12"/>
        <v>17.420000000000002</v>
      </c>
      <c r="G42">
        <f t="shared" si="11"/>
        <v>5286.2104880000024</v>
      </c>
      <c r="H42">
        <f t="shared" si="13"/>
        <v>1.8213425329649864</v>
      </c>
    </row>
    <row r="43" spans="2:13" x14ac:dyDescent="0.2">
      <c r="B43">
        <v>1.05</v>
      </c>
      <c r="C43">
        <v>-444.16842651777699</v>
      </c>
      <c r="D43">
        <v>28.457812000000001</v>
      </c>
      <c r="E43">
        <v>-2.6832288888888902</v>
      </c>
      <c r="F43">
        <f t="shared" si="12"/>
        <v>17.587500000000002</v>
      </c>
      <c r="G43">
        <f t="shared" si="11"/>
        <v>5440.1682480468771</v>
      </c>
      <c r="H43">
        <f t="shared" si="13"/>
        <v>1.7697982049464434</v>
      </c>
    </row>
    <row r="44" spans="2:13" x14ac:dyDescent="0.2">
      <c r="B44">
        <v>1.06</v>
      </c>
      <c r="C44">
        <v>-442.27877759111101</v>
      </c>
      <c r="D44">
        <v>27.789007111111101</v>
      </c>
      <c r="E44">
        <v>-3.8517311111111101</v>
      </c>
      <c r="F44">
        <f t="shared" ref="F44" si="14">$F$10*B44</f>
        <v>17.755000000000003</v>
      </c>
      <c r="G44">
        <f t="shared" ref="G44" si="15">F44^3</f>
        <v>5597.0866438750027</v>
      </c>
      <c r="H44">
        <f t="shared" ref="H44" si="16">$B$8/G44/(1E-24)</f>
        <v>1.7201806247784466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48F7-BB50-F94E-9787-8E42594C48D4}">
  <dimension ref="B2:M52"/>
  <sheetViews>
    <sheetView topLeftCell="C1" workbookViewId="0">
      <selection activeCell="J41" sqref="J41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17</v>
      </c>
    </row>
    <row r="3" spans="2:13" x14ac:dyDescent="0.2">
      <c r="E3" t="s">
        <v>37</v>
      </c>
      <c r="F3">
        <v>1030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cm="1">
        <f t="array" ref="J6:L6">LINEST(E45:E52,G45:G52^{1,2})</f>
        <v>1.3265557157005496E-5</v>
      </c>
      <c r="K6">
        <v>-0.12742722749434823</v>
      </c>
      <c r="L6">
        <v>300.34070824054487</v>
      </c>
    </row>
    <row r="7" spans="2:13" x14ac:dyDescent="0.2">
      <c r="B7" t="s">
        <v>36</v>
      </c>
      <c r="J7" t="s">
        <v>23</v>
      </c>
      <c r="K7">
        <f>(-K6+SQRT(K6^2-4*J6*L6))/(2*J6)</f>
        <v>5456.8068480435768</v>
      </c>
      <c r="L7">
        <f>(-K6-SQRT(K6^2-4*J6*L6))/(2*J6)</f>
        <v>4149.0639032692943</v>
      </c>
    </row>
    <row r="8" spans="2:13" x14ac:dyDescent="0.2">
      <c r="B8">
        <v>8.8677199999999999E-21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16</v>
      </c>
      <c r="I10" t="s">
        <v>22</v>
      </c>
      <c r="J10" cm="1">
        <f t="array" ref="J10:L10">LINEST(E45:E52,C45:C52^{1,2})</f>
        <v>-6.375624473831451E-2</v>
      </c>
      <c r="K10">
        <v>-69.468790608281438</v>
      </c>
      <c r="L10">
        <v>-18881.23674964111</v>
      </c>
    </row>
    <row r="11" spans="2:13" x14ac:dyDescent="0.2">
      <c r="J11" t="s">
        <v>23</v>
      </c>
      <c r="K11">
        <f>(-K10+SQRT(K10^2-4*J10*L10))/(2*J10)</f>
        <v>-570.48393752005552</v>
      </c>
      <c r="L11">
        <f>(-K10-SQRT(K10^2-4*J10*L10))/(2*J10)</f>
        <v>-519.11584824859972</v>
      </c>
    </row>
    <row r="12" spans="2:13" x14ac:dyDescent="0.2">
      <c r="B12">
        <v>1100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0.95</v>
      </c>
      <c r="C15">
        <v>-528.25467925555597</v>
      </c>
      <c r="D15">
        <v>24.0418186666667</v>
      </c>
      <c r="E15">
        <v>14.2376111111111</v>
      </c>
      <c r="F15">
        <f>$F$10*B15</f>
        <v>15.2</v>
      </c>
      <c r="G15">
        <f t="shared" ref="G15" si="0">F15^3</f>
        <v>3511.8079999999995</v>
      </c>
      <c r="H15">
        <f>$B$8/G15/(1E-24)</f>
        <v>2.5251152682606799</v>
      </c>
    </row>
    <row r="16" spans="2:13" x14ac:dyDescent="0.2">
      <c r="B16">
        <v>0.96</v>
      </c>
      <c r="C16">
        <v>-527.84212601333297</v>
      </c>
      <c r="D16">
        <v>23.9372557777778</v>
      </c>
      <c r="E16">
        <v>8.47206444444444</v>
      </c>
      <c r="F16">
        <f>$F$10*B16</f>
        <v>15.36</v>
      </c>
      <c r="G16">
        <f t="shared" ref="G16:G23" si="1">F16^3</f>
        <v>3623.8786559999999</v>
      </c>
      <c r="H16">
        <f>$B$8/G16/(1E-24)</f>
        <v>2.4470245396649397</v>
      </c>
    </row>
    <row r="17" spans="2:13" x14ac:dyDescent="0.2">
      <c r="B17">
        <v>0.97</v>
      </c>
      <c r="C17">
        <v>-527.18377083111102</v>
      </c>
      <c r="D17">
        <v>24.066739999999999</v>
      </c>
      <c r="E17">
        <v>6.4389200000000004</v>
      </c>
      <c r="F17">
        <f t="shared" ref="F17:F22" si="2">$F$10*B17</f>
        <v>15.52</v>
      </c>
      <c r="G17">
        <f t="shared" ref="G17:G22" si="3">F17^3</f>
        <v>3738.3086079999998</v>
      </c>
      <c r="H17">
        <f t="shared" ref="H17:H22" si="4">$B$8/G17/(1E-24)</f>
        <v>2.3721209054338193</v>
      </c>
    </row>
    <row r="18" spans="2:13" x14ac:dyDescent="0.2">
      <c r="B18">
        <v>0.98</v>
      </c>
      <c r="C18">
        <v>-525.92149071333301</v>
      </c>
      <c r="D18">
        <v>23.891061333333301</v>
      </c>
      <c r="E18">
        <v>2.7732222222222198</v>
      </c>
      <c r="F18">
        <f t="shared" si="2"/>
        <v>15.68</v>
      </c>
      <c r="G18">
        <f t="shared" si="3"/>
        <v>3855.1224319999997</v>
      </c>
      <c r="H18">
        <f t="shared" si="4"/>
        <v>2.3002434180539151</v>
      </c>
    </row>
    <row r="19" spans="2:13" x14ac:dyDescent="0.2">
      <c r="B19">
        <v>0.98499999999999999</v>
      </c>
      <c r="C19">
        <v>-525.56425348222206</v>
      </c>
      <c r="D19">
        <v>24.092456666666699</v>
      </c>
      <c r="E19">
        <v>1.25029777777778</v>
      </c>
      <c r="F19">
        <f t="shared" si="2"/>
        <v>15.76</v>
      </c>
      <c r="G19">
        <f t="shared" si="3"/>
        <v>3914.4309760000001</v>
      </c>
      <c r="H19">
        <f t="shared" si="4"/>
        <v>2.2653918422292807</v>
      </c>
      <c r="I19">
        <v>3994.2839025192211</v>
      </c>
      <c r="J19">
        <f>I19^(1/3)</f>
        <v>15.866445465692877</v>
      </c>
      <c r="K19">
        <f>$B$8/(I19*(10^-24))</f>
        <v>2.2201025806921408</v>
      </c>
      <c r="L19">
        <v>-524.99364174123298</v>
      </c>
      <c r="M19">
        <f>L19/L21</f>
        <v>-7.4999091677319001</v>
      </c>
    </row>
    <row r="20" spans="2:13" x14ac:dyDescent="0.2">
      <c r="B20">
        <v>0.99</v>
      </c>
      <c r="C20">
        <v>-525.34512331333406</v>
      </c>
      <c r="D20">
        <v>24.265241777777799</v>
      </c>
      <c r="E20">
        <v>0.96986444444444497</v>
      </c>
      <c r="F20">
        <f t="shared" si="2"/>
        <v>15.84</v>
      </c>
      <c r="G20">
        <f t="shared" si="3"/>
        <v>3974.3447039999996</v>
      </c>
      <c r="H20">
        <f t="shared" si="4"/>
        <v>2.2312407857011092</v>
      </c>
    </row>
    <row r="21" spans="2:13" x14ac:dyDescent="0.2">
      <c r="B21">
        <v>0.995</v>
      </c>
      <c r="C21">
        <v>-524.15501022222304</v>
      </c>
      <c r="D21">
        <v>24.065220888888899</v>
      </c>
      <c r="E21">
        <v>-0.47470888888888901</v>
      </c>
      <c r="F21">
        <f t="shared" si="2"/>
        <v>15.92</v>
      </c>
      <c r="G21">
        <f t="shared" si="3"/>
        <v>4034.8666880000001</v>
      </c>
      <c r="H21">
        <f t="shared" si="4"/>
        <v>2.1977727359303527</v>
      </c>
      <c r="K21" t="s">
        <v>8</v>
      </c>
      <c r="L21">
        <v>70</v>
      </c>
    </row>
    <row r="22" spans="2:13" x14ac:dyDescent="0.2">
      <c r="B22">
        <v>1</v>
      </c>
      <c r="C22">
        <v>-523.81104607333305</v>
      </c>
      <c r="D22">
        <v>24.041715111111099</v>
      </c>
      <c r="E22">
        <v>-1.9249666666666601</v>
      </c>
      <c r="F22">
        <f t="shared" si="2"/>
        <v>16</v>
      </c>
      <c r="G22">
        <f t="shared" si="3"/>
        <v>4096</v>
      </c>
      <c r="H22">
        <f t="shared" si="4"/>
        <v>2.1649707031250003</v>
      </c>
    </row>
    <row r="23" spans="2:13" x14ac:dyDescent="0.2">
      <c r="B23">
        <v>1.02</v>
      </c>
      <c r="C23">
        <v>-521.49088338000001</v>
      </c>
      <c r="D23">
        <v>23.771260444444401</v>
      </c>
      <c r="E23">
        <v>-4.7992933333333303</v>
      </c>
      <c r="F23">
        <f t="shared" ref="F23" si="5">$F$10*B23</f>
        <v>16.32</v>
      </c>
      <c r="G23">
        <f t="shared" si="1"/>
        <v>4346.7079679999997</v>
      </c>
      <c r="H23">
        <f t="shared" ref="H23" si="6">$B$8/G23/(1E-24)</f>
        <v>2.0401002471947067</v>
      </c>
    </row>
    <row r="27" spans="2:13" x14ac:dyDescent="0.2">
      <c r="B27">
        <v>1200</v>
      </c>
    </row>
    <row r="28" spans="2:13" x14ac:dyDescent="0.2">
      <c r="H28" t="s">
        <v>26</v>
      </c>
    </row>
    <row r="29" spans="2:13" x14ac:dyDescent="0.2"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33</v>
      </c>
      <c r="J29" t="s">
        <v>30</v>
      </c>
      <c r="K29" t="s">
        <v>32</v>
      </c>
      <c r="L29" t="s">
        <v>34</v>
      </c>
      <c r="M29" t="s">
        <v>35</v>
      </c>
    </row>
    <row r="30" spans="2:13" x14ac:dyDescent="0.2">
      <c r="B30">
        <v>0.96</v>
      </c>
      <c r="C30">
        <v>-525.45463531999997</v>
      </c>
      <c r="D30">
        <v>26.361683777777799</v>
      </c>
      <c r="E30">
        <v>10.8266288888889</v>
      </c>
      <c r="F30">
        <f>$F$10*B30</f>
        <v>15.36</v>
      </c>
      <c r="G30">
        <f t="shared" ref="G30" si="7">F30^3</f>
        <v>3623.8786559999999</v>
      </c>
      <c r="H30">
        <f>$B$8/G30/(1E-24)</f>
        <v>2.4470245396649397</v>
      </c>
    </row>
    <row r="31" spans="2:13" x14ac:dyDescent="0.2">
      <c r="B31">
        <v>0.97</v>
      </c>
      <c r="C31">
        <v>-524.46697975333302</v>
      </c>
      <c r="D31">
        <v>26.1851522222222</v>
      </c>
      <c r="E31">
        <v>6.86597777777778</v>
      </c>
      <c r="F31">
        <f t="shared" ref="F31:F37" si="8">$F$10*B31</f>
        <v>15.52</v>
      </c>
      <c r="G31">
        <f t="shared" ref="G31:G37" si="9">F31^3</f>
        <v>3738.3086079999998</v>
      </c>
      <c r="H31">
        <f t="shared" ref="H31:H37" si="10">$B$8/G31/(1E-24)</f>
        <v>2.3721209054338193</v>
      </c>
    </row>
    <row r="32" spans="2:13" x14ac:dyDescent="0.2">
      <c r="B32">
        <v>0.98</v>
      </c>
      <c r="C32">
        <v>-524.47880021555602</v>
      </c>
      <c r="D32">
        <v>26.180476444444398</v>
      </c>
      <c r="E32">
        <v>4.0373111111111104</v>
      </c>
      <c r="F32">
        <f t="shared" si="8"/>
        <v>15.68</v>
      </c>
      <c r="G32">
        <f t="shared" si="9"/>
        <v>3855.1224319999997</v>
      </c>
      <c r="H32">
        <f t="shared" si="10"/>
        <v>2.3002434180539151</v>
      </c>
    </row>
    <row r="33" spans="2:13" x14ac:dyDescent="0.2">
      <c r="B33">
        <v>0.98499999999999999</v>
      </c>
      <c r="C33">
        <v>-523.56711291111196</v>
      </c>
      <c r="D33">
        <v>26.176381111111102</v>
      </c>
      <c r="E33">
        <v>2.9937155555555601</v>
      </c>
      <c r="F33">
        <f t="shared" ref="F33" si="11">$F$10*B33</f>
        <v>15.76</v>
      </c>
      <c r="G33">
        <f t="shared" ref="G33" si="12">F33^3</f>
        <v>3914.4309760000001</v>
      </c>
      <c r="H33">
        <f t="shared" si="10"/>
        <v>2.2653918422292807</v>
      </c>
    </row>
    <row r="34" spans="2:13" x14ac:dyDescent="0.2">
      <c r="B34">
        <v>0.99</v>
      </c>
      <c r="C34">
        <v>-522.44468174666702</v>
      </c>
      <c r="D34">
        <v>26.290647111111099</v>
      </c>
      <c r="E34">
        <v>2.0696022222222199</v>
      </c>
      <c r="F34">
        <f t="shared" si="8"/>
        <v>15.84</v>
      </c>
      <c r="G34">
        <f t="shared" si="9"/>
        <v>3974.3447039999996</v>
      </c>
      <c r="H34">
        <f t="shared" si="10"/>
        <v>2.2312407857011092</v>
      </c>
    </row>
    <row r="35" spans="2:13" x14ac:dyDescent="0.2">
      <c r="B35">
        <v>0.995</v>
      </c>
      <c r="C35">
        <v>-522.14655775999995</v>
      </c>
      <c r="D35">
        <v>26.196605111111101</v>
      </c>
      <c r="E35">
        <v>0.86381333333333299</v>
      </c>
      <c r="F35">
        <f t="shared" si="8"/>
        <v>15.92</v>
      </c>
      <c r="G35">
        <f t="shared" si="9"/>
        <v>4034.8666880000001</v>
      </c>
      <c r="H35">
        <f t="shared" si="10"/>
        <v>2.1977727359303527</v>
      </c>
      <c r="I35">
        <v>4081.634573182117</v>
      </c>
      <c r="J35">
        <f>I35^(1/3)</f>
        <v>15.98127310718343</v>
      </c>
      <c r="K35">
        <f>$B$8/(I35*(10^-24))</f>
        <v>2.1725903779491365</v>
      </c>
      <c r="L35">
        <v>-521.80565933729838</v>
      </c>
      <c r="M35">
        <f>L35/L37</f>
        <v>-7.4543665619614057</v>
      </c>
    </row>
    <row r="36" spans="2:13" x14ac:dyDescent="0.2">
      <c r="B36">
        <v>1</v>
      </c>
      <c r="C36">
        <v>-521.40108918666601</v>
      </c>
      <c r="D36">
        <v>26.053430888888901</v>
      </c>
      <c r="E36">
        <v>-0.46448444444444298</v>
      </c>
      <c r="F36">
        <f t="shared" si="8"/>
        <v>16</v>
      </c>
      <c r="G36">
        <f t="shared" si="9"/>
        <v>4096</v>
      </c>
      <c r="H36">
        <f t="shared" si="10"/>
        <v>2.1649707031250003</v>
      </c>
    </row>
    <row r="37" spans="2:13" x14ac:dyDescent="0.2">
      <c r="B37">
        <v>1.0049999999999999</v>
      </c>
      <c r="C37">
        <v>-521.68680275999998</v>
      </c>
      <c r="D37">
        <v>26.075939777777801</v>
      </c>
      <c r="E37">
        <v>-0.96124666666666503</v>
      </c>
      <c r="F37">
        <f t="shared" si="8"/>
        <v>16.079999999999998</v>
      </c>
      <c r="G37">
        <f t="shared" si="9"/>
        <v>4157.7477119999985</v>
      </c>
      <c r="H37">
        <f t="shared" si="10"/>
        <v>2.132818202125681</v>
      </c>
      <c r="K37" t="s">
        <v>8</v>
      </c>
      <c r="L37">
        <v>70</v>
      </c>
    </row>
    <row r="38" spans="2:13" x14ac:dyDescent="0.2">
      <c r="B38">
        <v>1.02</v>
      </c>
      <c r="C38">
        <v>-519.23876108444495</v>
      </c>
      <c r="D38">
        <v>26.287757111111102</v>
      </c>
      <c r="E38">
        <v>-3.5029422222222202</v>
      </c>
      <c r="F38">
        <f t="shared" ref="F38" si="13">$F$10*B38</f>
        <v>16.32</v>
      </c>
      <c r="G38">
        <f t="shared" ref="G38" si="14">F38^3</f>
        <v>4346.7079679999997</v>
      </c>
      <c r="H38">
        <f t="shared" ref="H38" si="15">$B$8/G38/(1E-24)</f>
        <v>2.0401002471947067</v>
      </c>
    </row>
    <row r="42" spans="2:13" x14ac:dyDescent="0.2">
      <c r="B42">
        <v>1300</v>
      </c>
    </row>
    <row r="43" spans="2:13" x14ac:dyDescent="0.2">
      <c r="H43" t="s">
        <v>26</v>
      </c>
    </row>
    <row r="44" spans="2:13" x14ac:dyDescent="0.2"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30</v>
      </c>
      <c r="K44" t="s">
        <v>32</v>
      </c>
      <c r="L44" t="s">
        <v>34</v>
      </c>
      <c r="M44" t="s">
        <v>35</v>
      </c>
    </row>
    <row r="45" spans="2:13" x14ac:dyDescent="0.2">
      <c r="B45">
        <v>0.96</v>
      </c>
      <c r="C45">
        <v>-523.37667997999995</v>
      </c>
      <c r="D45">
        <v>28.074015111111098</v>
      </c>
      <c r="E45">
        <v>12.820624444444499</v>
      </c>
      <c r="F45">
        <f>$F$10*B45</f>
        <v>15.36</v>
      </c>
      <c r="G45">
        <f t="shared" ref="G45" si="16">F45^3</f>
        <v>3623.8786559999999</v>
      </c>
      <c r="H45">
        <f>$B$8/G45/(1E-24)</f>
        <v>2.4470245396649397</v>
      </c>
    </row>
    <row r="46" spans="2:13" x14ac:dyDescent="0.2">
      <c r="B46">
        <v>0.97</v>
      </c>
      <c r="C46">
        <v>-522.04771110888805</v>
      </c>
      <c r="D46">
        <v>28.5797197777778</v>
      </c>
      <c r="E46">
        <v>9.2870533333333292</v>
      </c>
      <c r="F46">
        <f t="shared" ref="F46:F52" si="17">$F$10*B46</f>
        <v>15.52</v>
      </c>
      <c r="G46">
        <f t="shared" ref="G46:G52" si="18">F46^3</f>
        <v>3738.3086079999998</v>
      </c>
      <c r="H46">
        <f t="shared" ref="H46:H52" si="19">$B$8/G46/(1E-24)</f>
        <v>2.3721209054338193</v>
      </c>
    </row>
    <row r="47" spans="2:13" x14ac:dyDescent="0.2">
      <c r="B47">
        <v>0.98</v>
      </c>
      <c r="C47">
        <v>-521.28418319555499</v>
      </c>
      <c r="D47">
        <v>28.730115333333298</v>
      </c>
      <c r="E47">
        <v>6.1875311111111104</v>
      </c>
      <c r="F47">
        <f t="shared" si="17"/>
        <v>15.68</v>
      </c>
      <c r="G47">
        <f t="shared" si="18"/>
        <v>3855.1224319999997</v>
      </c>
      <c r="H47">
        <f t="shared" si="19"/>
        <v>2.3002434180539151</v>
      </c>
    </row>
    <row r="48" spans="2:13" x14ac:dyDescent="0.2">
      <c r="B48">
        <v>0.99</v>
      </c>
      <c r="C48">
        <v>-519.98656403111102</v>
      </c>
      <c r="D48">
        <v>28.2896246666667</v>
      </c>
      <c r="E48">
        <v>3.53874222222223</v>
      </c>
      <c r="F48">
        <f t="shared" si="17"/>
        <v>15.84</v>
      </c>
      <c r="G48">
        <f t="shared" si="18"/>
        <v>3974.3447039999996</v>
      </c>
      <c r="H48">
        <f t="shared" si="19"/>
        <v>2.2312407857011092</v>
      </c>
    </row>
    <row r="49" spans="2:13" x14ac:dyDescent="0.2">
      <c r="B49">
        <v>0.995</v>
      </c>
      <c r="C49">
        <v>-519.84563150888903</v>
      </c>
      <c r="D49">
        <v>28.537317777777801</v>
      </c>
      <c r="E49">
        <v>2.0832044444444402</v>
      </c>
      <c r="F49">
        <f t="shared" si="17"/>
        <v>15.92</v>
      </c>
      <c r="G49">
        <f t="shared" si="18"/>
        <v>4034.8666880000001</v>
      </c>
      <c r="H49">
        <f t="shared" si="19"/>
        <v>2.1977727359303527</v>
      </c>
      <c r="I49">
        <v>4149.0639032692943</v>
      </c>
      <c r="J49">
        <f>I49^(1/3)</f>
        <v>16.068797382569095</v>
      </c>
      <c r="K49">
        <f>$B$8/(I49*(10^-24))</f>
        <v>2.1372820970563007</v>
      </c>
      <c r="L49">
        <v>-519.11584824859972</v>
      </c>
      <c r="M49">
        <f>L49/L51</f>
        <v>-7.4159406892657103</v>
      </c>
    </row>
    <row r="50" spans="2:13" x14ac:dyDescent="0.2">
      <c r="B50">
        <v>1</v>
      </c>
      <c r="C50">
        <v>-519.41449992000003</v>
      </c>
      <c r="D50">
        <v>28.180623333333301</v>
      </c>
      <c r="E50">
        <v>1.3138777777777799</v>
      </c>
      <c r="F50">
        <f t="shared" si="17"/>
        <v>16</v>
      </c>
      <c r="G50">
        <f t="shared" si="18"/>
        <v>4096</v>
      </c>
      <c r="H50">
        <f t="shared" si="19"/>
        <v>2.1649707031250003</v>
      </c>
    </row>
    <row r="51" spans="2:13" x14ac:dyDescent="0.2">
      <c r="B51">
        <v>1.0049999999999999</v>
      </c>
      <c r="C51">
        <v>-518.85688919999996</v>
      </c>
      <c r="D51">
        <v>28.029070222222199</v>
      </c>
      <c r="E51">
        <v>-0.60583111111111099</v>
      </c>
      <c r="F51">
        <f t="shared" si="17"/>
        <v>16.079999999999998</v>
      </c>
      <c r="G51">
        <f t="shared" si="18"/>
        <v>4157.7477119999985</v>
      </c>
      <c r="H51">
        <f t="shared" si="19"/>
        <v>2.132818202125681</v>
      </c>
      <c r="K51" t="s">
        <v>8</v>
      </c>
      <c r="L51">
        <v>70</v>
      </c>
    </row>
    <row r="52" spans="2:13" x14ac:dyDescent="0.2">
      <c r="B52">
        <v>1.01</v>
      </c>
      <c r="C52">
        <v>-519.01832318444497</v>
      </c>
      <c r="D52">
        <v>28.218963111111101</v>
      </c>
      <c r="E52">
        <v>-1.0133333333333301</v>
      </c>
      <c r="F52">
        <f t="shared" si="17"/>
        <v>16.16</v>
      </c>
      <c r="G52">
        <f t="shared" si="18"/>
        <v>4220.1128959999996</v>
      </c>
      <c r="H52">
        <f t="shared" si="19"/>
        <v>2.1012992350051105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05FE-423C-9343-A753-0BA870EDB24F}">
  <dimension ref="B2:M48"/>
  <sheetViews>
    <sheetView tabSelected="1" topLeftCell="A9" workbookViewId="0">
      <selection activeCell="K39" sqref="K39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670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LINEST(E15:E21,G15:G21^{1,2})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1.0499167999999999E-20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15.5</v>
      </c>
      <c r="I10" t="s">
        <v>22</v>
      </c>
      <c r="J10" t="e" cm="1">
        <f t="array" ref="J10">LINEST(E15:E21,C15:C21^{1,2})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0.98</v>
      </c>
      <c r="C15">
        <v>-737.83342256888898</v>
      </c>
      <c r="D15">
        <v>30.614796444444401</v>
      </c>
      <c r="E15">
        <v>11.2255133333333</v>
      </c>
      <c r="F15">
        <f>$F$10*B15</f>
        <v>15.19</v>
      </c>
      <c r="G15">
        <f t="shared" ref="G15:G21" si="0">F15^3</f>
        <v>3504.881359</v>
      </c>
      <c r="H15">
        <f>$B$8/G15/(1E-24)</f>
        <v>2.9955844220061087</v>
      </c>
    </row>
    <row r="16" spans="2:13" x14ac:dyDescent="0.2">
      <c r="B16">
        <v>0.99</v>
      </c>
      <c r="F16">
        <f>$F$10*B16</f>
        <v>15.345000000000001</v>
      </c>
      <c r="G16">
        <f t="shared" ref="G16" si="1">F16^3</f>
        <v>3613.2721886250006</v>
      </c>
      <c r="H16">
        <f>$B$8/G16/(1E-24)</f>
        <v>2.9057229712869672</v>
      </c>
    </row>
    <row r="17" spans="2:13" x14ac:dyDescent="0.2">
      <c r="B17">
        <v>1</v>
      </c>
      <c r="C17">
        <v>-737.17077008000001</v>
      </c>
      <c r="D17">
        <v>30.794436000000001</v>
      </c>
      <c r="E17">
        <v>4.7506311111111099</v>
      </c>
      <c r="F17">
        <f t="shared" ref="F17:F21" si="2">$F$10*B17</f>
        <v>15.5</v>
      </c>
      <c r="G17">
        <f t="shared" si="0"/>
        <v>3723.875</v>
      </c>
      <c r="H17">
        <f t="shared" ref="H17:H21" si="3">$B$8/G17/(1E-24)</f>
        <v>2.8194200933167735</v>
      </c>
    </row>
    <row r="18" spans="2:13" x14ac:dyDescent="0.2">
      <c r="B18">
        <v>1.02</v>
      </c>
      <c r="C18">
        <v>-736.083428924445</v>
      </c>
      <c r="D18">
        <v>30.3860073333333</v>
      </c>
      <c r="E18">
        <v>2.0604977777777802</v>
      </c>
      <c r="F18">
        <f t="shared" si="2"/>
        <v>15.81</v>
      </c>
      <c r="G18">
        <f t="shared" si="0"/>
        <v>3951.8059410000005</v>
      </c>
      <c r="H18">
        <f t="shared" si="3"/>
        <v>2.6568025244031075</v>
      </c>
    </row>
    <row r="19" spans="2:13" x14ac:dyDescent="0.2">
      <c r="B19">
        <v>1.03</v>
      </c>
      <c r="C19">
        <v>-734.85377556444496</v>
      </c>
      <c r="D19">
        <v>30.682576222222199</v>
      </c>
      <c r="E19">
        <v>-0.71365555555555504</v>
      </c>
      <c r="F19">
        <f t="shared" si="2"/>
        <v>15.965</v>
      </c>
      <c r="G19">
        <f t="shared" si="0"/>
        <v>4069.1787571250002</v>
      </c>
      <c r="H19">
        <f t="shared" si="3"/>
        <v>2.580168782611552</v>
      </c>
      <c r="J19">
        <f>I19^(1/3)</f>
        <v>0</v>
      </c>
      <c r="K19" t="e">
        <f>$L$5/(I19*(10^-24))</f>
        <v>#VALUE!</v>
      </c>
      <c r="M19">
        <f>L19/L21</f>
        <v>0</v>
      </c>
    </row>
    <row r="20" spans="2:13" x14ac:dyDescent="0.2">
      <c r="B20">
        <v>1.04</v>
      </c>
      <c r="C20">
        <v>-734.62908651999999</v>
      </c>
      <c r="D20">
        <v>30.5033173333333</v>
      </c>
      <c r="E20">
        <v>-2.0962755555555499</v>
      </c>
      <c r="F20">
        <f t="shared" si="2"/>
        <v>16.12</v>
      </c>
      <c r="G20">
        <f t="shared" si="0"/>
        <v>4188.8529280000012</v>
      </c>
      <c r="H20">
        <f t="shared" si="3"/>
        <v>2.5064541965222218</v>
      </c>
    </row>
    <row r="21" spans="2:13" x14ac:dyDescent="0.2">
      <c r="F21">
        <f t="shared" si="2"/>
        <v>0</v>
      </c>
      <c r="G21">
        <f t="shared" si="0"/>
        <v>0</v>
      </c>
      <c r="H21" t="e">
        <f t="shared" si="3"/>
        <v>#DIV/0!</v>
      </c>
      <c r="K21" t="s">
        <v>8</v>
      </c>
      <c r="L21">
        <v>100</v>
      </c>
    </row>
    <row r="23" spans="2:13" x14ac:dyDescent="0.2">
      <c r="B23">
        <v>1200</v>
      </c>
    </row>
    <row r="24" spans="2:13" x14ac:dyDescent="0.2">
      <c r="H24" t="s">
        <v>26</v>
      </c>
    </row>
    <row r="25" spans="2:13" x14ac:dyDescent="0.2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30</v>
      </c>
      <c r="K25" t="s">
        <v>32</v>
      </c>
      <c r="L25" t="s">
        <v>34</v>
      </c>
      <c r="M25" t="s">
        <v>35</v>
      </c>
    </row>
    <row r="26" spans="2:13" x14ac:dyDescent="0.2">
      <c r="B26">
        <v>0.98</v>
      </c>
      <c r="C26">
        <v>-740.92391491555497</v>
      </c>
      <c r="D26">
        <v>28.2492315555555</v>
      </c>
      <c r="E26">
        <v>10.0307</v>
      </c>
      <c r="F26">
        <f>$F$10*B26</f>
        <v>15.19</v>
      </c>
      <c r="G26">
        <f t="shared" ref="G26:G32" si="4">F26^3</f>
        <v>3504.881359</v>
      </c>
      <c r="H26">
        <f>$B$8/G26/(1E-24)</f>
        <v>2.9955844220061087</v>
      </c>
    </row>
    <row r="27" spans="2:13" x14ac:dyDescent="0.2">
      <c r="B27">
        <v>0.99</v>
      </c>
      <c r="F27">
        <f>$F$10*B27</f>
        <v>15.345000000000001</v>
      </c>
      <c r="G27">
        <f t="shared" ref="G27" si="5">F27^3</f>
        <v>3613.2721886250006</v>
      </c>
      <c r="H27">
        <f>$B$8/G27/(1E-24)</f>
        <v>2.9057229712869672</v>
      </c>
    </row>
    <row r="28" spans="2:13" x14ac:dyDescent="0.2">
      <c r="B28">
        <v>1</v>
      </c>
      <c r="C28">
        <v>-739.55277276666698</v>
      </c>
      <c r="D28">
        <v>28.546505111111099</v>
      </c>
      <c r="E28">
        <v>4.5871977777777797</v>
      </c>
      <c r="F28">
        <f t="shared" ref="F28:F32" si="6">$F$10*B28</f>
        <v>15.5</v>
      </c>
      <c r="G28">
        <f t="shared" si="4"/>
        <v>3723.875</v>
      </c>
      <c r="H28">
        <f t="shared" ref="H28:H32" si="7">$B$8/G28/(1E-24)</f>
        <v>2.8194200933167735</v>
      </c>
    </row>
    <row r="29" spans="2:13" x14ac:dyDescent="0.2">
      <c r="B29">
        <v>1.01</v>
      </c>
      <c r="C29">
        <v>-740.14233880888901</v>
      </c>
      <c r="D29">
        <v>28.192646888888898</v>
      </c>
      <c r="E29">
        <v>0.52010000000000101</v>
      </c>
      <c r="F29">
        <f t="shared" si="6"/>
        <v>15.654999999999999</v>
      </c>
      <c r="G29">
        <f t="shared" si="4"/>
        <v>3836.7121363749993</v>
      </c>
      <c r="H29">
        <f t="shared" si="7"/>
        <v>2.7365013654425008</v>
      </c>
    </row>
    <row r="30" spans="2:13" x14ac:dyDescent="0.2">
      <c r="B30">
        <v>1.02</v>
      </c>
      <c r="C30">
        <v>-738.26064061333295</v>
      </c>
      <c r="D30">
        <v>28.723782444444499</v>
      </c>
      <c r="E30">
        <v>0.35238666666666701</v>
      </c>
      <c r="F30">
        <f t="shared" si="6"/>
        <v>15.81</v>
      </c>
      <c r="G30">
        <f t="shared" si="4"/>
        <v>3951.8059410000005</v>
      </c>
      <c r="H30">
        <f t="shared" si="7"/>
        <v>2.6568025244031075</v>
      </c>
      <c r="J30">
        <f>I30^(1/3)</f>
        <v>0</v>
      </c>
      <c r="K30" t="e">
        <f>$L$5/(I30*(10^-24))</f>
        <v>#VALUE!</v>
      </c>
      <c r="M30">
        <f>L30/L32</f>
        <v>0</v>
      </c>
    </row>
    <row r="31" spans="2:13" x14ac:dyDescent="0.2">
      <c r="B31">
        <v>1.03</v>
      </c>
      <c r="C31">
        <v>-737.17040198444499</v>
      </c>
      <c r="D31">
        <v>28.372455777777802</v>
      </c>
      <c r="E31">
        <v>-2.5063866666666699</v>
      </c>
      <c r="F31">
        <f t="shared" si="6"/>
        <v>15.965</v>
      </c>
      <c r="G31">
        <f t="shared" si="4"/>
        <v>4069.1787571250002</v>
      </c>
      <c r="H31">
        <f t="shared" si="7"/>
        <v>2.580168782611552</v>
      </c>
    </row>
    <row r="32" spans="2:13" x14ac:dyDescent="0.2">
      <c r="F32">
        <f t="shared" si="6"/>
        <v>0</v>
      </c>
      <c r="G32">
        <f t="shared" si="4"/>
        <v>0</v>
      </c>
      <c r="H32" t="e">
        <f t="shared" si="7"/>
        <v>#DIV/0!</v>
      </c>
      <c r="K32" t="s">
        <v>8</v>
      </c>
      <c r="L32">
        <v>100</v>
      </c>
    </row>
    <row r="34" spans="2:13" x14ac:dyDescent="0.2">
      <c r="B34">
        <v>1100</v>
      </c>
    </row>
    <row r="35" spans="2:13" x14ac:dyDescent="0.2">
      <c r="H35" t="s">
        <v>26</v>
      </c>
    </row>
    <row r="36" spans="2:13" x14ac:dyDescent="0.2"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33</v>
      </c>
      <c r="J36" t="s">
        <v>30</v>
      </c>
      <c r="K36" t="s">
        <v>32</v>
      </c>
      <c r="L36" t="s">
        <v>34</v>
      </c>
      <c r="M36" t="s">
        <v>35</v>
      </c>
    </row>
    <row r="37" spans="2:13" x14ac:dyDescent="0.2">
      <c r="B37">
        <v>0.97</v>
      </c>
      <c r="F37">
        <f>$F$10*B37</f>
        <v>15.035</v>
      </c>
      <c r="G37">
        <f t="shared" ref="G37" si="8">F37^3</f>
        <v>3398.6801678750003</v>
      </c>
      <c r="H37">
        <f>$B$8/G37/(1E-24)</f>
        <v>3.0891897682047929</v>
      </c>
    </row>
    <row r="38" spans="2:13" x14ac:dyDescent="0.2">
      <c r="B38">
        <v>0.98</v>
      </c>
      <c r="C38">
        <v>-743.74325746666705</v>
      </c>
      <c r="D38">
        <v>25.8493855555556</v>
      </c>
      <c r="E38">
        <v>8.1363844444444506</v>
      </c>
      <c r="F38">
        <f>$F$10*B38</f>
        <v>15.19</v>
      </c>
      <c r="G38">
        <f t="shared" ref="G38" si="9">F38^3</f>
        <v>3504.881359</v>
      </c>
      <c r="H38">
        <f>$B$8/G38/(1E-24)</f>
        <v>2.9955844220061087</v>
      </c>
    </row>
    <row r="39" spans="2:13" x14ac:dyDescent="0.2">
      <c r="B39">
        <v>0.99</v>
      </c>
      <c r="C39">
        <v>-744.043220331111</v>
      </c>
      <c r="D39">
        <v>25.8155251111111</v>
      </c>
      <c r="E39">
        <v>5.2090377777777697</v>
      </c>
      <c r="F39">
        <f t="shared" ref="F39:F45" si="10">$F$10*B39</f>
        <v>15.345000000000001</v>
      </c>
      <c r="G39">
        <f t="shared" ref="G39:G45" si="11">F39^3</f>
        <v>3613.2721886250006</v>
      </c>
      <c r="H39">
        <f t="shared" ref="H39:H45" si="12">$B$8/G39/(1E-24)</f>
        <v>2.9057229712869672</v>
      </c>
    </row>
    <row r="40" spans="2:13" x14ac:dyDescent="0.2">
      <c r="B40">
        <v>0.995</v>
      </c>
      <c r="F40">
        <f t="shared" ref="F40" si="13">$F$10*B40</f>
        <v>15.422499999999999</v>
      </c>
      <c r="G40">
        <f t="shared" ref="G40" si="14">F40^3</f>
        <v>3668.2957001406244</v>
      </c>
      <c r="H40">
        <f t="shared" si="12"/>
        <v>2.862137858623969</v>
      </c>
    </row>
    <row r="41" spans="2:13" x14ac:dyDescent="0.2">
      <c r="B41">
        <v>1</v>
      </c>
      <c r="C41">
        <v>-742.69321425999999</v>
      </c>
      <c r="D41">
        <v>25.839372000000001</v>
      </c>
      <c r="E41">
        <v>1.27230222222222</v>
      </c>
      <c r="F41">
        <f t="shared" si="10"/>
        <v>15.5</v>
      </c>
      <c r="G41">
        <f t="shared" si="11"/>
        <v>3723.875</v>
      </c>
      <c r="H41">
        <f t="shared" si="12"/>
        <v>2.8194200933167735</v>
      </c>
    </row>
    <row r="42" spans="2:13" x14ac:dyDescent="0.2">
      <c r="B42">
        <v>1.0049999999999999</v>
      </c>
      <c r="F42">
        <f t="shared" ref="F42:F44" si="15">$F$10*B42</f>
        <v>15.577499999999999</v>
      </c>
      <c r="G42">
        <f t="shared" ref="G42:G44" si="16">F42^3</f>
        <v>3780.0128811093741</v>
      </c>
      <c r="H42">
        <f t="shared" si="12"/>
        <v>2.7775482069041675</v>
      </c>
    </row>
    <row r="43" spans="2:13" x14ac:dyDescent="0.2">
      <c r="B43">
        <v>1.01</v>
      </c>
      <c r="C43">
        <v>-741.28435082888802</v>
      </c>
      <c r="D43">
        <v>25.917558222222201</v>
      </c>
      <c r="E43">
        <v>6.3646666666666907E-2</v>
      </c>
      <c r="F43">
        <f t="shared" si="15"/>
        <v>15.654999999999999</v>
      </c>
      <c r="G43">
        <f t="shared" si="16"/>
        <v>3836.7121363749993</v>
      </c>
      <c r="H43">
        <f t="shared" si="12"/>
        <v>2.7365013654425008</v>
      </c>
    </row>
    <row r="44" spans="2:13" x14ac:dyDescent="0.2">
      <c r="B44">
        <v>1.0149999999999999</v>
      </c>
      <c r="F44">
        <f t="shared" si="15"/>
        <v>15.732499999999998</v>
      </c>
      <c r="G44">
        <f t="shared" si="16"/>
        <v>3893.9755587031236</v>
      </c>
      <c r="H44">
        <f t="shared" si="12"/>
        <v>2.6962593477337373</v>
      </c>
    </row>
    <row r="45" spans="2:13" x14ac:dyDescent="0.2">
      <c r="B45">
        <v>1.02</v>
      </c>
      <c r="C45">
        <v>-741.62913321333394</v>
      </c>
      <c r="D45">
        <v>25.916210888888902</v>
      </c>
      <c r="E45">
        <v>-2.2028888888888898</v>
      </c>
      <c r="F45">
        <f t="shared" si="10"/>
        <v>15.81</v>
      </c>
      <c r="G45">
        <f t="shared" si="11"/>
        <v>3951.8059410000005</v>
      </c>
      <c r="H45">
        <f t="shared" si="12"/>
        <v>2.6568025244031075</v>
      </c>
    </row>
    <row r="46" spans="2:13" x14ac:dyDescent="0.2">
      <c r="J46">
        <f>I46^(1/3)</f>
        <v>0</v>
      </c>
      <c r="K46" t="e">
        <f>$L$5/(I46*(10^-24))</f>
        <v>#VALUE!</v>
      </c>
      <c r="M46">
        <f>L46/L48</f>
        <v>0</v>
      </c>
    </row>
    <row r="48" spans="2:13" x14ac:dyDescent="0.2">
      <c r="K48" t="s">
        <v>8</v>
      </c>
      <c r="L4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E58E-EE9D-A943-9493-3E9DE1B79BB1}">
  <dimension ref="B2:M40"/>
  <sheetViews>
    <sheetView topLeftCell="A4" workbookViewId="0">
      <selection activeCell="E19" sqref="E19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715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LINEST(E15:E20,G15:G20^{1,2})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9.6529000000000012E-21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LINEST(E15:E20,C15:C20^{1,2})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5" spans="2:13" x14ac:dyDescent="0.2">
      <c r="B15">
        <v>0.96</v>
      </c>
      <c r="C15">
        <v>-699.78751649111098</v>
      </c>
      <c r="D15">
        <v>27.5374164444444</v>
      </c>
      <c r="E15">
        <v>10.664155555555499</v>
      </c>
      <c r="F15">
        <f>$F$10*B15</f>
        <v>14.399999999999999</v>
      </c>
      <c r="G15">
        <f t="shared" ref="G15:G20" si="0">F15^3</f>
        <v>2985.983999999999</v>
      </c>
      <c r="H15">
        <f>$B$8/G15/(1E-24)</f>
        <v>3.2327366790980809</v>
      </c>
    </row>
    <row r="16" spans="2:13" x14ac:dyDescent="0.2">
      <c r="B16">
        <v>0.98</v>
      </c>
      <c r="C16">
        <v>-699.22553231999996</v>
      </c>
      <c r="D16">
        <v>27.329148444444499</v>
      </c>
      <c r="E16">
        <v>5.19390888888889</v>
      </c>
      <c r="F16">
        <f t="shared" ref="F16:F20" si="1">$F$10*B16</f>
        <v>14.7</v>
      </c>
      <c r="G16">
        <f t="shared" si="0"/>
        <v>3176.5229999999997</v>
      </c>
      <c r="H16">
        <f t="shared" ref="H16:H20" si="2">$B$8/G16/(1E-24)</f>
        <v>3.0388257853004697</v>
      </c>
    </row>
    <row r="17" spans="2:13" x14ac:dyDescent="0.2">
      <c r="B17">
        <v>0.99</v>
      </c>
      <c r="F17">
        <f t="shared" si="1"/>
        <v>14.85</v>
      </c>
      <c r="G17">
        <f t="shared" si="0"/>
        <v>3274.7591249999996</v>
      </c>
      <c r="H17">
        <f t="shared" si="2"/>
        <v>2.947667181475524</v>
      </c>
    </row>
    <row r="18" spans="2:13" x14ac:dyDescent="0.2">
      <c r="B18">
        <v>1</v>
      </c>
      <c r="C18">
        <v>-698.057605971111</v>
      </c>
      <c r="D18">
        <v>27.54477</v>
      </c>
      <c r="E18">
        <v>0.39500444444444299</v>
      </c>
      <c r="F18">
        <f t="shared" si="1"/>
        <v>15</v>
      </c>
      <c r="G18">
        <f t="shared" si="0"/>
        <v>3375</v>
      </c>
      <c r="H18">
        <f t="shared" si="2"/>
        <v>2.8601185185185192</v>
      </c>
      <c r="J18">
        <f>I18^(1/3)</f>
        <v>0</v>
      </c>
      <c r="K18" t="e">
        <f>$L$5/(I18*(10^-24))</f>
        <v>#VALUE!</v>
      </c>
      <c r="M18">
        <f>L18/L20</f>
        <v>0</v>
      </c>
    </row>
    <row r="19" spans="2:13" x14ac:dyDescent="0.2">
      <c r="B19">
        <v>1.01</v>
      </c>
      <c r="F19">
        <f t="shared" si="1"/>
        <v>15.15</v>
      </c>
      <c r="G19">
        <f t="shared" si="0"/>
        <v>3477.2658750000001</v>
      </c>
      <c r="H19">
        <f t="shared" si="2"/>
        <v>2.7760028559794847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  <c r="K20" t="s">
        <v>8</v>
      </c>
      <c r="L20">
        <v>100</v>
      </c>
    </row>
    <row r="22" spans="2:13" x14ac:dyDescent="0.2">
      <c r="B22">
        <v>1200</v>
      </c>
    </row>
    <row r="23" spans="2:13" x14ac:dyDescent="0.2">
      <c r="H23" t="s">
        <v>26</v>
      </c>
    </row>
    <row r="24" spans="2:13" x14ac:dyDescent="0.2"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30</v>
      </c>
      <c r="K24" t="s">
        <v>32</v>
      </c>
      <c r="L24" t="s">
        <v>34</v>
      </c>
      <c r="M24" t="s">
        <v>35</v>
      </c>
    </row>
    <row r="25" spans="2:13" x14ac:dyDescent="0.2">
      <c r="B25">
        <v>0.96</v>
      </c>
      <c r="F25">
        <f>$F$10*B25</f>
        <v>14.399999999999999</v>
      </c>
      <c r="G25">
        <f t="shared" ref="G25:G30" si="3">F25^3</f>
        <v>2985.983999999999</v>
      </c>
      <c r="H25">
        <f>$B$8/G25/(1E-24)</f>
        <v>3.2327366790980809</v>
      </c>
    </row>
    <row r="26" spans="2:13" x14ac:dyDescent="0.2">
      <c r="B26">
        <v>0.98</v>
      </c>
      <c r="F26">
        <f t="shared" ref="F26:F30" si="4">$F$10*B26</f>
        <v>14.7</v>
      </c>
      <c r="G26">
        <f t="shared" si="3"/>
        <v>3176.5229999999997</v>
      </c>
      <c r="H26">
        <f t="shared" ref="H26:H30" si="5">$B$8/G26/(1E-24)</f>
        <v>3.0388257853004697</v>
      </c>
    </row>
    <row r="27" spans="2:13" x14ac:dyDescent="0.2">
      <c r="B27">
        <v>1</v>
      </c>
      <c r="F27">
        <f t="shared" si="4"/>
        <v>15</v>
      </c>
      <c r="G27">
        <f t="shared" si="3"/>
        <v>3375</v>
      </c>
      <c r="H27">
        <f t="shared" si="5"/>
        <v>2.8601185185185192</v>
      </c>
    </row>
    <row r="28" spans="2:13" x14ac:dyDescent="0.2">
      <c r="F28">
        <f t="shared" si="4"/>
        <v>0</v>
      </c>
      <c r="G28">
        <f t="shared" si="3"/>
        <v>0</v>
      </c>
      <c r="H28" t="e">
        <f t="shared" si="5"/>
        <v>#DIV/0!</v>
      </c>
      <c r="J28">
        <f>I28^(1/3)</f>
        <v>0</v>
      </c>
      <c r="K28" t="e">
        <f>$L$5/(I28*(10^-24))</f>
        <v>#VALUE!</v>
      </c>
      <c r="M28">
        <f>L28/L30</f>
        <v>0</v>
      </c>
    </row>
    <row r="29" spans="2:13" x14ac:dyDescent="0.2">
      <c r="F29">
        <f t="shared" si="4"/>
        <v>0</v>
      </c>
      <c r="G29">
        <f t="shared" si="3"/>
        <v>0</v>
      </c>
      <c r="H29" t="e">
        <f t="shared" si="5"/>
        <v>#DIV/0!</v>
      </c>
    </row>
    <row r="30" spans="2:13" x14ac:dyDescent="0.2">
      <c r="F30">
        <f t="shared" si="4"/>
        <v>0</v>
      </c>
      <c r="G30">
        <f t="shared" si="3"/>
        <v>0</v>
      </c>
      <c r="H30" t="e">
        <f t="shared" si="5"/>
        <v>#DIV/0!</v>
      </c>
      <c r="K30" t="s">
        <v>8</v>
      </c>
      <c r="L30">
        <v>100</v>
      </c>
    </row>
    <row r="32" spans="2:13" x14ac:dyDescent="0.2">
      <c r="B32">
        <v>1100</v>
      </c>
    </row>
    <row r="33" spans="2:13" x14ac:dyDescent="0.2">
      <c r="H33" t="s">
        <v>26</v>
      </c>
    </row>
    <row r="34" spans="2:13" x14ac:dyDescent="0.2"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30</v>
      </c>
      <c r="K34" t="s">
        <v>32</v>
      </c>
      <c r="L34" t="s">
        <v>34</v>
      </c>
      <c r="M34" t="s">
        <v>35</v>
      </c>
    </row>
    <row r="35" spans="2:13" x14ac:dyDescent="0.2">
      <c r="B35">
        <v>0.96</v>
      </c>
      <c r="F35">
        <f>$F$10*B35</f>
        <v>14.399999999999999</v>
      </c>
      <c r="G35">
        <f t="shared" ref="G35:G40" si="6">F35^3</f>
        <v>2985.983999999999</v>
      </c>
      <c r="H35">
        <f>$B$8/G35/(1E-24)</f>
        <v>3.2327366790980809</v>
      </c>
    </row>
    <row r="36" spans="2:13" x14ac:dyDescent="0.2">
      <c r="B36">
        <v>0.98</v>
      </c>
      <c r="F36">
        <f t="shared" ref="F36:F40" si="7">$F$10*B36</f>
        <v>14.7</v>
      </c>
      <c r="G36">
        <f t="shared" si="6"/>
        <v>3176.5229999999997</v>
      </c>
      <c r="H36">
        <f t="shared" ref="H36:H40" si="8">$B$8/G36/(1E-24)</f>
        <v>3.0388257853004697</v>
      </c>
    </row>
    <row r="37" spans="2:13" x14ac:dyDescent="0.2">
      <c r="B37">
        <v>1</v>
      </c>
      <c r="F37">
        <f t="shared" si="7"/>
        <v>15</v>
      </c>
      <c r="G37">
        <f t="shared" si="6"/>
        <v>3375</v>
      </c>
      <c r="H37">
        <f t="shared" si="8"/>
        <v>2.8601185185185192</v>
      </c>
    </row>
    <row r="38" spans="2:13" x14ac:dyDescent="0.2">
      <c r="F38">
        <f t="shared" si="7"/>
        <v>0</v>
      </c>
      <c r="G38">
        <f t="shared" si="6"/>
        <v>0</v>
      </c>
      <c r="H38" t="e">
        <f t="shared" si="8"/>
        <v>#DIV/0!</v>
      </c>
      <c r="J38">
        <f>I38^(1/3)</f>
        <v>0</v>
      </c>
      <c r="K38" t="e">
        <f>$L$5/(I38*(10^-24))</f>
        <v>#VALUE!</v>
      </c>
      <c r="M38">
        <f>L38/L40</f>
        <v>0</v>
      </c>
    </row>
    <row r="39" spans="2:13" x14ac:dyDescent="0.2">
      <c r="F39">
        <f t="shared" si="7"/>
        <v>0</v>
      </c>
      <c r="G39">
        <f t="shared" si="6"/>
        <v>0</v>
      </c>
      <c r="H39" t="e">
        <f t="shared" si="8"/>
        <v>#DIV/0!</v>
      </c>
    </row>
    <row r="40" spans="2:13" x14ac:dyDescent="0.2">
      <c r="F40">
        <f t="shared" si="7"/>
        <v>0</v>
      </c>
      <c r="G40">
        <f t="shared" si="6"/>
        <v>0</v>
      </c>
      <c r="H40" t="e">
        <f t="shared" si="8"/>
        <v>#DIV/0!</v>
      </c>
      <c r="K40" t="s">
        <v>8</v>
      </c>
      <c r="L4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8EE3-5B67-D145-9F96-8CAD71FDDC61}">
  <dimension ref="B2:M45"/>
  <sheetViews>
    <sheetView topLeftCell="A11" workbookViewId="0">
      <selection activeCell="H34" sqref="H34"/>
    </sheetView>
  </sheetViews>
  <sheetFormatPr baseColWidth="10" defaultRowHeight="16" x14ac:dyDescent="0.2"/>
  <sheetData>
    <row r="2" spans="2:13" x14ac:dyDescent="0.2">
      <c r="F2" t="s">
        <v>17</v>
      </c>
    </row>
    <row r="3" spans="2:13" x14ac:dyDescent="0.2">
      <c r="E3" t="s">
        <v>37</v>
      </c>
      <c r="F3">
        <v>1190</v>
      </c>
    </row>
    <row r="4" spans="2:13" x14ac:dyDescent="0.2">
      <c r="I4" t="s">
        <v>18</v>
      </c>
    </row>
    <row r="5" spans="2:13" x14ac:dyDescent="0.2">
      <c r="J5" t="s">
        <v>19</v>
      </c>
      <c r="K5" t="s">
        <v>20</v>
      </c>
      <c r="L5" t="s">
        <v>21</v>
      </c>
    </row>
    <row r="6" spans="2:13" x14ac:dyDescent="0.2">
      <c r="B6" t="s">
        <v>16</v>
      </c>
      <c r="I6" t="s">
        <v>22</v>
      </c>
      <c r="J6" t="e" cm="1">
        <f t="array" ref="J6">LINEST(E16:E21,G16:G21^{1,2})</f>
        <v>#VALUE!</v>
      </c>
    </row>
    <row r="7" spans="2:13" x14ac:dyDescent="0.2">
      <c r="B7" t="s">
        <v>36</v>
      </c>
      <c r="J7" t="s">
        <v>23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9.2727600000000011E-21</v>
      </c>
      <c r="I8" t="s">
        <v>24</v>
      </c>
    </row>
    <row r="9" spans="2:13" x14ac:dyDescent="0.2">
      <c r="J9" t="s">
        <v>19</v>
      </c>
      <c r="K9" t="s">
        <v>20</v>
      </c>
      <c r="L9" t="s">
        <v>21</v>
      </c>
    </row>
    <row r="10" spans="2:13" x14ac:dyDescent="0.2">
      <c r="E10" t="s">
        <v>25</v>
      </c>
      <c r="F10">
        <v>15</v>
      </c>
      <c r="I10" t="s">
        <v>22</v>
      </c>
      <c r="J10" t="e" cm="1">
        <f t="array" ref="J10">LINEST(E16:E21,C16:C21^{1,2})</f>
        <v>#VALUE!</v>
      </c>
    </row>
    <row r="11" spans="2:13" x14ac:dyDescent="0.2">
      <c r="J11" t="s">
        <v>23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26</v>
      </c>
    </row>
    <row r="14" spans="2:13" x14ac:dyDescent="0.2"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30</v>
      </c>
      <c r="K14" t="s">
        <v>32</v>
      </c>
      <c r="L14" t="s">
        <v>34</v>
      </c>
      <c r="M14" t="s">
        <v>35</v>
      </c>
    </row>
    <row r="16" spans="2:13" x14ac:dyDescent="0.2">
      <c r="F16">
        <f>$F$10*B16</f>
        <v>0</v>
      </c>
      <c r="G16">
        <f t="shared" ref="G16:G21" si="0">F16^3</f>
        <v>0</v>
      </c>
      <c r="H16" t="e">
        <f>$B$8/G16/(1E-24)</f>
        <v>#DIV/0!</v>
      </c>
    </row>
    <row r="17" spans="2:13" x14ac:dyDescent="0.2">
      <c r="F17">
        <f t="shared" ref="F17:F21" si="1">$F$10*B17</f>
        <v>0</v>
      </c>
      <c r="G17">
        <f t="shared" si="0"/>
        <v>0</v>
      </c>
      <c r="H17" t="e">
        <f t="shared" ref="H17:H21" si="2">$B$8/G17/(1E-24)</f>
        <v>#DIV/0!</v>
      </c>
    </row>
    <row r="18" spans="2:13" x14ac:dyDescent="0.2">
      <c r="F18">
        <f t="shared" si="1"/>
        <v>0</v>
      </c>
      <c r="G18">
        <f t="shared" si="0"/>
        <v>0</v>
      </c>
      <c r="H18" t="e">
        <f t="shared" si="2"/>
        <v>#DIV/0!</v>
      </c>
    </row>
    <row r="19" spans="2:13" x14ac:dyDescent="0.2">
      <c r="F19">
        <f t="shared" si="1"/>
        <v>0</v>
      </c>
      <c r="G19">
        <f t="shared" si="0"/>
        <v>0</v>
      </c>
      <c r="H19" t="e">
        <f t="shared" si="2"/>
        <v>#DIV/0!</v>
      </c>
      <c r="J19">
        <f>I19^(1/3)</f>
        <v>0</v>
      </c>
      <c r="K19" t="e">
        <f>$B$8/(I19*(10^-24))</f>
        <v>#DIV/0!</v>
      </c>
      <c r="M19">
        <f>L19/L21</f>
        <v>0</v>
      </c>
    </row>
    <row r="20" spans="2:13" x14ac:dyDescent="0.2">
      <c r="F20">
        <f t="shared" si="1"/>
        <v>0</v>
      </c>
      <c r="G20">
        <f t="shared" si="0"/>
        <v>0</v>
      </c>
      <c r="H20" t="e">
        <f t="shared" si="2"/>
        <v>#DIV/0!</v>
      </c>
    </row>
    <row r="21" spans="2:13" x14ac:dyDescent="0.2">
      <c r="F21">
        <f t="shared" si="1"/>
        <v>0</v>
      </c>
      <c r="G21">
        <f t="shared" si="0"/>
        <v>0</v>
      </c>
      <c r="H21" t="e">
        <f t="shared" si="2"/>
        <v>#DIV/0!</v>
      </c>
      <c r="K21" t="s">
        <v>8</v>
      </c>
      <c r="L21">
        <v>30</v>
      </c>
    </row>
    <row r="23" spans="2:13" x14ac:dyDescent="0.2">
      <c r="B23">
        <v>1200</v>
      </c>
    </row>
    <row r="24" spans="2:13" x14ac:dyDescent="0.2">
      <c r="H24" t="s">
        <v>26</v>
      </c>
    </row>
    <row r="25" spans="2:13" x14ac:dyDescent="0.2"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30</v>
      </c>
      <c r="K25" t="s">
        <v>32</v>
      </c>
      <c r="L25" t="s">
        <v>34</v>
      </c>
      <c r="M25" t="s">
        <v>35</v>
      </c>
    </row>
    <row r="27" spans="2:13" x14ac:dyDescent="0.2">
      <c r="B27">
        <v>0.88</v>
      </c>
      <c r="F27">
        <f>$F$10*B27</f>
        <v>13.2</v>
      </c>
      <c r="G27">
        <f t="shared" ref="G27" si="3">F27^3</f>
        <v>2299.9679999999998</v>
      </c>
      <c r="H27">
        <f>$B$8/G27/(1E-24)</f>
        <v>4.031690875699141</v>
      </c>
    </row>
    <row r="28" spans="2:13" x14ac:dyDescent="0.2">
      <c r="B28">
        <v>0.9</v>
      </c>
      <c r="F28">
        <f>$F$10*B28</f>
        <v>13.5</v>
      </c>
      <c r="G28">
        <f t="shared" ref="G28" si="4">F28^3</f>
        <v>2460.375</v>
      </c>
      <c r="H28">
        <f>$B$8/G28/(1E-24)</f>
        <v>3.7688401158360012</v>
      </c>
    </row>
    <row r="29" spans="2:13" x14ac:dyDescent="0.2">
      <c r="B29">
        <v>0.92</v>
      </c>
      <c r="C29">
        <v>-705.34679249999999</v>
      </c>
      <c r="D29">
        <v>23.015228666666701</v>
      </c>
      <c r="E29">
        <v>-3.45505777777778</v>
      </c>
      <c r="F29">
        <f>$F$10*B29</f>
        <v>13.8</v>
      </c>
      <c r="G29">
        <f t="shared" ref="G29:G32" si="5">F29^3</f>
        <v>2628.0720000000006</v>
      </c>
      <c r="H29">
        <f>$B$8/G29/(1E-24)</f>
        <v>3.5283508214386816</v>
      </c>
    </row>
    <row r="30" spans="2:13" x14ac:dyDescent="0.2">
      <c r="B30">
        <v>0.94</v>
      </c>
      <c r="C30">
        <v>-704.126350946667</v>
      </c>
      <c r="D30">
        <v>23.065804888888898</v>
      </c>
      <c r="E30">
        <v>-3.71379555555556</v>
      </c>
      <c r="F30">
        <f t="shared" ref="F30:F32" si="6">$F$10*B30</f>
        <v>14.1</v>
      </c>
      <c r="G30">
        <f t="shared" si="5"/>
        <v>2803.221</v>
      </c>
      <c r="H30">
        <f t="shared" ref="H30:H32" si="7">$B$8/G30/(1E-24)</f>
        <v>3.3078947396584151</v>
      </c>
    </row>
    <row r="31" spans="2:13" x14ac:dyDescent="0.2">
      <c r="B31">
        <v>0.96</v>
      </c>
      <c r="C31">
        <v>-702.68675454666595</v>
      </c>
      <c r="D31">
        <v>23.330576666666701</v>
      </c>
      <c r="E31">
        <v>-3.9988800000000002</v>
      </c>
      <c r="F31">
        <f t="shared" si="6"/>
        <v>14.399999999999999</v>
      </c>
      <c r="G31">
        <f t="shared" si="5"/>
        <v>2985.983999999999</v>
      </c>
      <c r="H31">
        <f t="shared" si="7"/>
        <v>3.1054285622427997</v>
      </c>
    </row>
    <row r="32" spans="2:13" x14ac:dyDescent="0.2">
      <c r="B32">
        <v>1</v>
      </c>
      <c r="C32">
        <v>-701.38569239333299</v>
      </c>
      <c r="D32">
        <v>23.201893999999999</v>
      </c>
      <c r="E32">
        <v>-4.5790600000000001</v>
      </c>
      <c r="F32">
        <f t="shared" si="6"/>
        <v>15</v>
      </c>
      <c r="G32">
        <f t="shared" si="5"/>
        <v>3375</v>
      </c>
      <c r="H32">
        <f t="shared" si="7"/>
        <v>2.7474844444444453</v>
      </c>
      <c r="J32">
        <f>I32^(1/3)</f>
        <v>0</v>
      </c>
      <c r="K32" t="e">
        <f>$B$8/(I32*(10^-24))</f>
        <v>#DIV/0!</v>
      </c>
      <c r="M32">
        <f>L32/L34</f>
        <v>0</v>
      </c>
    </row>
    <row r="34" spans="2:13" x14ac:dyDescent="0.2">
      <c r="K34" t="s">
        <v>8</v>
      </c>
      <c r="L34">
        <v>30</v>
      </c>
    </row>
    <row r="36" spans="2:13" x14ac:dyDescent="0.2">
      <c r="B36">
        <v>1100</v>
      </c>
    </row>
    <row r="37" spans="2:13" x14ac:dyDescent="0.2">
      <c r="H37" t="s">
        <v>26</v>
      </c>
    </row>
    <row r="38" spans="2:13" x14ac:dyDescent="0.2"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30</v>
      </c>
      <c r="K38" t="s">
        <v>32</v>
      </c>
      <c r="L38" t="s">
        <v>34</v>
      </c>
      <c r="M38" t="s">
        <v>35</v>
      </c>
    </row>
    <row r="40" spans="2:13" x14ac:dyDescent="0.2">
      <c r="F40">
        <f>$F$10*B40</f>
        <v>0</v>
      </c>
      <c r="G40">
        <f t="shared" ref="G40:G45" si="8">F40^3</f>
        <v>0</v>
      </c>
      <c r="H40" t="e">
        <f>$B$8/G40/(1E-24)</f>
        <v>#DIV/0!</v>
      </c>
    </row>
    <row r="41" spans="2:13" x14ac:dyDescent="0.2">
      <c r="F41">
        <f t="shared" ref="F41:F45" si="9">$F$10*B41</f>
        <v>0</v>
      </c>
      <c r="G41">
        <f t="shared" si="8"/>
        <v>0</v>
      </c>
      <c r="H41" t="e">
        <f t="shared" ref="H41:H45" si="10">$B$8/G41/(1E-24)</f>
        <v>#DIV/0!</v>
      </c>
    </row>
    <row r="42" spans="2:13" x14ac:dyDescent="0.2">
      <c r="F42">
        <f t="shared" si="9"/>
        <v>0</v>
      </c>
      <c r="G42">
        <f t="shared" si="8"/>
        <v>0</v>
      </c>
      <c r="H42" t="e">
        <f t="shared" si="10"/>
        <v>#DIV/0!</v>
      </c>
    </row>
    <row r="43" spans="2:13" x14ac:dyDescent="0.2">
      <c r="F43">
        <f t="shared" si="9"/>
        <v>0</v>
      </c>
      <c r="G43">
        <f t="shared" si="8"/>
        <v>0</v>
      </c>
      <c r="H43" t="e">
        <f t="shared" si="10"/>
        <v>#DIV/0!</v>
      </c>
      <c r="J43">
        <f>I43^(1/3)</f>
        <v>0</v>
      </c>
      <c r="K43" t="e">
        <f>$B$8/(I43*(10^-24))</f>
        <v>#DIV/0!</v>
      </c>
      <c r="M43">
        <f>L43/L45</f>
        <v>0</v>
      </c>
    </row>
    <row r="44" spans="2:13" x14ac:dyDescent="0.2">
      <c r="F44">
        <f t="shared" si="9"/>
        <v>0</v>
      </c>
      <c r="G44">
        <f t="shared" si="8"/>
        <v>0</v>
      </c>
      <c r="H44" t="e">
        <f t="shared" si="10"/>
        <v>#DIV/0!</v>
      </c>
    </row>
    <row r="45" spans="2:13" x14ac:dyDescent="0.2">
      <c r="F45">
        <f t="shared" si="9"/>
        <v>0</v>
      </c>
      <c r="G45">
        <f t="shared" si="8"/>
        <v>0</v>
      </c>
      <c r="H45" t="e">
        <f t="shared" si="10"/>
        <v>#DIV/0!</v>
      </c>
      <c r="K45" t="s">
        <v>8</v>
      </c>
      <c r="L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KF</vt:lpstr>
      <vt:lpstr>KF-14ZrF4</vt:lpstr>
      <vt:lpstr>KF-42ZrF4</vt:lpstr>
      <vt:lpstr>KF-55ZrF4</vt:lpstr>
      <vt:lpstr>ZrF4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2022-07-15T14:33:57Z</dcterms:created>
  <dcterms:modified xsi:type="dcterms:W3CDTF">2022-09-01T16:31:30Z</dcterms:modified>
</cp:coreProperties>
</file>