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54E3A804-E5D5-9942-8294-76157F673B4A}" xr6:coauthVersionLast="47" xr6:coauthVersionMax="47" xr10:uidLastSave="{00000000-0000-0000-0000-000000000000}"/>
  <bookViews>
    <workbookView xWindow="2020" yWindow="1240" windowWidth="28920" windowHeight="18380" activeTab="4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summary dat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8" l="1"/>
  <c r="K80" i="3"/>
  <c r="K71" i="7"/>
  <c r="K50" i="7"/>
  <c r="AZ16" i="13"/>
  <c r="AZ15" i="13"/>
  <c r="AZ14" i="13"/>
  <c r="AZ13" i="13"/>
  <c r="AZ12" i="13"/>
  <c r="AZ11" i="13"/>
  <c r="AZ10" i="13"/>
  <c r="AZ9" i="13"/>
  <c r="AZ8" i="13"/>
  <c r="AZ7" i="13"/>
  <c r="AZ6" i="13"/>
  <c r="AZ5" i="13"/>
  <c r="AU13" i="13"/>
  <c r="AU5" i="13"/>
  <c r="AV5" i="13"/>
  <c r="AW5" i="13"/>
  <c r="AU6" i="13"/>
  <c r="AV6" i="13"/>
  <c r="AW6" i="13"/>
  <c r="AU7" i="13"/>
  <c r="AV7" i="13"/>
  <c r="AW7" i="13"/>
  <c r="AU8" i="13"/>
  <c r="AV8" i="13"/>
  <c r="AW8" i="13"/>
  <c r="AU9" i="13"/>
  <c r="AV9" i="13"/>
  <c r="AW9" i="13"/>
  <c r="AU10" i="13"/>
  <c r="AV10" i="13"/>
  <c r="AW10" i="13"/>
  <c r="AU11" i="13"/>
  <c r="AV11" i="13"/>
  <c r="AW11" i="13"/>
  <c r="AU12" i="13"/>
  <c r="AV12" i="13"/>
  <c r="AW12" i="13"/>
  <c r="AV13" i="13"/>
  <c r="AW13" i="13"/>
  <c r="AU14" i="13"/>
  <c r="AV14" i="13"/>
  <c r="AW14" i="13"/>
  <c r="AU15" i="13"/>
  <c r="AV15" i="13"/>
  <c r="AW15" i="13"/>
  <c r="AU16" i="13"/>
  <c r="AV16" i="13"/>
  <c r="AW16" i="13"/>
  <c r="AT7" i="13"/>
  <c r="AT8" i="13"/>
  <c r="AT9" i="13"/>
  <c r="AT10" i="13"/>
  <c r="AT11" i="13"/>
  <c r="L6" i="13"/>
  <c r="L7" i="13"/>
  <c r="L8" i="13"/>
  <c r="L9" i="13"/>
  <c r="L10" i="13"/>
  <c r="L11" i="13"/>
  <c r="L12" i="13"/>
  <c r="L13" i="13"/>
  <c r="L14" i="13"/>
  <c r="L15" i="13"/>
  <c r="L16" i="13"/>
  <c r="L5" i="13"/>
  <c r="AP23" i="13" l="1"/>
  <c r="AP24" i="13"/>
  <c r="AP25" i="13"/>
  <c r="AP26" i="13"/>
  <c r="AP27" i="13"/>
  <c r="AP28" i="13"/>
  <c r="AP29" i="13"/>
  <c r="AP30" i="13"/>
  <c r="AP31" i="13"/>
  <c r="AP32" i="13"/>
  <c r="AP33" i="13"/>
  <c r="AP22" i="13"/>
  <c r="L95" i="7"/>
  <c r="Q18" i="13"/>
  <c r="R18" i="13"/>
  <c r="P18" i="13"/>
  <c r="S6" i="13"/>
  <c r="S7" i="13"/>
  <c r="S8" i="13"/>
  <c r="S9" i="13"/>
  <c r="S10" i="13"/>
  <c r="S11" i="13"/>
  <c r="S12" i="13"/>
  <c r="S13" i="13"/>
  <c r="S14" i="13"/>
  <c r="S15" i="13"/>
  <c r="S16" i="13"/>
  <c r="S5" i="13"/>
  <c r="E16" i="13"/>
  <c r="E15" i="13"/>
  <c r="E14" i="13"/>
  <c r="E13" i="13"/>
  <c r="E12" i="13"/>
  <c r="E11" i="13"/>
  <c r="E10" i="13"/>
  <c r="E9" i="13"/>
  <c r="E8" i="13"/>
  <c r="E7" i="13"/>
  <c r="E6" i="13"/>
  <c r="E5" i="13"/>
  <c r="AH11" i="8"/>
  <c r="AH12" i="8"/>
  <c r="K99" i="8"/>
  <c r="F92" i="8"/>
  <c r="G92" i="8" s="1"/>
  <c r="I92" i="8" s="1"/>
  <c r="K89" i="8"/>
  <c r="F82" i="8"/>
  <c r="G82" i="8" s="1"/>
  <c r="I82" i="8" s="1"/>
  <c r="AH7" i="8" l="1"/>
  <c r="AH8" i="8"/>
  <c r="AH9" i="8"/>
  <c r="AH10" i="8"/>
  <c r="AH13" i="8"/>
  <c r="AH14" i="8"/>
  <c r="K132" i="8"/>
  <c r="K121" i="8"/>
  <c r="K110" i="8"/>
  <c r="F124" i="8"/>
  <c r="G124" i="8" s="1"/>
  <c r="I124" i="8" s="1"/>
  <c r="F113" i="8"/>
  <c r="G113" i="8" s="1"/>
  <c r="I113" i="8" s="1"/>
  <c r="K78" i="8"/>
  <c r="F71" i="8"/>
  <c r="G71" i="8" s="1"/>
  <c r="I71" i="8" s="1"/>
  <c r="K68" i="8"/>
  <c r="K58" i="8"/>
  <c r="L45" i="8"/>
  <c r="K47" i="8"/>
  <c r="F38" i="8"/>
  <c r="G38" i="8" s="1"/>
  <c r="I38" i="8" s="1"/>
  <c r="K35" i="8"/>
  <c r="F26" i="8"/>
  <c r="G26" i="8" s="1"/>
  <c r="I26" i="8" s="1"/>
  <c r="K23" i="9"/>
  <c r="K12" i="9"/>
  <c r="K56" i="9"/>
  <c r="K45" i="9"/>
  <c r="G48" i="9"/>
  <c r="I48" i="9" s="1"/>
  <c r="F48" i="9"/>
  <c r="F37" i="9"/>
  <c r="G37" i="9" s="1"/>
  <c r="I37" i="9" s="1"/>
  <c r="F5" i="9"/>
  <c r="G5" i="9" s="1"/>
  <c r="I5" i="9" s="1"/>
  <c r="K23" i="8" l="1"/>
  <c r="K13" i="8"/>
  <c r="K40" i="3"/>
  <c r="F31" i="3"/>
  <c r="G31" i="3" s="1"/>
  <c r="I31" i="3" s="1"/>
  <c r="F15" i="8"/>
  <c r="G15" i="8" s="1"/>
  <c r="I15" i="8" s="1"/>
  <c r="F5" i="8"/>
  <c r="G5" i="8" s="1"/>
  <c r="I5" i="8" s="1"/>
  <c r="F50" i="8"/>
  <c r="G50" i="8" s="1"/>
  <c r="I50" i="8" s="1"/>
  <c r="K42" i="7"/>
  <c r="F102" i="8"/>
  <c r="G102" i="8" s="1"/>
  <c r="I102" i="8" s="1"/>
  <c r="X4" i="7"/>
  <c r="R5" i="7"/>
  <c r="R6" i="7"/>
  <c r="R7" i="7"/>
  <c r="R8" i="7"/>
  <c r="R9" i="7"/>
  <c r="R10" i="7"/>
  <c r="R11" i="7"/>
  <c r="R12" i="7"/>
  <c r="R13" i="7"/>
  <c r="R14" i="7"/>
  <c r="R15" i="7"/>
  <c r="R4" i="7"/>
  <c r="K128" i="7"/>
  <c r="K118" i="7"/>
  <c r="K108" i="7"/>
  <c r="K131" i="3"/>
  <c r="K27" i="3"/>
  <c r="K14" i="3"/>
  <c r="AD5" i="3"/>
  <c r="AD6" i="3"/>
  <c r="AD7" i="3"/>
  <c r="AD8" i="3"/>
  <c r="AD9" i="3"/>
  <c r="AD10" i="3"/>
  <c r="AD11" i="3"/>
  <c r="AD12" i="3"/>
  <c r="AD13" i="3"/>
  <c r="AD14" i="3"/>
  <c r="AD15" i="3"/>
  <c r="AD4" i="3"/>
  <c r="L129" i="3"/>
  <c r="K86" i="7"/>
  <c r="K76" i="7"/>
  <c r="K65" i="7"/>
  <c r="K55" i="7"/>
  <c r="L53" i="7"/>
  <c r="K97" i="7"/>
  <c r="P55" i="7"/>
  <c r="R55" i="7"/>
  <c r="U55" i="7"/>
  <c r="W55" i="7"/>
  <c r="F122" i="7"/>
  <c r="G122" i="7" s="1"/>
  <c r="I122" i="7" s="1"/>
  <c r="F111" i="7"/>
  <c r="G111" i="7" s="1"/>
  <c r="I111" i="7" s="1"/>
  <c r="F79" i="7"/>
  <c r="G79" i="7" s="1"/>
  <c r="I79" i="7" s="1"/>
  <c r="F68" i="7"/>
  <c r="G68" i="7" s="1"/>
  <c r="I68" i="7" s="1"/>
  <c r="F58" i="7"/>
  <c r="G58" i="7" s="1"/>
  <c r="I58" i="7" s="1"/>
  <c r="F46" i="7"/>
  <c r="G46" i="7" s="1"/>
  <c r="I46" i="7" s="1"/>
  <c r="F49" i="9"/>
  <c r="G49" i="9" s="1"/>
  <c r="I49" i="9" s="1"/>
  <c r="F38" i="9"/>
  <c r="G38" i="9" s="1"/>
  <c r="I38" i="9" s="1"/>
  <c r="F123" i="3"/>
  <c r="G123" i="3" s="1"/>
  <c r="I123" i="3" s="1"/>
  <c r="K142" i="3"/>
  <c r="K119" i="3"/>
  <c r="F114" i="3"/>
  <c r="G114" i="3" s="1"/>
  <c r="I114" i="3" s="1"/>
  <c r="K108" i="3"/>
  <c r="K97" i="3"/>
  <c r="F101" i="3"/>
  <c r="G101" i="3" s="1"/>
  <c r="I101" i="3" s="1"/>
  <c r="F53" i="7" l="1"/>
  <c r="G53" i="7" s="1"/>
  <c r="I53" i="7" s="1"/>
  <c r="F25" i="7"/>
  <c r="G25" i="7" s="1"/>
  <c r="I25" i="7" s="1"/>
  <c r="F46" i="8"/>
  <c r="G46" i="8" s="1"/>
  <c r="I46" i="8" s="1"/>
  <c r="M85" i="8"/>
  <c r="N85" i="8" s="1"/>
  <c r="Q44" i="7"/>
  <c r="R44" i="7"/>
  <c r="P44" i="7"/>
  <c r="F6" i="7"/>
  <c r="G6" i="7" s="1"/>
  <c r="I6" i="7" s="1"/>
  <c r="W54" i="7"/>
  <c r="U54" i="7"/>
  <c r="R54" i="7"/>
  <c r="P54" i="7"/>
  <c r="R100" i="7"/>
  <c r="R99" i="7"/>
  <c r="P100" i="7"/>
  <c r="P99" i="7"/>
  <c r="F100" i="7"/>
  <c r="G100" i="7" s="1"/>
  <c r="I100" i="7" s="1"/>
  <c r="F35" i="7"/>
  <c r="G35" i="7" s="1"/>
  <c r="I35" i="7" s="1"/>
  <c r="F41" i="7"/>
  <c r="G41" i="7" s="1"/>
  <c r="I41" i="7" s="1"/>
  <c r="L41" i="7"/>
  <c r="L40" i="7"/>
  <c r="K32" i="7"/>
  <c r="K22" i="7"/>
  <c r="K12" i="7"/>
  <c r="W22" i="7"/>
  <c r="V22" i="7"/>
  <c r="R22" i="7"/>
  <c r="Q22" i="7"/>
  <c r="L116" i="7"/>
  <c r="L106" i="7"/>
  <c r="L84" i="7"/>
  <c r="L30" i="7"/>
  <c r="L20" i="7"/>
  <c r="L127" i="7"/>
  <c r="L126" i="7"/>
  <c r="L117" i="7"/>
  <c r="L107" i="7"/>
  <c r="L96" i="7"/>
  <c r="L85" i="7"/>
  <c r="L75" i="7"/>
  <c r="L74" i="7"/>
  <c r="L64" i="7"/>
  <c r="L63" i="7"/>
  <c r="L54" i="7"/>
  <c r="L31" i="7"/>
  <c r="L21" i="7"/>
  <c r="L10" i="7"/>
  <c r="L11" i="7"/>
  <c r="L130" i="8"/>
  <c r="L131" i="8"/>
  <c r="L119" i="8"/>
  <c r="L120" i="8"/>
  <c r="L108" i="8"/>
  <c r="L109" i="8"/>
  <c r="L98" i="8"/>
  <c r="L97" i="8"/>
  <c r="L87" i="8"/>
  <c r="L88" i="8"/>
  <c r="F61" i="8"/>
  <c r="G61" i="8" s="1"/>
  <c r="I61" i="8" s="1"/>
  <c r="F106" i="8"/>
  <c r="G106" i="8" s="1"/>
  <c r="I106" i="8" s="1"/>
  <c r="F104" i="8"/>
  <c r="G104" i="8" s="1"/>
  <c r="I104" i="8" s="1"/>
  <c r="F115" i="8"/>
  <c r="G115" i="8"/>
  <c r="I115" i="8" s="1"/>
  <c r="L44" i="9"/>
  <c r="L43" i="9"/>
  <c r="L54" i="9"/>
  <c r="L55" i="9"/>
  <c r="K33" i="9"/>
  <c r="L31" i="9"/>
  <c r="L32" i="9"/>
  <c r="S7" i="9"/>
  <c r="S8" i="9"/>
  <c r="S9" i="9"/>
  <c r="S10" i="9"/>
  <c r="S6" i="9"/>
  <c r="L21" i="9"/>
  <c r="L22" i="9"/>
  <c r="W25" i="9"/>
  <c r="V25" i="9"/>
  <c r="R25" i="9"/>
  <c r="Q25" i="9"/>
  <c r="L11" i="9"/>
  <c r="L10" i="9"/>
  <c r="L77" i="8"/>
  <c r="L76" i="8"/>
  <c r="L67" i="8"/>
  <c r="L66" i="8"/>
  <c r="L56" i="8"/>
  <c r="L57" i="8"/>
  <c r="L46" i="8"/>
  <c r="F40" i="8"/>
  <c r="G40" i="8" s="1"/>
  <c r="I40" i="8" s="1"/>
  <c r="L34" i="8"/>
  <c r="L33" i="8"/>
  <c r="AC5" i="8"/>
  <c r="AC6" i="8"/>
  <c r="AC7" i="8"/>
  <c r="AC8" i="8"/>
  <c r="AC9" i="8"/>
  <c r="AC10" i="8"/>
  <c r="AC11" i="8"/>
  <c r="AC12" i="8"/>
  <c r="AC13" i="8"/>
  <c r="AC14" i="8"/>
  <c r="AC15" i="8"/>
  <c r="L22" i="8"/>
  <c r="L21" i="8"/>
  <c r="AH5" i="8"/>
  <c r="AH6" i="8"/>
  <c r="AH15" i="8"/>
  <c r="AH4" i="8"/>
  <c r="AC4" i="8"/>
  <c r="W71" i="8"/>
  <c r="V71" i="8"/>
  <c r="R71" i="8"/>
  <c r="Q71" i="8"/>
  <c r="L12" i="8"/>
  <c r="L11" i="8"/>
  <c r="M74" i="8"/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50" i="3"/>
  <c r="K64" i="3"/>
  <c r="K76" i="3"/>
  <c r="F111" i="3"/>
  <c r="G111" i="3" s="1"/>
  <c r="I111" i="3" s="1"/>
  <c r="L95" i="5" l="1"/>
  <c r="K95" i="5"/>
  <c r="K88" i="5"/>
  <c r="L88" i="5"/>
  <c r="K81" i="5"/>
  <c r="L81" i="5"/>
  <c r="K86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F15" i="10"/>
  <c r="G15" i="10" s="1"/>
  <c r="I15" i="10" s="1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41" i="3"/>
  <c r="L140" i="3"/>
  <c r="L130" i="3"/>
  <c r="L118" i="3"/>
  <c r="L117" i="3"/>
  <c r="L107" i="3"/>
  <c r="L106" i="3"/>
  <c r="L96" i="3"/>
  <c r="L95" i="3"/>
  <c r="F63" i="8" l="1"/>
  <c r="G63" i="8" s="1"/>
  <c r="I63" i="8" s="1"/>
  <c r="F66" i="8"/>
  <c r="G66" i="8" s="1"/>
  <c r="I66" i="8" s="1"/>
  <c r="F75" i="8"/>
  <c r="G75" i="8" s="1"/>
  <c r="I75" i="8" s="1"/>
  <c r="F72" i="8"/>
  <c r="G72" i="8" s="1"/>
  <c r="I72" i="8" s="1"/>
  <c r="F84" i="8"/>
  <c r="G84" i="8" s="1"/>
  <c r="I84" i="8" s="1"/>
  <c r="F86" i="8"/>
  <c r="G86" i="8" s="1"/>
  <c r="I86" i="8" s="1"/>
  <c r="F96" i="8"/>
  <c r="G96" i="8" s="1"/>
  <c r="I96" i="8" s="1"/>
  <c r="F94" i="8"/>
  <c r="G94" i="8" s="1"/>
  <c r="I94" i="8" s="1"/>
  <c r="F108" i="8"/>
  <c r="G108" i="8" s="1"/>
  <c r="I108" i="8" s="1"/>
  <c r="F103" i="8"/>
  <c r="G103" i="8" s="1"/>
  <c r="I103" i="8" s="1"/>
  <c r="F118" i="8"/>
  <c r="G118" i="8" s="1"/>
  <c r="I118" i="8" s="1"/>
  <c r="F116" i="8"/>
  <c r="G116" i="8" s="1"/>
  <c r="I116" i="8" s="1"/>
  <c r="F129" i="8"/>
  <c r="G129" i="8" s="1"/>
  <c r="I129" i="8" s="1"/>
  <c r="F127" i="8"/>
  <c r="G127" i="8" s="1"/>
  <c r="I127" i="8" s="1"/>
  <c r="M54" i="8"/>
  <c r="N54" i="8" s="1"/>
  <c r="F55" i="8"/>
  <c r="G55" i="8" s="1"/>
  <c r="I55" i="8" s="1"/>
  <c r="F51" i="8"/>
  <c r="G51" i="8" s="1"/>
  <c r="I51" i="8" s="1"/>
  <c r="M43" i="8"/>
  <c r="N43" i="8" s="1"/>
  <c r="M31" i="8"/>
  <c r="N31" i="8" s="1"/>
  <c r="M19" i="8"/>
  <c r="N19" i="8" s="1"/>
  <c r="M125" i="7"/>
  <c r="N125" i="7" s="1"/>
  <c r="F106" i="7"/>
  <c r="G106" i="7" s="1"/>
  <c r="F101" i="7"/>
  <c r="G101" i="7" s="1"/>
  <c r="I101" i="7" s="1"/>
  <c r="L85" i="3"/>
  <c r="L84" i="3"/>
  <c r="L75" i="3"/>
  <c r="L74" i="3"/>
  <c r="L63" i="3"/>
  <c r="L62" i="3"/>
  <c r="F44" i="8"/>
  <c r="G44" i="8" s="1"/>
  <c r="I44" i="8" s="1"/>
  <c r="F42" i="8"/>
  <c r="G42" i="8" s="1"/>
  <c r="I42" i="8" s="1"/>
  <c r="F18" i="8"/>
  <c r="G18" i="8" s="1"/>
  <c r="I18" i="8" s="1"/>
  <c r="F20" i="8"/>
  <c r="G20" i="8" s="1"/>
  <c r="I20" i="8" s="1"/>
  <c r="F27" i="8"/>
  <c r="G27" i="8" s="1"/>
  <c r="I27" i="8" s="1"/>
  <c r="F29" i="8"/>
  <c r="G29" i="8" s="1"/>
  <c r="I29" i="8" s="1"/>
  <c r="F31" i="8"/>
  <c r="G31" i="8" s="1"/>
  <c r="I31" i="8" s="1"/>
  <c r="M9" i="8"/>
  <c r="N9" i="8" s="1"/>
  <c r="F10" i="8"/>
  <c r="G10" i="8" s="1"/>
  <c r="I10" i="8" s="1"/>
  <c r="F6" i="8"/>
  <c r="G6" i="8" s="1"/>
  <c r="I6" i="8" s="1"/>
  <c r="M29" i="7"/>
  <c r="N29" i="7" s="1"/>
  <c r="F29" i="7"/>
  <c r="G29" i="7" s="1"/>
  <c r="M18" i="7"/>
  <c r="N18" i="7" s="1"/>
  <c r="M9" i="7"/>
  <c r="N9" i="7" s="1"/>
  <c r="F18" i="7"/>
  <c r="G18" i="7" s="1"/>
  <c r="I18" i="7" s="1"/>
  <c r="F9" i="7"/>
  <c r="G9" i="7" s="1"/>
  <c r="I9" i="7" s="1"/>
  <c r="M29" i="9"/>
  <c r="N29" i="9" s="1"/>
  <c r="M19" i="9"/>
  <c r="N19" i="9" s="1"/>
  <c r="L49" i="3"/>
  <c r="L48" i="3"/>
  <c r="L38" i="3"/>
  <c r="L25" i="3"/>
  <c r="L12" i="3"/>
  <c r="X4" i="3"/>
  <c r="L39" i="3"/>
  <c r="L26" i="3"/>
  <c r="L13" i="3"/>
  <c r="M71" i="3"/>
  <c r="N71" i="3" s="1"/>
  <c r="M127" i="3"/>
  <c r="N127" i="3" s="1"/>
  <c r="F127" i="3"/>
  <c r="G127" i="3" s="1"/>
  <c r="I127" i="3" s="1"/>
  <c r="M115" i="3"/>
  <c r="N115" i="3" s="1"/>
  <c r="F116" i="3"/>
  <c r="G116" i="3" s="1"/>
  <c r="M104" i="3"/>
  <c r="N104" i="3" s="1"/>
  <c r="F104" i="3"/>
  <c r="G104" i="3" s="1"/>
  <c r="I104" i="3" s="1"/>
  <c r="M82" i="3"/>
  <c r="N82" i="3" s="1"/>
  <c r="M60" i="3"/>
  <c r="N60" i="3" s="1"/>
  <c r="M46" i="3"/>
  <c r="N46" i="3" s="1"/>
  <c r="M137" i="3"/>
  <c r="N137" i="3" s="1"/>
  <c r="M93" i="3"/>
  <c r="N93" i="3" s="1"/>
  <c r="M35" i="3"/>
  <c r="N35" i="3"/>
  <c r="F35" i="3"/>
  <c r="G35" i="3" s="1"/>
  <c r="I35" i="3" s="1"/>
  <c r="M21" i="3"/>
  <c r="N21" i="3" s="1"/>
  <c r="F21" i="3"/>
  <c r="G21" i="3" s="1"/>
  <c r="I21" i="3" s="1"/>
  <c r="F22" i="3"/>
  <c r="G22" i="3" s="1"/>
  <c r="M10" i="3"/>
  <c r="N10" i="3" s="1"/>
  <c r="J21" i="3" l="1"/>
  <c r="L21" i="3" s="1"/>
  <c r="I22" i="3"/>
  <c r="I106" i="7"/>
  <c r="I29" i="7"/>
  <c r="I116" i="3"/>
  <c r="K21" i="3"/>
  <c r="M105" i="7"/>
  <c r="N105" i="7" s="1"/>
  <c r="F123" i="7"/>
  <c r="G123" i="7"/>
  <c r="I123" i="7" s="1"/>
  <c r="F124" i="7"/>
  <c r="G124" i="7"/>
  <c r="I124" i="7" s="1"/>
  <c r="F125" i="7"/>
  <c r="G125" i="7" s="1"/>
  <c r="I125" i="7" s="1"/>
  <c r="M115" i="7"/>
  <c r="N115" i="7" s="1"/>
  <c r="F114" i="7"/>
  <c r="G114" i="7" s="1"/>
  <c r="I114" i="7" s="1"/>
  <c r="F115" i="7"/>
  <c r="G115" i="7" s="1"/>
  <c r="I115" i="7" s="1"/>
  <c r="F116" i="7"/>
  <c r="G116" i="7" s="1"/>
  <c r="F102" i="7"/>
  <c r="G102" i="7" s="1"/>
  <c r="I102" i="7" s="1"/>
  <c r="F103" i="7"/>
  <c r="G103" i="7" s="1"/>
  <c r="I103" i="7" s="1"/>
  <c r="F104" i="7"/>
  <c r="G104" i="7" s="1"/>
  <c r="I104" i="7" s="1"/>
  <c r="M94" i="7"/>
  <c r="N94" i="7" s="1"/>
  <c r="F91" i="7"/>
  <c r="G91" i="7" s="1"/>
  <c r="I91" i="7" s="1"/>
  <c r="F92" i="7"/>
  <c r="F93" i="7"/>
  <c r="F94" i="7"/>
  <c r="G94" i="7" s="1"/>
  <c r="I94" i="7" s="1"/>
  <c r="F95" i="7"/>
  <c r="G95" i="7" s="1"/>
  <c r="J94" i="7" s="1"/>
  <c r="F96" i="7"/>
  <c r="G92" i="7"/>
  <c r="I92" i="7" s="1"/>
  <c r="G93" i="7"/>
  <c r="I93" i="7" s="1"/>
  <c r="M83" i="7"/>
  <c r="N83" i="7" s="1"/>
  <c r="I116" i="7" l="1"/>
  <c r="J115" i="7"/>
  <c r="L115" i="7" s="1"/>
  <c r="I95" i="7"/>
  <c r="K115" i="7" l="1"/>
  <c r="K94" i="7"/>
  <c r="L94" i="7"/>
  <c r="F81" i="7" l="1"/>
  <c r="G81" i="7" s="1"/>
  <c r="I81" i="7" s="1"/>
  <c r="F82" i="7"/>
  <c r="G82" i="7" s="1"/>
  <c r="I82" i="7" s="1"/>
  <c r="F83" i="7"/>
  <c r="G83" i="7" s="1"/>
  <c r="I83" i="7" s="1"/>
  <c r="F84" i="7"/>
  <c r="G84" i="7" s="1"/>
  <c r="M73" i="7"/>
  <c r="N73" i="7" s="1"/>
  <c r="F70" i="7"/>
  <c r="G70" i="7" s="1"/>
  <c r="I70" i="7" s="1"/>
  <c r="F71" i="7"/>
  <c r="G71" i="7" s="1"/>
  <c r="I71" i="7" s="1"/>
  <c r="F72" i="7"/>
  <c r="G72" i="7" s="1"/>
  <c r="I72" i="7" s="1"/>
  <c r="F73" i="7"/>
  <c r="G73" i="7" s="1"/>
  <c r="I73" i="7" s="1"/>
  <c r="M62" i="7"/>
  <c r="N62" i="7" s="1"/>
  <c r="F59" i="7"/>
  <c r="G59" i="7" s="1"/>
  <c r="I59" i="7" s="1"/>
  <c r="F60" i="7"/>
  <c r="G60" i="7" s="1"/>
  <c r="I60" i="7" s="1"/>
  <c r="F61" i="7"/>
  <c r="G61" i="7" s="1"/>
  <c r="I61" i="7" s="1"/>
  <c r="F62" i="7"/>
  <c r="G62" i="7" s="1"/>
  <c r="I62" i="7" s="1"/>
  <c r="M51" i="7"/>
  <c r="N51" i="7" s="1"/>
  <c r="F47" i="7"/>
  <c r="G47" i="7" s="1"/>
  <c r="I47" i="7" s="1"/>
  <c r="F48" i="7"/>
  <c r="G48" i="7" s="1"/>
  <c r="I48" i="7" s="1"/>
  <c r="F49" i="7"/>
  <c r="G49" i="7" s="1"/>
  <c r="I49" i="7" s="1"/>
  <c r="F50" i="7"/>
  <c r="G50" i="7" s="1"/>
  <c r="I50" i="7" s="1"/>
  <c r="F51" i="7"/>
  <c r="G51" i="7" s="1"/>
  <c r="I51" i="7" s="1"/>
  <c r="M39" i="7"/>
  <c r="N39" i="7" s="1"/>
  <c r="F36" i="7"/>
  <c r="G36" i="7" s="1"/>
  <c r="I36" i="7" s="1"/>
  <c r="F37" i="7"/>
  <c r="G37" i="7" s="1"/>
  <c r="I37" i="7" s="1"/>
  <c r="F38" i="7"/>
  <c r="G38" i="7" s="1"/>
  <c r="I38" i="7" s="1"/>
  <c r="F39" i="7"/>
  <c r="G39" i="7" s="1"/>
  <c r="I39" i="7" s="1"/>
  <c r="F15" i="7"/>
  <c r="G15" i="7" s="1"/>
  <c r="I15" i="7" s="1"/>
  <c r="F7" i="7"/>
  <c r="G7" i="7" s="1"/>
  <c r="I7" i="7" s="1"/>
  <c r="M52" i="9"/>
  <c r="N52" i="9" s="1"/>
  <c r="F50" i="9"/>
  <c r="G50" i="9" s="1"/>
  <c r="I50" i="9" s="1"/>
  <c r="F51" i="9"/>
  <c r="G51" i="9" s="1"/>
  <c r="I51" i="9" s="1"/>
  <c r="F52" i="9"/>
  <c r="G52" i="9" s="1"/>
  <c r="I52" i="9" s="1"/>
  <c r="M8" i="9"/>
  <c r="N8" i="9" s="1"/>
  <c r="M42" i="9"/>
  <c r="N42" i="9" s="1"/>
  <c r="F40" i="9"/>
  <c r="G40" i="9"/>
  <c r="I40" i="9" s="1"/>
  <c r="F41" i="9"/>
  <c r="G41" i="9" s="1"/>
  <c r="I41" i="9" s="1"/>
  <c r="F42" i="9"/>
  <c r="G42" i="9" s="1"/>
  <c r="I42" i="9" s="1"/>
  <c r="F43" i="9"/>
  <c r="G43" i="9" s="1"/>
  <c r="I43" i="9" s="1"/>
  <c r="F8" i="9"/>
  <c r="G8" i="9" s="1"/>
  <c r="I8" i="9" s="1"/>
  <c r="F9" i="9"/>
  <c r="G9" i="9" s="1"/>
  <c r="F26" i="9"/>
  <c r="G26" i="9" s="1"/>
  <c r="I26" i="9" s="1"/>
  <c r="F27" i="9"/>
  <c r="G27" i="9" s="1"/>
  <c r="I27" i="9" s="1"/>
  <c r="F28" i="9"/>
  <c r="G28" i="9" s="1"/>
  <c r="I28" i="9" s="1"/>
  <c r="F29" i="9"/>
  <c r="G29" i="9" s="1"/>
  <c r="I29" i="9" s="1"/>
  <c r="F20" i="9"/>
  <c r="G20" i="9" s="1"/>
  <c r="F16" i="9"/>
  <c r="G16" i="9" s="1"/>
  <c r="I16" i="9" s="1"/>
  <c r="F17" i="9"/>
  <c r="G17" i="9" s="1"/>
  <c r="I17" i="9" s="1"/>
  <c r="F6" i="9"/>
  <c r="G6" i="9" s="1"/>
  <c r="I6" i="9" s="1"/>
  <c r="F10" i="3"/>
  <c r="G10" i="3" s="1"/>
  <c r="I10" i="3" s="1"/>
  <c r="F47" i="3"/>
  <c r="G47" i="3" s="1"/>
  <c r="F61" i="3"/>
  <c r="G61" i="3" s="1"/>
  <c r="J83" i="7" l="1"/>
  <c r="I9" i="9"/>
  <c r="J8" i="9"/>
  <c r="L8" i="9" s="1"/>
  <c r="J42" i="9"/>
  <c r="L42" i="9" s="1"/>
  <c r="I20" i="9"/>
  <c r="I47" i="3"/>
  <c r="I61" i="3"/>
  <c r="I84" i="7"/>
  <c r="K8" i="9"/>
  <c r="K42" i="9" l="1"/>
  <c r="L83" i="7"/>
  <c r="K83" i="7"/>
  <c r="K82" i="7" s="1"/>
  <c r="F72" i="3" l="1"/>
  <c r="G72" i="3" s="1"/>
  <c r="F83" i="3"/>
  <c r="G83" i="3" s="1"/>
  <c r="F94" i="3"/>
  <c r="G94" i="3" s="1"/>
  <c r="F134" i="3"/>
  <c r="G134" i="3" s="1"/>
  <c r="I134" i="3" s="1"/>
  <c r="F135" i="3"/>
  <c r="G135" i="3" s="1"/>
  <c r="I135" i="3" s="1"/>
  <c r="F139" i="3"/>
  <c r="I83" i="3" l="1"/>
  <c r="I94" i="3"/>
  <c r="I72" i="3"/>
  <c r="F54" i="9"/>
  <c r="G54" i="9" s="1"/>
  <c r="F53" i="9"/>
  <c r="G53" i="9" s="1"/>
  <c r="J52" i="9" s="1"/>
  <c r="F44" i="9"/>
  <c r="G44" i="9" s="1"/>
  <c r="F39" i="9"/>
  <c r="G39" i="9" s="1"/>
  <c r="I39" i="9" s="1"/>
  <c r="F31" i="9"/>
  <c r="G31" i="9" s="1"/>
  <c r="I31" i="9" s="1"/>
  <c r="F30" i="9"/>
  <c r="G30" i="9" s="1"/>
  <c r="J29" i="9" s="1"/>
  <c r="F21" i="9"/>
  <c r="G21" i="9" s="1"/>
  <c r="F19" i="9"/>
  <c r="G19" i="9" s="1"/>
  <c r="F18" i="9"/>
  <c r="G18" i="9" s="1"/>
  <c r="I18" i="9" s="1"/>
  <c r="I11" i="9"/>
  <c r="F10" i="9"/>
  <c r="G10" i="9" s="1"/>
  <c r="F7" i="9"/>
  <c r="G7" i="9" s="1"/>
  <c r="I7" i="9" s="1"/>
  <c r="X15" i="9"/>
  <c r="X14" i="9"/>
  <c r="X13" i="9"/>
  <c r="X12" i="9"/>
  <c r="X11" i="9"/>
  <c r="X10" i="9"/>
  <c r="X9" i="9"/>
  <c r="X8" i="9"/>
  <c r="X7" i="9"/>
  <c r="X6" i="9"/>
  <c r="X5" i="9"/>
  <c r="X4" i="9"/>
  <c r="L29" i="9" l="1"/>
  <c r="K29" i="9"/>
  <c r="I19" i="9"/>
  <c r="J19" i="9"/>
  <c r="K52" i="9"/>
  <c r="L52" i="9"/>
  <c r="I21" i="9"/>
  <c r="I30" i="9"/>
  <c r="I53" i="9"/>
  <c r="I10" i="9"/>
  <c r="I44" i="9"/>
  <c r="I54" i="9"/>
  <c r="K19" i="9" l="1"/>
  <c r="L19" i="9"/>
  <c r="M128" i="8" l="1"/>
  <c r="N128" i="8" s="1"/>
  <c r="M117" i="8"/>
  <c r="N117" i="8" s="1"/>
  <c r="M95" i="8"/>
  <c r="N95" i="8" s="1"/>
  <c r="M65" i="8"/>
  <c r="N65" i="8" s="1"/>
  <c r="F128" i="8"/>
  <c r="G128" i="8" s="1"/>
  <c r="I128" i="8" s="1"/>
  <c r="F130" i="8"/>
  <c r="G130" i="8" s="1"/>
  <c r="I130" i="8" s="1"/>
  <c r="F131" i="8"/>
  <c r="G131" i="8" s="1"/>
  <c r="I131" i="8" s="1"/>
  <c r="J128" i="8" l="1"/>
  <c r="L128" i="8" s="1"/>
  <c r="F77" i="8"/>
  <c r="G77" i="8" s="1"/>
  <c r="I77" i="8" s="1"/>
  <c r="F9" i="8"/>
  <c r="G9" i="8" s="1"/>
  <c r="J9" i="8" s="1"/>
  <c r="F126" i="8"/>
  <c r="G126" i="8" s="1"/>
  <c r="I126" i="8" s="1"/>
  <c r="F53" i="8"/>
  <c r="G53" i="8" s="1"/>
  <c r="I53" i="8" s="1"/>
  <c r="I9" i="8" l="1"/>
  <c r="K128" i="8"/>
  <c r="K127" i="8" s="1"/>
  <c r="F21" i="8"/>
  <c r="G21" i="8" s="1"/>
  <c r="F126" i="7"/>
  <c r="G126" i="7" s="1"/>
  <c r="F127" i="7"/>
  <c r="G127" i="7" s="1"/>
  <c r="I127" i="7" s="1"/>
  <c r="F125" i="8"/>
  <c r="G125" i="8" s="1"/>
  <c r="I125" i="8" s="1"/>
  <c r="F120" i="8"/>
  <c r="G120" i="8" s="1"/>
  <c r="I120" i="8" s="1"/>
  <c r="F119" i="8"/>
  <c r="G119" i="8" s="1"/>
  <c r="F117" i="8"/>
  <c r="G117" i="8" s="1"/>
  <c r="I117" i="8" s="1"/>
  <c r="F114" i="8"/>
  <c r="G114" i="8" s="1"/>
  <c r="I114" i="8" s="1"/>
  <c r="F109" i="8"/>
  <c r="G109" i="8" s="1"/>
  <c r="I109" i="8" s="1"/>
  <c r="M107" i="8"/>
  <c r="N107" i="8" s="1"/>
  <c r="F107" i="8"/>
  <c r="G107" i="8" s="1"/>
  <c r="I107" i="8" s="1"/>
  <c r="F105" i="8"/>
  <c r="G105" i="8" s="1"/>
  <c r="I105" i="8" s="1"/>
  <c r="F98" i="8"/>
  <c r="G98" i="8" s="1"/>
  <c r="I98" i="8" s="1"/>
  <c r="F97" i="8"/>
  <c r="G97" i="8" s="1"/>
  <c r="F95" i="8"/>
  <c r="G95" i="8" s="1"/>
  <c r="I95" i="8" s="1"/>
  <c r="F93" i="8"/>
  <c r="G93" i="8" s="1"/>
  <c r="I93" i="8" s="1"/>
  <c r="F88" i="8"/>
  <c r="G88" i="8" s="1"/>
  <c r="I88" i="8" s="1"/>
  <c r="F87" i="8"/>
  <c r="G87" i="8" s="1"/>
  <c r="J85" i="8" s="1"/>
  <c r="F85" i="8"/>
  <c r="G85" i="8" s="1"/>
  <c r="I85" i="8" s="1"/>
  <c r="F83" i="8"/>
  <c r="G83" i="8" s="1"/>
  <c r="I83" i="8" s="1"/>
  <c r="F78" i="8"/>
  <c r="G78" i="8" s="1"/>
  <c r="I78" i="8" s="1"/>
  <c r="F76" i="8"/>
  <c r="G76" i="8" s="1"/>
  <c r="J74" i="8" s="1"/>
  <c r="N74" i="8"/>
  <c r="F74" i="8"/>
  <c r="G74" i="8" s="1"/>
  <c r="I74" i="8" s="1"/>
  <c r="F73" i="8"/>
  <c r="G73" i="8" s="1"/>
  <c r="I73" i="8" s="1"/>
  <c r="F67" i="8"/>
  <c r="G67" i="8" s="1"/>
  <c r="F65" i="8"/>
  <c r="G65" i="8" s="1"/>
  <c r="F64" i="8"/>
  <c r="G64" i="8" s="1"/>
  <c r="I64" i="8" s="1"/>
  <c r="F62" i="8"/>
  <c r="G62" i="8" s="1"/>
  <c r="I62" i="8" s="1"/>
  <c r="F57" i="8"/>
  <c r="G57" i="8" s="1"/>
  <c r="I57" i="8" s="1"/>
  <c r="F56" i="8"/>
  <c r="G56" i="8" s="1"/>
  <c r="F54" i="8"/>
  <c r="G54" i="8" s="1"/>
  <c r="F52" i="8"/>
  <c r="G52" i="8" s="1"/>
  <c r="I52" i="8" s="1"/>
  <c r="F45" i="8"/>
  <c r="G45" i="8" s="1"/>
  <c r="F43" i="8"/>
  <c r="G43" i="8" s="1"/>
  <c r="J43" i="8" s="1"/>
  <c r="F41" i="8"/>
  <c r="G41" i="8" s="1"/>
  <c r="I41" i="8" s="1"/>
  <c r="F39" i="8"/>
  <c r="G39" i="8" s="1"/>
  <c r="I39" i="8" s="1"/>
  <c r="F33" i="8"/>
  <c r="G33" i="8" s="1"/>
  <c r="F32" i="8"/>
  <c r="G32" i="8" s="1"/>
  <c r="J31" i="8" s="1"/>
  <c r="F30" i="8"/>
  <c r="G30" i="8" s="1"/>
  <c r="I30" i="8" s="1"/>
  <c r="F28" i="8"/>
  <c r="G28" i="8" s="1"/>
  <c r="I28" i="8" s="1"/>
  <c r="X15" i="8"/>
  <c r="X14" i="8"/>
  <c r="F19" i="8"/>
  <c r="G19" i="8" s="1"/>
  <c r="J19" i="8" s="1"/>
  <c r="X13" i="8"/>
  <c r="F17" i="8"/>
  <c r="G17" i="8" s="1"/>
  <c r="I17" i="8" s="1"/>
  <c r="X12" i="8"/>
  <c r="F16" i="8"/>
  <c r="G16" i="8" s="1"/>
  <c r="I16" i="8" s="1"/>
  <c r="X11" i="8"/>
  <c r="X10" i="8"/>
  <c r="X9" i="8"/>
  <c r="X8" i="8"/>
  <c r="F11" i="8"/>
  <c r="G11" i="8" s="1"/>
  <c r="I11" i="8" s="1"/>
  <c r="X7" i="8"/>
  <c r="F8" i="8"/>
  <c r="G8" i="8" s="1"/>
  <c r="I8" i="8" s="1"/>
  <c r="X6" i="8"/>
  <c r="F7" i="8"/>
  <c r="G7" i="8" s="1"/>
  <c r="X5" i="8"/>
  <c r="X4" i="8"/>
  <c r="L85" i="8" l="1"/>
  <c r="K85" i="8"/>
  <c r="I126" i="7"/>
  <c r="J125" i="7"/>
  <c r="L74" i="8"/>
  <c r="K74" i="8"/>
  <c r="I54" i="8"/>
  <c r="J54" i="8"/>
  <c r="L19" i="8"/>
  <c r="K19" i="8"/>
  <c r="L31" i="8"/>
  <c r="K31" i="8"/>
  <c r="L43" i="8"/>
  <c r="K43" i="8"/>
  <c r="L9" i="8"/>
  <c r="K9" i="8"/>
  <c r="K8" i="8" s="1"/>
  <c r="I67" i="8"/>
  <c r="J65" i="8"/>
  <c r="I97" i="8"/>
  <c r="J95" i="8"/>
  <c r="I32" i="8"/>
  <c r="I119" i="8"/>
  <c r="J117" i="8"/>
  <c r="I45" i="8"/>
  <c r="I21" i="8"/>
  <c r="I7" i="8"/>
  <c r="I76" i="8"/>
  <c r="I33" i="8"/>
  <c r="I19" i="8"/>
  <c r="I56" i="8"/>
  <c r="I65" i="8"/>
  <c r="I87" i="8"/>
  <c r="I43" i="8"/>
  <c r="J107" i="8"/>
  <c r="F105" i="7"/>
  <c r="G105" i="7" s="1"/>
  <c r="I105" i="7" l="1"/>
  <c r="J105" i="7"/>
  <c r="K125" i="7"/>
  <c r="K124" i="7" s="1"/>
  <c r="L125" i="7"/>
  <c r="L54" i="8"/>
  <c r="K54" i="8"/>
  <c r="K53" i="8" s="1"/>
  <c r="L117" i="8"/>
  <c r="K117" i="8"/>
  <c r="L95" i="8"/>
  <c r="K95" i="8"/>
  <c r="K65" i="8"/>
  <c r="L65" i="8"/>
  <c r="K84" i="8"/>
  <c r="L107" i="8"/>
  <c r="K107" i="8"/>
  <c r="L105" i="7" l="1"/>
  <c r="K105" i="7"/>
  <c r="F85" i="7"/>
  <c r="G85" i="7" s="1"/>
  <c r="F86" i="7"/>
  <c r="G86" i="7" s="1"/>
  <c r="I86" i="7" s="1"/>
  <c r="F74" i="7"/>
  <c r="G74" i="7" s="1"/>
  <c r="J73" i="7" s="1"/>
  <c r="F75" i="7"/>
  <c r="G75" i="7" s="1"/>
  <c r="I75" i="7" s="1"/>
  <c r="F113" i="7"/>
  <c r="G113" i="7" s="1"/>
  <c r="I113" i="7" s="1"/>
  <c r="F117" i="7"/>
  <c r="G117" i="7" s="1"/>
  <c r="L73" i="7" l="1"/>
  <c r="K73" i="7"/>
  <c r="I117" i="7"/>
  <c r="I74" i="7"/>
  <c r="I85" i="7"/>
  <c r="AB5" i="5" l="1"/>
  <c r="AC5" i="5" s="1"/>
  <c r="AB6" i="5"/>
  <c r="AC6" i="5" s="1"/>
  <c r="AB7" i="5"/>
  <c r="AC7" i="5" s="1"/>
  <c r="AB8" i="5"/>
  <c r="AC8" i="5" s="1"/>
  <c r="Z4" i="4"/>
  <c r="AB2" i="5"/>
  <c r="AB1" i="5"/>
  <c r="F63" i="7"/>
  <c r="G63" i="7" s="1"/>
  <c r="J62" i="7" s="1"/>
  <c r="Z35" i="5" l="1"/>
  <c r="AA35" i="5" s="1"/>
  <c r="Z40" i="5"/>
  <c r="AA40" i="5" s="1"/>
  <c r="Z42" i="5"/>
  <c r="AA42" i="5" s="1"/>
  <c r="Z43" i="5"/>
  <c r="AA43" i="5" s="1"/>
  <c r="Z44" i="5"/>
  <c r="AA44" i="5" s="1"/>
  <c r="Z45" i="5"/>
  <c r="AA45" i="5" s="1"/>
  <c r="Z34" i="5"/>
  <c r="AA34" i="5" s="1"/>
  <c r="AB4" i="5"/>
  <c r="AC4" i="5" s="1"/>
  <c r="Z36" i="5"/>
  <c r="AA36" i="5" s="1"/>
  <c r="Z37" i="5"/>
  <c r="AA37" i="5" s="1"/>
  <c r="Z38" i="5"/>
  <c r="AA38" i="5" s="1"/>
  <c r="Z39" i="5"/>
  <c r="AA39" i="5" s="1"/>
  <c r="Z41" i="5"/>
  <c r="AA41" i="5" s="1"/>
  <c r="AB15" i="5"/>
  <c r="AC15" i="5" s="1"/>
  <c r="AB14" i="5"/>
  <c r="AC14" i="5" s="1"/>
  <c r="AB13" i="5"/>
  <c r="AC13" i="5" s="1"/>
  <c r="AB12" i="5"/>
  <c r="AC12" i="5" s="1"/>
  <c r="AB11" i="5"/>
  <c r="AC11" i="5" s="1"/>
  <c r="AB10" i="5"/>
  <c r="AC10" i="5" s="1"/>
  <c r="AB9" i="5"/>
  <c r="AC9" i="5" s="1"/>
  <c r="L62" i="7"/>
  <c r="K62" i="7"/>
  <c r="I63" i="7"/>
  <c r="F121" i="7" l="1"/>
  <c r="G121" i="7" s="1"/>
  <c r="I121" i="7" s="1"/>
  <c r="F112" i="7"/>
  <c r="G112" i="7" s="1"/>
  <c r="I112" i="7" s="1"/>
  <c r="F107" i="7"/>
  <c r="G107" i="7" s="1"/>
  <c r="G96" i="7"/>
  <c r="F90" i="7"/>
  <c r="G90" i="7" s="1"/>
  <c r="I90" i="7" s="1"/>
  <c r="F80" i="7"/>
  <c r="G80" i="7" s="1"/>
  <c r="I80" i="7" s="1"/>
  <c r="F69" i="7"/>
  <c r="G69" i="7" s="1"/>
  <c r="I69" i="7" s="1"/>
  <c r="F64" i="7"/>
  <c r="G64" i="7" s="1"/>
  <c r="I64" i="7" s="1"/>
  <c r="F54" i="7"/>
  <c r="G54" i="7" s="1"/>
  <c r="I54" i="7" s="1"/>
  <c r="F52" i="7"/>
  <c r="G52" i="7" s="1"/>
  <c r="J51" i="7" s="1"/>
  <c r="F42" i="7"/>
  <c r="G42" i="7" s="1"/>
  <c r="I42" i="7" s="1"/>
  <c r="F40" i="7"/>
  <c r="G40" i="7" s="1"/>
  <c r="J39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L51" i="7" l="1"/>
  <c r="K51" i="7"/>
  <c r="L39" i="7"/>
  <c r="K39" i="7"/>
  <c r="I40" i="7"/>
  <c r="I96" i="7"/>
  <c r="I107" i="7"/>
  <c r="I52" i="7"/>
  <c r="F31" i="7" l="1"/>
  <c r="G31" i="7" s="1"/>
  <c r="I31" i="7" s="1"/>
  <c r="F26" i="7"/>
  <c r="G26" i="7" s="1"/>
  <c r="I26" i="7" s="1"/>
  <c r="F28" i="7"/>
  <c r="G28" i="7" s="1"/>
  <c r="I28" i="7" s="1"/>
  <c r="F17" i="7"/>
  <c r="G17" i="7" s="1"/>
  <c r="I17" i="7" s="1"/>
  <c r="F19" i="7"/>
  <c r="G19" i="7" s="1"/>
  <c r="J18" i="7" s="1"/>
  <c r="F20" i="7"/>
  <c r="G20" i="7" s="1"/>
  <c r="I20" i="7" s="1"/>
  <c r="F8" i="7"/>
  <c r="G8" i="7" s="1"/>
  <c r="I8" i="7" s="1"/>
  <c r="F30" i="7"/>
  <c r="G30" i="7" s="1"/>
  <c r="F27" i="7"/>
  <c r="G27" i="7" s="1"/>
  <c r="I27" i="7" s="1"/>
  <c r="F21" i="7"/>
  <c r="G21" i="7" s="1"/>
  <c r="I21" i="7" s="1"/>
  <c r="F16" i="7"/>
  <c r="G16" i="7" s="1"/>
  <c r="I16" i="7" s="1"/>
  <c r="F11" i="7"/>
  <c r="G11" i="7" s="1"/>
  <c r="I11" i="7" s="1"/>
  <c r="F10" i="7"/>
  <c r="G10" i="7" s="1"/>
  <c r="F5" i="7"/>
  <c r="G5" i="7" s="1"/>
  <c r="I5" i="7" s="1"/>
  <c r="I10" i="7" l="1"/>
  <c r="J9" i="7"/>
  <c r="L18" i="7"/>
  <c r="K18" i="7"/>
  <c r="I30" i="7"/>
  <c r="J29" i="7"/>
  <c r="I19" i="7"/>
  <c r="L9" i="7" l="1"/>
  <c r="K9" i="7"/>
  <c r="K8" i="7" s="1"/>
  <c r="K29" i="7"/>
  <c r="L29" i="7"/>
  <c r="Y36" i="5"/>
  <c r="Y37" i="5"/>
  <c r="Y38" i="5"/>
  <c r="Y39" i="5"/>
  <c r="Y40" i="5"/>
  <c r="Y41" i="5"/>
  <c r="Y42" i="5"/>
  <c r="X35" i="5"/>
  <c r="Y35" i="5" s="1"/>
  <c r="X36" i="5"/>
  <c r="X37" i="5"/>
  <c r="X38" i="5"/>
  <c r="X39" i="5"/>
  <c r="X40" i="5"/>
  <c r="X41" i="5"/>
  <c r="X42" i="5"/>
  <c r="X43" i="5"/>
  <c r="Y43" i="5" s="1"/>
  <c r="X44" i="5"/>
  <c r="Y44" i="5" s="1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M47" i="5"/>
  <c r="N47" i="5" s="1"/>
  <c r="M59" i="5"/>
  <c r="N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M23" i="5"/>
  <c r="F73" i="5" l="1"/>
  <c r="G73" i="5" s="1"/>
  <c r="M72" i="5"/>
  <c r="N72" i="5" s="1"/>
  <c r="F72" i="5"/>
  <c r="G72" i="5" s="1"/>
  <c r="I72" i="5" s="1"/>
  <c r="F71" i="5"/>
  <c r="G71" i="5" s="1"/>
  <c r="I71" i="5" s="1"/>
  <c r="F67" i="5"/>
  <c r="G67" i="5" s="1"/>
  <c r="F66" i="5"/>
  <c r="G66" i="5" s="1"/>
  <c r="F65" i="5"/>
  <c r="G65" i="5" s="1"/>
  <c r="I65" i="5" s="1"/>
  <c r="F61" i="5"/>
  <c r="G61" i="5" s="1"/>
  <c r="F60" i="5"/>
  <c r="G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N36" i="5" s="1"/>
  <c r="F36" i="5"/>
  <c r="G36" i="5" s="1"/>
  <c r="I36" i="5" s="1"/>
  <c r="F35" i="5"/>
  <c r="G35" i="5" s="1"/>
  <c r="I35" i="5" s="1"/>
  <c r="F31" i="5"/>
  <c r="G31" i="5" s="1"/>
  <c r="M30" i="5"/>
  <c r="N30" i="5" s="1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G6" i="4" s="1"/>
  <c r="AA7" i="4"/>
  <c r="AB7" i="4" s="1"/>
  <c r="AA8" i="4"/>
  <c r="AB8" i="4" s="1"/>
  <c r="AA11" i="4"/>
  <c r="AG11" i="4" s="1"/>
  <c r="AA12" i="4"/>
  <c r="AG12" i="4" s="1"/>
  <c r="AA13" i="4"/>
  <c r="AB13" i="4" s="1"/>
  <c r="AA14" i="4"/>
  <c r="AG14" i="4" s="1"/>
  <c r="AA15" i="4"/>
  <c r="AG15" i="4" s="1"/>
  <c r="AB11" i="4"/>
  <c r="AB12" i="4"/>
  <c r="AB15" i="4"/>
  <c r="X2" i="4"/>
  <c r="X1" i="4"/>
  <c r="AA4" i="4" s="1"/>
  <c r="X16" i="4"/>
  <c r="X17" i="4"/>
  <c r="J23" i="5" l="1"/>
  <c r="AB6" i="4"/>
  <c r="I66" i="5"/>
  <c r="J65" i="5"/>
  <c r="AG8" i="4"/>
  <c r="I48" i="5"/>
  <c r="J47" i="5"/>
  <c r="AG7" i="4"/>
  <c r="I60" i="5"/>
  <c r="J59" i="5"/>
  <c r="AB4" i="4"/>
  <c r="AG4" i="4"/>
  <c r="AA10" i="4"/>
  <c r="AA9" i="4"/>
  <c r="I25" i="5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AG9" i="4" l="1"/>
  <c r="AB9" i="4"/>
  <c r="AG10" i="4"/>
  <c r="AB10" i="4"/>
  <c r="L47" i="5"/>
  <c r="K47" i="5"/>
  <c r="L65" i="5"/>
  <c r="K65" i="5"/>
  <c r="K59" i="5"/>
  <c r="L59" i="5"/>
  <c r="L23" i="5"/>
  <c r="K23" i="5"/>
  <c r="L6" i="5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7" i="3"/>
  <c r="F138" i="3"/>
  <c r="F8" i="3" l="1"/>
  <c r="G8" i="3" s="1"/>
  <c r="I8" i="3" s="1"/>
  <c r="F9" i="3"/>
  <c r="G9" i="3" s="1"/>
  <c r="I9" i="3" s="1"/>
  <c r="F11" i="3"/>
  <c r="G11" i="3" s="1"/>
  <c r="J10" i="3" s="1"/>
  <c r="F12" i="3"/>
  <c r="G12" i="3" s="1"/>
  <c r="I12" i="3" s="1"/>
  <c r="M104" i="4"/>
  <c r="M24" i="1"/>
  <c r="K24" i="1"/>
  <c r="K10" i="3" l="1"/>
  <c r="K9" i="3" s="1"/>
  <c r="L10" i="3"/>
  <c r="I11" i="3"/>
  <c r="G139" i="3"/>
  <c r="I139" i="3" s="1"/>
  <c r="G138" i="3"/>
  <c r="G137" i="3"/>
  <c r="I137" i="3" s="1"/>
  <c r="F136" i="3"/>
  <c r="G136" i="3" s="1"/>
  <c r="I136" i="3" s="1"/>
  <c r="F82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J137" i="3" l="1"/>
  <c r="L137" i="3"/>
  <c r="K137" i="3"/>
  <c r="K136" i="3" s="1"/>
  <c r="I138" i="3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G116" i="4" s="1"/>
  <c r="I116" i="4" s="1"/>
  <c r="F117" i="4"/>
  <c r="G117" i="4" s="1"/>
  <c r="I117" i="4" s="1"/>
  <c r="F112" i="4"/>
  <c r="G112" i="4" s="1"/>
  <c r="I112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K29" i="1"/>
  <c r="M29" i="1"/>
  <c r="K30" i="1"/>
  <c r="M30" i="1"/>
  <c r="I29" i="1"/>
  <c r="H29" i="1"/>
  <c r="H40" i="1"/>
  <c r="I40" i="1" s="1"/>
  <c r="K40" i="1"/>
  <c r="M40" i="1"/>
  <c r="D40" i="1"/>
  <c r="D29" i="1"/>
  <c r="M25" i="1"/>
  <c r="K25" i="1"/>
  <c r="H25" i="1"/>
  <c r="I25" i="1" s="1"/>
  <c r="D25" i="1"/>
  <c r="D5" i="1"/>
  <c r="K5" i="1"/>
  <c r="M5" i="1"/>
  <c r="H5" i="1"/>
  <c r="I5" i="1" s="1"/>
  <c r="F33" i="3"/>
  <c r="G33" i="3" s="1"/>
  <c r="I33" i="3" s="1"/>
  <c r="F36" i="3"/>
  <c r="G36" i="3" s="1"/>
  <c r="J35" i="3" s="1"/>
  <c r="F113" i="3"/>
  <c r="G113" i="3" s="1"/>
  <c r="I113" i="3" s="1"/>
  <c r="F115" i="3"/>
  <c r="G115" i="3" s="1"/>
  <c r="J115" i="3" s="1"/>
  <c r="F117" i="3"/>
  <c r="G117" i="3" s="1"/>
  <c r="I117" i="3" s="1"/>
  <c r="F125" i="3"/>
  <c r="G125" i="3" s="1"/>
  <c r="I125" i="3" s="1"/>
  <c r="F126" i="3"/>
  <c r="G126" i="3" s="1"/>
  <c r="I126" i="3" s="1"/>
  <c r="F128" i="3"/>
  <c r="G128" i="3" s="1"/>
  <c r="J127" i="3" s="1"/>
  <c r="F103" i="3"/>
  <c r="G103" i="3" s="1"/>
  <c r="I103" i="3" s="1"/>
  <c r="F105" i="3"/>
  <c r="G105" i="3" s="1"/>
  <c r="J104" i="3" s="1"/>
  <c r="F106" i="3"/>
  <c r="G106" i="3" s="1"/>
  <c r="I106" i="3" s="1"/>
  <c r="F91" i="3"/>
  <c r="G91" i="3" s="1"/>
  <c r="I91" i="3" s="1"/>
  <c r="F92" i="3"/>
  <c r="G92" i="3" s="1"/>
  <c r="I92" i="3" s="1"/>
  <c r="F93" i="3"/>
  <c r="G93" i="3" s="1"/>
  <c r="F80" i="3"/>
  <c r="G80" i="3" s="1"/>
  <c r="I80" i="3" s="1"/>
  <c r="F81" i="3"/>
  <c r="G81" i="3" s="1"/>
  <c r="I81" i="3" s="1"/>
  <c r="G82" i="3"/>
  <c r="F84" i="3"/>
  <c r="G84" i="3" s="1"/>
  <c r="F69" i="3"/>
  <c r="G69" i="3" s="1"/>
  <c r="I69" i="3" s="1"/>
  <c r="F70" i="3"/>
  <c r="G70" i="3" s="1"/>
  <c r="I70" i="3" s="1"/>
  <c r="F71" i="3"/>
  <c r="G71" i="3" s="1"/>
  <c r="F43" i="3"/>
  <c r="G43" i="3" s="1"/>
  <c r="I43" i="3" s="1"/>
  <c r="F44" i="3"/>
  <c r="G44" i="3" s="1"/>
  <c r="I44" i="3" s="1"/>
  <c r="F45" i="3"/>
  <c r="G45" i="3" s="1"/>
  <c r="I45" i="3" s="1"/>
  <c r="F46" i="3"/>
  <c r="G46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82" i="3" l="1"/>
  <c r="J82" i="3"/>
  <c r="L35" i="3"/>
  <c r="K35" i="3"/>
  <c r="I93" i="3"/>
  <c r="J93" i="3"/>
  <c r="L104" i="3"/>
  <c r="K104" i="3"/>
  <c r="I46" i="3"/>
  <c r="J46" i="3"/>
  <c r="I115" i="3"/>
  <c r="L127" i="3"/>
  <c r="K127" i="3"/>
  <c r="I71" i="3"/>
  <c r="J71" i="3"/>
  <c r="I96" i="4"/>
  <c r="J95" i="4"/>
  <c r="I105" i="4"/>
  <c r="J104" i="4"/>
  <c r="I105" i="3"/>
  <c r="I128" i="3"/>
  <c r="I36" i="3"/>
  <c r="X6" i="3"/>
  <c r="X14" i="3"/>
  <c r="X8" i="3"/>
  <c r="X7" i="3"/>
  <c r="X15" i="3"/>
  <c r="I66" i="4"/>
  <c r="J65" i="4"/>
  <c r="I56" i="4"/>
  <c r="J55" i="4"/>
  <c r="I84" i="3"/>
  <c r="K115" i="3" l="1"/>
  <c r="L115" i="3"/>
  <c r="L46" i="3"/>
  <c r="K46" i="3"/>
  <c r="K93" i="3"/>
  <c r="K92" i="3" s="1"/>
  <c r="L93" i="3"/>
  <c r="K82" i="3"/>
  <c r="L82" i="3"/>
  <c r="L71" i="3"/>
  <c r="K71" i="3"/>
  <c r="L104" i="4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30" i="3"/>
  <c r="G130" i="3" s="1"/>
  <c r="I130" i="3" s="1"/>
  <c r="F129" i="3"/>
  <c r="G129" i="3" s="1"/>
  <c r="I129" i="3" s="1"/>
  <c r="F124" i="3"/>
  <c r="G124" i="3" s="1"/>
  <c r="I124" i="3" s="1"/>
  <c r="F119" i="3"/>
  <c r="G119" i="3" s="1"/>
  <c r="I119" i="3" s="1"/>
  <c r="F118" i="3"/>
  <c r="G118" i="3" s="1"/>
  <c r="I118" i="3" s="1"/>
  <c r="F112" i="3"/>
  <c r="G112" i="3" s="1"/>
  <c r="I112" i="3" s="1"/>
  <c r="F107" i="3"/>
  <c r="G107" i="3" s="1"/>
  <c r="I107" i="3" s="1"/>
  <c r="F102" i="3"/>
  <c r="G102" i="3" s="1"/>
  <c r="I102" i="3" s="1"/>
  <c r="F100" i="3"/>
  <c r="G100" i="3" s="1"/>
  <c r="I100" i="3" s="1"/>
  <c r="F96" i="3"/>
  <c r="G96" i="3" s="1"/>
  <c r="I96" i="3" s="1"/>
  <c r="F95" i="3"/>
  <c r="G95" i="3" s="1"/>
  <c r="F90" i="3"/>
  <c r="G90" i="3" s="1"/>
  <c r="I90" i="3" s="1"/>
  <c r="F86" i="3"/>
  <c r="G86" i="3" s="1"/>
  <c r="I86" i="3" s="1"/>
  <c r="F85" i="3"/>
  <c r="G85" i="3" s="1"/>
  <c r="I85" i="3" s="1"/>
  <c r="F79" i="3"/>
  <c r="G79" i="3" s="1"/>
  <c r="I79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60" i="3"/>
  <c r="G60" i="3" s="1"/>
  <c r="F75" i="3"/>
  <c r="G75" i="3" s="1"/>
  <c r="I75" i="3" s="1"/>
  <c r="F74" i="3"/>
  <c r="G74" i="3" s="1"/>
  <c r="F73" i="3"/>
  <c r="G73" i="3" s="1"/>
  <c r="F68" i="3"/>
  <c r="G68" i="3" s="1"/>
  <c r="I68" i="3" s="1"/>
  <c r="F64" i="3"/>
  <c r="G64" i="3" s="1"/>
  <c r="I64" i="3" s="1"/>
  <c r="F63" i="3"/>
  <c r="G63" i="3" s="1"/>
  <c r="I63" i="3" s="1"/>
  <c r="F62" i="3"/>
  <c r="G62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F39" i="3"/>
  <c r="G39" i="3" s="1"/>
  <c r="I39" i="3" s="1"/>
  <c r="F38" i="3"/>
  <c r="G38" i="3" s="1"/>
  <c r="I38" i="3" s="1"/>
  <c r="F37" i="3"/>
  <c r="G37" i="3" s="1"/>
  <c r="I37" i="3" s="1"/>
  <c r="F34" i="3"/>
  <c r="G34" i="3" s="1"/>
  <c r="F32" i="3"/>
  <c r="G32" i="3" s="1"/>
  <c r="I32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60" i="3" l="1"/>
  <c r="J60" i="3"/>
  <c r="I73" i="3"/>
  <c r="I34" i="3"/>
  <c r="I37" i="4"/>
  <c r="J36" i="4"/>
  <c r="G47" i="4"/>
  <c r="J46" i="4" s="1"/>
  <c r="I26" i="4"/>
  <c r="J25" i="4"/>
  <c r="I17" i="4"/>
  <c r="J16" i="4"/>
  <c r="I77" i="4"/>
  <c r="J76" i="4"/>
  <c r="I95" i="3"/>
  <c r="I48" i="3"/>
  <c r="I62" i="3"/>
  <c r="I23" i="3"/>
  <c r="I74" i="3"/>
  <c r="L60" i="3" l="1"/>
  <c r="K60" i="3"/>
  <c r="K59" i="3" s="1"/>
  <c r="I47" i="4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J7" i="1" s="1"/>
  <c r="F1" i="1"/>
  <c r="J24" i="1" l="1"/>
  <c r="L24" i="1" s="1"/>
  <c r="J29" i="1"/>
  <c r="L29" i="1" s="1"/>
  <c r="J30" i="1"/>
  <c r="L30" i="1" s="1"/>
  <c r="J40" i="1"/>
  <c r="L40" i="1" s="1"/>
  <c r="J25" i="1"/>
  <c r="L25" i="1" s="1"/>
  <c r="J5" i="1"/>
  <c r="L5" i="1" s="1"/>
  <c r="J37" i="1"/>
  <c r="L37" i="1" s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N23" i="5" l="1"/>
</calcChain>
</file>

<file path=xl/sharedStrings.xml><?xml version="1.0" encoding="utf-8"?>
<sst xmlns="http://schemas.openxmlformats.org/spreadsheetml/2006/main" count="1319" uniqueCount="87">
  <si>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</si>
  <si>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</si>
  <si>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</si>
  <si>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</si>
  <si>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</si>
  <si>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</si>
  <si>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</si>
  <si>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</si>
  <si>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</si>
  <si>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</si>
  <si>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</si>
  <si>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</si>
  <si>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</si>
  <si>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</si>
  <si>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</si>
  <si>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</si>
  <si>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</si>
  <si>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</si>
  <si>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</si>
  <si>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</si>
  <si>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</si>
  <si>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</si>
  <si>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</si>
  <si>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</si>
  <si>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</si>
  <si>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</si>
  <si>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</si>
  <si>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</si>
  <si>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</si>
  <si>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</si>
  <si>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</si>
  <si>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</si>
  <si>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</si>
  <si>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</si>
  <si>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</si>
  <si>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</si>
  <si>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</si>
  <si>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</si>
  <si>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</si>
  <si>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</si>
  <si>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</si>
  <si>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</si>
  <si>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</si>
  <si>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</si>
  <si>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</si>
  <si>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</si>
  <si>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</si>
  <si>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</si>
  <si>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</si>
  <si>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</si>
  <si>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</si>
  <si>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</si>
  <si>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</si>
  <si>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Dev from ideal</t>
  </si>
  <si>
    <t>Gibbs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</si>
  <si>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</si>
  <si>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</si>
  <si>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</si>
  <si>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</si>
  <si>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</si>
  <si>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</si>
  <si>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</si>
  <si>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</si>
  <si>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</si>
  <si>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</si>
  <si>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</si>
  <si>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</si>
  <si>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</si>
  <si>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</si>
  <si>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</si>
  <si>
    <t>Polyfit</t>
  </si>
  <si>
    <t>EDIFF=1E-4</t>
  </si>
  <si>
    <t>Bulk Mod</t>
  </si>
  <si>
    <t>1400 K</t>
  </si>
  <si>
    <t>1250 K</t>
  </si>
  <si>
    <t>1100 K</t>
  </si>
  <si>
    <t>900 K</t>
  </si>
  <si>
    <t>average</t>
  </si>
  <si>
    <t>avg</t>
  </si>
  <si>
    <t>Slope</t>
  </si>
  <si>
    <t>Cp (eV/T)</t>
  </si>
  <si>
    <t>per formula unit</t>
  </si>
  <si>
    <t>Cp (kJ/mol-K)</t>
  </si>
  <si>
    <t>PE fit</t>
  </si>
  <si>
    <t>TE</t>
  </si>
  <si>
    <t># of atoms</t>
  </si>
  <si>
    <t># 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</si>
</sst>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103799626016054"/>
                  <c:y val="-0.637706807628067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K'!$G$48:$G$54</c:f>
              <c:numCache>
                <c:formatCode>General</c:formatCode>
                <c:ptCount val="7"/>
                <c:pt idx="0">
                  <c:v>2803.221</c:v>
                </c:pt>
                <c:pt idx="1">
                  <c:v>2893.640625</c:v>
                </c:pt>
                <c:pt idx="2">
                  <c:v>2939.5705781249994</c:v>
                </c:pt>
                <c:pt idx="3">
                  <c:v>2985.983999999999</c:v>
                </c:pt>
                <c:pt idx="4">
                  <c:v>3032.8834218749998</c:v>
                </c:pt>
                <c:pt idx="5">
                  <c:v>3080.2713749999994</c:v>
                </c:pt>
                <c:pt idx="6">
                  <c:v>3176.5229999999997</c:v>
                </c:pt>
              </c:numCache>
            </c:numRef>
          </c:xVal>
          <c:yVal>
            <c:numRef>
              <c:f>'small cell 900 K'!$E$48:$E$54</c:f>
              <c:numCache>
                <c:formatCode>General</c:formatCode>
                <c:ptCount val="7"/>
                <c:pt idx="0">
                  <c:v>11.653969333333301</c:v>
                </c:pt>
                <c:pt idx="1">
                  <c:v>7.9397893333333398</c:v>
                </c:pt>
                <c:pt idx="2">
                  <c:v>5.0665213333333297</c:v>
                </c:pt>
                <c:pt idx="3">
                  <c:v>3.60574666666666</c:v>
                </c:pt>
                <c:pt idx="4">
                  <c:v>0.94554133333333401</c:v>
                </c:pt>
                <c:pt idx="5">
                  <c:v>-0.28405866666666602</c:v>
                </c:pt>
                <c:pt idx="6">
                  <c:v>-1.2473479999999999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6D4C-BFB0-E9041F74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8302382013568771E-3"/>
                  <c:y val="-0.741662723773878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K'!$C$16:$C$22</c:f>
              <c:numCache>
                <c:formatCode>General</c:formatCode>
                <c:ptCount val="7"/>
                <c:pt idx="0">
                  <c:v>-213.188275686667</c:v>
                </c:pt>
                <c:pt idx="1">
                  <c:v>-212.96875244399999</c:v>
                </c:pt>
                <c:pt idx="2">
                  <c:v>-212.46104342266699</c:v>
                </c:pt>
                <c:pt idx="3">
                  <c:v>-212.44416685600001</c:v>
                </c:pt>
                <c:pt idx="4">
                  <c:v>-212.35768394666701</c:v>
                </c:pt>
                <c:pt idx="5">
                  <c:v>-212.07671022</c:v>
                </c:pt>
              </c:numCache>
            </c:numRef>
          </c:xVal>
          <c:yVal>
            <c:numRef>
              <c:f>'small cell 900 K'!$E$16:$E$22</c:f>
              <c:numCache>
                <c:formatCode>General</c:formatCode>
                <c:ptCount val="7"/>
                <c:pt idx="0">
                  <c:v>11.351572000000001</c:v>
                </c:pt>
                <c:pt idx="1">
                  <c:v>6.7669560000000004</c:v>
                </c:pt>
                <c:pt idx="2">
                  <c:v>2.2727759999999999</c:v>
                </c:pt>
                <c:pt idx="3">
                  <c:v>0.919512</c:v>
                </c:pt>
                <c:pt idx="4">
                  <c:v>-1.5240706666666699</c:v>
                </c:pt>
                <c:pt idx="5">
                  <c:v>-2.15406266666667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7F4B-AA79-C8EC7CD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7522301203435474E-2"/>
                  <c:y val="-0.632165990798494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1100K'!$G$35:$G$41</c:f>
              <c:numCache>
                <c:formatCode>General</c:formatCode>
                <c:ptCount val="7"/>
                <c:pt idx="0">
                  <c:v>2543.3021250000002</c:v>
                </c:pt>
                <c:pt idx="1">
                  <c:v>2628.0720000000006</c:v>
                </c:pt>
                <c:pt idx="2">
                  <c:v>2671.154296875</c:v>
                </c:pt>
                <c:pt idx="3">
                  <c:v>2714.7048750000004</c:v>
                </c:pt>
                <c:pt idx="4">
                  <c:v>2758.726265625</c:v>
                </c:pt>
                <c:pt idx="5">
                  <c:v>2803.221</c:v>
                </c:pt>
                <c:pt idx="6">
                  <c:v>2893.640625</c:v>
                </c:pt>
              </c:numCache>
            </c:numRef>
          </c:xVal>
          <c:yVal>
            <c:numRef>
              <c:f>'small cell 1100K'!$E$35:$E$41</c:f>
              <c:numCache>
                <c:formatCode>General</c:formatCode>
                <c:ptCount val="7"/>
                <c:pt idx="0">
                  <c:v>9.2967733333333342</c:v>
                </c:pt>
                <c:pt idx="1">
                  <c:v>5.9945693333333301</c:v>
                </c:pt>
                <c:pt idx="2">
                  <c:v>4.32121466666666</c:v>
                </c:pt>
                <c:pt idx="3">
                  <c:v>3.1307306666666701</c:v>
                </c:pt>
                <c:pt idx="4">
                  <c:v>1.482504</c:v>
                </c:pt>
                <c:pt idx="5">
                  <c:v>-3.62679999999998E-2</c:v>
                </c:pt>
                <c:pt idx="6">
                  <c:v>-1.8725813333333301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7647-AE9D-667A927F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1100K'!$C$90:$C$96</c:f>
              <c:numCache>
                <c:formatCode>General</c:formatCode>
                <c:ptCount val="7"/>
                <c:pt idx="0">
                  <c:v>-312.34966577199998</c:v>
                </c:pt>
                <c:pt idx="1">
                  <c:v>-311.219107818667</c:v>
                </c:pt>
                <c:pt idx="2">
                  <c:v>-310.88335337866698</c:v>
                </c:pt>
                <c:pt idx="3">
                  <c:v>-310.31263256400001</c:v>
                </c:pt>
                <c:pt idx="4">
                  <c:v>-310.150813508</c:v>
                </c:pt>
                <c:pt idx="5">
                  <c:v>-309.99899700266701</c:v>
                </c:pt>
                <c:pt idx="6">
                  <c:v>-309.44455468799998</c:v>
                </c:pt>
              </c:numCache>
            </c:numRef>
          </c:xVal>
          <c:yVal>
            <c:numRef>
              <c:f>'small cell 1100K'!$E$90:$E$96</c:f>
              <c:numCache>
                <c:formatCode>General</c:formatCode>
                <c:ptCount val="7"/>
                <c:pt idx="0">
                  <c:v>8.9977146666666705</c:v>
                </c:pt>
                <c:pt idx="1">
                  <c:v>4.6047919999999998</c:v>
                </c:pt>
                <c:pt idx="2">
                  <c:v>2.1219199999999998</c:v>
                </c:pt>
                <c:pt idx="3">
                  <c:v>0.94985600000000003</c:v>
                </c:pt>
                <c:pt idx="4">
                  <c:v>0.55456000000000005</c:v>
                </c:pt>
                <c:pt idx="5">
                  <c:v>-1.74063066666667</c:v>
                </c:pt>
                <c:pt idx="6">
                  <c:v>-1.6549893333333301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F-164E-8695-137AED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21224742895251"/>
                  <c:y val="-0.759678192399863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1400K'!$G$92:$G$98</c:f>
              <c:numCache>
                <c:formatCode>General</c:formatCode>
                <c:ptCount val="7"/>
                <c:pt idx="0">
                  <c:v>3080.2713749999994</c:v>
                </c:pt>
                <c:pt idx="1">
                  <c:v>3176.5229999999997</c:v>
                </c:pt>
                <c:pt idx="2">
                  <c:v>3274.7591249999996</c:v>
                </c:pt>
                <c:pt idx="3">
                  <c:v>3375</c:v>
                </c:pt>
                <c:pt idx="4">
                  <c:v>3425.8785468749998</c:v>
                </c:pt>
                <c:pt idx="5">
                  <c:v>3477.2658750000001</c:v>
                </c:pt>
                <c:pt idx="6">
                  <c:v>3581.5770000000007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5240-B1C8-E4F68A9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114307776906787E-2"/>
                  <c:y val="-0.729511883096992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1400K'!$C$92:$C$98</c:f>
              <c:numCache>
                <c:formatCode>General</c:formatCode>
                <c:ptCount val="7"/>
                <c:pt idx="0">
                  <c:v>-307.21163863603999</c:v>
                </c:pt>
                <c:pt idx="1">
                  <c:v>-306.22367263866698</c:v>
                </c:pt>
                <c:pt idx="2">
                  <c:v>-305.16343905976998</c:v>
                </c:pt>
                <c:pt idx="3">
                  <c:v>-305.30266997199999</c:v>
                </c:pt>
                <c:pt idx="4">
                  <c:v>-304.89240297466699</c:v>
                </c:pt>
                <c:pt idx="5">
                  <c:v>-303.39337127599998</c:v>
                </c:pt>
                <c:pt idx="6">
                  <c:v>-303.85662540266702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3-CE43-A611-C2BD43E8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1400K'!$AH$4:$AH$15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54D-9532-9F8855CB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6016"/>
        <c:axId val="787758512"/>
      </c:scatterChart>
      <c:valAx>
        <c:axId val="772676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512"/>
        <c:crosses val="autoZero"/>
        <c:crossBetween val="midCat"/>
      </c:valAx>
      <c:valAx>
        <c:axId val="787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1400K'!$AI$4:$AI$15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A-E144-8726-AE263A73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1400K'!$AB$4:$AB$15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C-E24A-9555-6461F2D2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data'!$O$5:$O$16</c:f>
              <c:numCache>
                <c:formatCode>General</c:formatCode>
                <c:ptCount val="12"/>
                <c:pt idx="2">
                  <c:v>59.022397281080181</c:v>
                </c:pt>
                <c:pt idx="3">
                  <c:v>78.288938765204477</c:v>
                </c:pt>
                <c:pt idx="4">
                  <c:v>64.141362158304943</c:v>
                </c:pt>
                <c:pt idx="5">
                  <c:v>83.777378729285672</c:v>
                </c:pt>
                <c:pt idx="6">
                  <c:v>75.807440094948916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D-7E41-A71E-A2EB50F172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data'!$P$5:$P$16</c:f>
              <c:numCache>
                <c:formatCode>General</c:formatCode>
                <c:ptCount val="12"/>
                <c:pt idx="0">
                  <c:v>44.770248213620675</c:v>
                </c:pt>
                <c:pt idx="1">
                  <c:v>56.332707618470934</c:v>
                </c:pt>
                <c:pt idx="2">
                  <c:v>53.911393394825758</c:v>
                </c:pt>
                <c:pt idx="3">
                  <c:v>75.466853464294005</c:v>
                </c:pt>
                <c:pt idx="4">
                  <c:v>56.125902294784318</c:v>
                </c:pt>
                <c:pt idx="5">
                  <c:v>64.478383453965208</c:v>
                </c:pt>
                <c:pt idx="6">
                  <c:v>68.060850274549651</c:v>
                </c:pt>
                <c:pt idx="7">
                  <c:v>71.281461564735793</c:v>
                </c:pt>
                <c:pt idx="8">
                  <c:v>74.93267811027026</c:v>
                </c:pt>
                <c:pt idx="9">
                  <c:v>89.466191244228582</c:v>
                </c:pt>
                <c:pt idx="10">
                  <c:v>78.034460436000131</c:v>
                </c:pt>
                <c:pt idx="11">
                  <c:v>64.566293075959607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D-7E41-A71E-A2EB50F172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data'!$Q$5:$Q$16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D-7E41-A71E-A2EB50F172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data'!$R$5:$R$16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D-7E41-A71E-A2EB50F1725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data'!$S$5:$S$16</c:f>
              <c:numCache>
                <c:formatCode>General</c:formatCode>
                <c:ptCount val="12"/>
                <c:pt idx="0">
                  <c:v>34.869162648064481</c:v>
                </c:pt>
                <c:pt idx="1">
                  <c:v>47.061357691127682</c:v>
                </c:pt>
                <c:pt idx="2">
                  <c:v>50.483817377972336</c:v>
                </c:pt>
                <c:pt idx="3">
                  <c:v>53.879271631221478</c:v>
                </c:pt>
                <c:pt idx="4">
                  <c:v>57.721718763413406</c:v>
                </c:pt>
                <c:pt idx="5">
                  <c:v>51.096916253776612</c:v>
                </c:pt>
                <c:pt idx="6">
                  <c:v>58.531621238817443</c:v>
                </c:pt>
                <c:pt idx="7">
                  <c:v>66.028449735696867</c:v>
                </c:pt>
                <c:pt idx="8">
                  <c:v>61.173998790062946</c:v>
                </c:pt>
                <c:pt idx="9">
                  <c:v>77.506421595233732</c:v>
                </c:pt>
                <c:pt idx="10">
                  <c:v>63.232137738573698</c:v>
                </c:pt>
                <c:pt idx="11">
                  <c:v>76.374949985943843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5D-7E41-A71E-A2EB50F1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data'!$V$5:$V$16</c:f>
              <c:numCache>
                <c:formatCode>General</c:formatCode>
                <c:ptCount val="12"/>
                <c:pt idx="2">
                  <c:v>2.5548995154711127</c:v>
                </c:pt>
                <c:pt idx="3">
                  <c:v>2.9317194752459526</c:v>
                </c:pt>
                <c:pt idx="4">
                  <c:v>2.9979473006204214</c:v>
                </c:pt>
                <c:pt idx="5">
                  <c:v>3.1822777657953623</c:v>
                </c:pt>
                <c:pt idx="6">
                  <c:v>3.4653628520462374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E-6F4B-8CAD-3ACAA468A0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data'!$W$5:$W$16</c:f>
              <c:numCache>
                <c:formatCode>General</c:formatCode>
                <c:ptCount val="12"/>
                <c:pt idx="0">
                  <c:v>1.5403392679948031</c:v>
                </c:pt>
                <c:pt idx="1">
                  <c:v>2.0511831486416821</c:v>
                </c:pt>
                <c:pt idx="2">
                  <c:v>2.4482673947407081</c:v>
                </c:pt>
                <c:pt idx="3">
                  <c:v>2.8288472947710011</c:v>
                </c:pt>
                <c:pt idx="4">
                  <c:v>2.8854731217252318</c:v>
                </c:pt>
                <c:pt idx="5">
                  <c:v>3.0883259996990571</c:v>
                </c:pt>
                <c:pt idx="6">
                  <c:v>3.3404441866479351</c:v>
                </c:pt>
                <c:pt idx="7">
                  <c:v>3.5486119947692392</c:v>
                </c:pt>
                <c:pt idx="8">
                  <c:v>3.7605194589199629</c:v>
                </c:pt>
                <c:pt idx="9">
                  <c:v>3.8533620902622308</c:v>
                </c:pt>
                <c:pt idx="10">
                  <c:v>4.0221062119287012</c:v>
                </c:pt>
                <c:pt idx="11">
                  <c:v>4.1003966159290135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E-6F4B-8CAD-3ACAA468A0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data'!$X$5:$X$16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E-6F4B-8CAD-3ACAA468A0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data'!$Y$5:$Y$16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2E-6F4B-8CAD-3ACAA468A09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data'!$Z$5:$Z$16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2E-6F4B-8CAD-3ACAA468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664260717410325E-2"/>
                  <c:y val="3.34090660542432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data'!$V$5:$Y$5</c:f>
              <c:numCache>
                <c:formatCode>General</c:formatCode>
                <c:ptCount val="4"/>
                <c:pt idx="1">
                  <c:v>1.5403392679948031</c:v>
                </c:pt>
                <c:pt idx="2">
                  <c:v>1.4898762632855662</c:v>
                </c:pt>
                <c:pt idx="3">
                  <c:v>1.4322491984414667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3-564F-815A-B1208DFFC1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data'!$V$6:$Y$6</c:f>
              <c:numCache>
                <c:formatCode>General</c:formatCode>
                <c:ptCount val="4"/>
                <c:pt idx="1">
                  <c:v>2.0511831486416821</c:v>
                </c:pt>
                <c:pt idx="2">
                  <c:v>1.9947362871373</c:v>
                </c:pt>
                <c:pt idx="3">
                  <c:v>1.9156985835103495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3-564F-815A-B1208DFFC1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data'!$V$7:$Y$7</c:f>
              <c:numCache>
                <c:formatCode>General</c:formatCode>
                <c:ptCount val="4"/>
                <c:pt idx="0">
                  <c:v>2.5548995154711127</c:v>
                </c:pt>
                <c:pt idx="1">
                  <c:v>2.4482673947407081</c:v>
                </c:pt>
                <c:pt idx="2">
                  <c:v>2.3542142658745342</c:v>
                </c:pt>
                <c:pt idx="3">
                  <c:v>2.2954924794753349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3-564F-815A-B1208DFFC1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data'!$V$8:$Y$8</c:f>
              <c:numCache>
                <c:formatCode>General</c:formatCode>
                <c:ptCount val="4"/>
                <c:pt idx="0">
                  <c:v>2.9317194752459526</c:v>
                </c:pt>
                <c:pt idx="1">
                  <c:v>2.8288472947710011</c:v>
                </c:pt>
                <c:pt idx="2">
                  <c:v>2.716193824429741</c:v>
                </c:pt>
                <c:pt idx="3">
                  <c:v>2.6309470569502409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3-564F-815A-B1208DFFC1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data'!$V$9:$Y$9</c:f>
              <c:numCache>
                <c:formatCode>General</c:formatCode>
                <c:ptCount val="4"/>
                <c:pt idx="0">
                  <c:v>2.9979473006204214</c:v>
                </c:pt>
                <c:pt idx="1">
                  <c:v>2.8854731217252318</c:v>
                </c:pt>
                <c:pt idx="2">
                  <c:v>2.8102813268506712</c:v>
                </c:pt>
                <c:pt idx="3">
                  <c:v>2.7041383753983914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3-564F-815A-B1208DFFC1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data'!$V$10:$Y$10</c:f>
              <c:numCache>
                <c:formatCode>General</c:formatCode>
                <c:ptCount val="4"/>
                <c:pt idx="0">
                  <c:v>3.1822777657953623</c:v>
                </c:pt>
                <c:pt idx="1">
                  <c:v>3.0883259996990571</c:v>
                </c:pt>
                <c:pt idx="2">
                  <c:v>3.0112572584585982</c:v>
                </c:pt>
                <c:pt idx="3">
                  <c:v>2.8910202649099923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3-564F-815A-B1208DFFC1C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data'!$V$11:$Y$11</c:f>
              <c:numCache>
                <c:formatCode>General</c:formatCode>
                <c:ptCount val="4"/>
                <c:pt idx="0">
                  <c:v>3.4653628520462374</c:v>
                </c:pt>
                <c:pt idx="1">
                  <c:v>3.3404441866479351</c:v>
                </c:pt>
                <c:pt idx="2">
                  <c:v>3.2468626306109023</c:v>
                </c:pt>
                <c:pt idx="3">
                  <c:v>3.1428616859505181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3-564F-815A-B1208DFFC1C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data'!$V$12:$Y$12</c:f>
              <c:numCache>
                <c:formatCode>General</c:formatCode>
                <c:ptCount val="4"/>
                <c:pt idx="1">
                  <c:v>3.5486119947692392</c:v>
                </c:pt>
                <c:pt idx="2">
                  <c:v>3.475000520927559</c:v>
                </c:pt>
                <c:pt idx="3">
                  <c:v>3.3528238066737317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3-564F-815A-B1208DFFC1C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data'!$V$13:$Y$13</c:f>
              <c:numCache>
                <c:formatCode>General</c:formatCode>
                <c:ptCount val="4"/>
                <c:pt idx="1">
                  <c:v>3.7605194589199629</c:v>
                </c:pt>
                <c:pt idx="2">
                  <c:v>3.6576782297369101</c:v>
                </c:pt>
                <c:pt idx="3">
                  <c:v>3.5522056519146661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3-564F-815A-B1208DFFC1C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21981627296586"/>
                  <c:y val="1.73903652668416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data'!$V$14:$Y$14</c:f>
              <c:numCache>
                <c:formatCode>General</c:formatCode>
                <c:ptCount val="4"/>
                <c:pt idx="1">
                  <c:v>3.8533620902622308</c:v>
                </c:pt>
                <c:pt idx="2">
                  <c:v>3.7624626101547793</c:v>
                </c:pt>
                <c:pt idx="3">
                  <c:v>3.6895982695677265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73-564F-815A-B1208DFFC1C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data'!$V$15:$Y$15</c:f>
              <c:numCache>
                <c:formatCode>General</c:formatCode>
                <c:ptCount val="4"/>
                <c:pt idx="1">
                  <c:v>4.0221062119287012</c:v>
                </c:pt>
                <c:pt idx="2">
                  <c:v>3.9321481136162824</c:v>
                </c:pt>
                <c:pt idx="3">
                  <c:v>3.8820774928368005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73-564F-815A-B1208DFFC1C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7034120734905E-3"/>
                  <c:y val="-9.418771872265967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data'!$V$16:$Y$16</c:f>
              <c:numCache>
                <c:formatCode>General</c:formatCode>
                <c:ptCount val="4"/>
                <c:pt idx="1">
                  <c:v>4.1003966159290135</c:v>
                </c:pt>
                <c:pt idx="2">
                  <c:v>4.0552997834009066</c:v>
                </c:pt>
                <c:pt idx="3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73-564F-815A-B1208DFF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78272"/>
        <c:axId val="1715209568"/>
      </c:scatterChart>
      <c:valAx>
        <c:axId val="161577827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09568"/>
        <c:crosses val="autoZero"/>
        <c:crossBetween val="midCat"/>
      </c:valAx>
      <c:valAx>
        <c:axId val="1715209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data'!$AA$39:$AA$51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data'!$AB$39:$AB$50</c:f>
              <c:numCache>
                <c:formatCode>0.00E+00</c:formatCode>
                <c:ptCount val="12"/>
                <c:pt idx="0">
                  <c:v>3.6000000000000002E-4</c:v>
                </c:pt>
                <c:pt idx="1">
                  <c:v>4.5199999999999998E-4</c:v>
                </c:pt>
                <c:pt idx="2">
                  <c:v>5.2999999999999998E-4</c:v>
                </c:pt>
                <c:pt idx="3">
                  <c:v>6.1300000000000005E-4</c:v>
                </c:pt>
                <c:pt idx="4">
                  <c:v>5.7799999999999995E-4</c:v>
                </c:pt>
                <c:pt idx="5">
                  <c:v>5.7200000000000003E-4</c:v>
                </c:pt>
                <c:pt idx="6">
                  <c:v>6.4199999999999999E-4</c:v>
                </c:pt>
                <c:pt idx="7">
                  <c:v>6.5300000000000004E-4</c:v>
                </c:pt>
                <c:pt idx="8">
                  <c:v>6.9399999999999996E-4</c:v>
                </c:pt>
                <c:pt idx="9">
                  <c:v>5.4600000000000004E-4</c:v>
                </c:pt>
                <c:pt idx="10">
                  <c:v>4.6700000000000002E-4</c:v>
                </c:pt>
                <c:pt idx="11">
                  <c:v>5.5400000000000002E-4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804A-99B4-9FB45B15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data'!$AD$4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data'!$AD$5:$AD$16</c:f>
              <c:numCache>
                <c:formatCode>General</c:formatCode>
                <c:ptCount val="12"/>
                <c:pt idx="0">
                  <c:v>0</c:v>
                </c:pt>
                <c:pt idx="1">
                  <c:v>-3.4068310102863819E-2</c:v>
                </c:pt>
                <c:pt idx="2">
                  <c:v>-5.9793047081854844E-2</c:v>
                </c:pt>
                <c:pt idx="3">
                  <c:v>-7.5658371889088194E-2</c:v>
                </c:pt>
                <c:pt idx="4">
                  <c:v>-6.5223918583560803E-2</c:v>
                </c:pt>
                <c:pt idx="5">
                  <c:v>-9.1861059025435843E-2</c:v>
                </c:pt>
                <c:pt idx="6">
                  <c:v>-7.2363751713398372E-2</c:v>
                </c:pt>
                <c:pt idx="7">
                  <c:v>-6.9138985211221637E-2</c:v>
                </c:pt>
                <c:pt idx="8">
                  <c:v>-6.5371232967232018E-2</c:v>
                </c:pt>
                <c:pt idx="9">
                  <c:v>-4.4508741496487758E-2</c:v>
                </c:pt>
                <c:pt idx="10">
                  <c:v>-2.4177159887095456E-2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C-9D4B-ADF0-AA0D26B32851}"/>
            </c:ext>
          </c:extLst>
        </c:ser>
        <c:ser>
          <c:idx val="1"/>
          <c:order val="1"/>
          <c:tx>
            <c:strRef>
              <c:f>'summary data'!$AE$4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data'!$AE$5:$AE$16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C-9D4B-ADF0-AA0D26B32851}"/>
            </c:ext>
          </c:extLst>
        </c:ser>
        <c:ser>
          <c:idx val="2"/>
          <c:order val="2"/>
          <c:tx>
            <c:strRef>
              <c:f>'summary data'!$AF$4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data'!$AF$5:$AF$16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C-9D4B-ADF0-AA0D26B3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321522309711287E-3"/>
                  <c:y val="-6.3669072615923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data'!$AI$5:$AL$5</c:f>
              <c:numCache>
                <c:formatCode>General</c:formatCode>
                <c:ptCount val="4"/>
                <c:pt idx="1">
                  <c:v>-2.8278107019552077</c:v>
                </c:pt>
                <c:pt idx="2">
                  <c:v>-2.7822000000000005</c:v>
                </c:pt>
                <c:pt idx="3">
                  <c:v>-2.7245645039131166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9-5E47-9012-096349B83E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data'!$AI$6:$AL$6</c:f>
              <c:numCache>
                <c:formatCode>General</c:formatCode>
                <c:ptCount val="4"/>
                <c:pt idx="1">
                  <c:v>-3.993181009470522</c:v>
                </c:pt>
                <c:pt idx="2">
                  <c:v>-3.9405000000000001</c:v>
                </c:pt>
                <c:pt idx="3">
                  <c:v>-3.8647122278145409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B9-5E47-9012-096349B83E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data'!$AI$7:$AL$7</c:f>
              <c:numCache>
                <c:formatCode>General</c:formatCode>
                <c:ptCount val="4"/>
                <c:pt idx="0">
                  <c:v>-5.2383372506533581</c:v>
                </c:pt>
                <c:pt idx="1">
                  <c:v>-5.150207743861964</c:v>
                </c:pt>
                <c:pt idx="2">
                  <c:v>-5.0763198666948135</c:v>
                </c:pt>
                <c:pt idx="3">
                  <c:v>-5.005948079136421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B9-5E47-9012-096349B83E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data'!$AI$8:$AL$8</c:f>
              <c:numCache>
                <c:formatCode>General</c:formatCode>
                <c:ptCount val="4"/>
                <c:pt idx="0">
                  <c:v>-6.4386606099171351</c:v>
                </c:pt>
                <c:pt idx="1">
                  <c:v>-6.3316569447911162</c:v>
                </c:pt>
                <c:pt idx="2">
                  <c:v>-6.2539393939393939</c:v>
                </c:pt>
                <c:pt idx="3">
                  <c:v>-6.1727289040045061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B9-5E47-9012-096349B83E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952340332458444"/>
                  <c:y val="-1.136264216972878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data'!$AI$9:$AL$9</c:f>
              <c:numCache>
                <c:formatCode>General</c:formatCode>
                <c:ptCount val="4"/>
                <c:pt idx="0">
                  <c:v>-6.7566373083000277</c:v>
                </c:pt>
                <c:pt idx="1">
                  <c:v>-6.6640412785802701</c:v>
                </c:pt>
                <c:pt idx="2">
                  <c:v>-6.5975000000000001</c:v>
                </c:pt>
                <c:pt idx="3">
                  <c:v>-6.5087712816737566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B9-5E47-9012-096349B83E7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data'!$AI$10:$AL$10</c:f>
              <c:numCache>
                <c:formatCode>General</c:formatCode>
                <c:ptCount val="4"/>
                <c:pt idx="0">
                  <c:v>-7.5306464780063198</c:v>
                </c:pt>
                <c:pt idx="1">
                  <c:v>-7.444879750630446</c:v>
                </c:pt>
                <c:pt idx="2">
                  <c:v>-7.3625714285714281</c:v>
                </c:pt>
                <c:pt idx="3">
                  <c:v>-7.2762499324432923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B9-5E47-9012-096349B83E7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785673665791778"/>
                  <c:y val="-4.439796587926508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data'!$AI$11:$AL$11</c:f>
              <c:numCache>
                <c:formatCode>General</c:formatCode>
                <c:ptCount val="4"/>
                <c:pt idx="0">
                  <c:v>-8.6822045056515513</c:v>
                </c:pt>
                <c:pt idx="1">
                  <c:v>-8.5566844407308587</c:v>
                </c:pt>
                <c:pt idx="2">
                  <c:v>-8.4728124999999999</c:v>
                </c:pt>
                <c:pt idx="3">
                  <c:v>-8.3754760718575199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B9-5E47-9012-096349B83E7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12292213473316E-2"/>
                  <c:y val="-2.456146106736658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data'!$AI$12:$AL$12</c:f>
              <c:numCache>
                <c:formatCode>General</c:formatCode>
                <c:ptCount val="4"/>
                <c:pt idx="1">
                  <c:v>-9.684761671641132</c:v>
                </c:pt>
                <c:pt idx="2">
                  <c:v>-9.5936805236766727</c:v>
                </c:pt>
                <c:pt idx="3">
                  <c:v>-9.5087707255645775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B9-5E47-9012-096349B83E7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data'!$AI$13:$AL$13</c:f>
              <c:numCache>
                <c:formatCode>General</c:formatCode>
                <c:ptCount val="4"/>
                <c:pt idx="1">
                  <c:v>-10.695264675697961</c:v>
                </c:pt>
                <c:pt idx="2">
                  <c:v>-10.589249080447139</c:v>
                </c:pt>
                <c:pt idx="3">
                  <c:v>-10.489459972481933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B9-5E47-9012-096349B83E7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19006999125108"/>
                  <c:y val="-1.335711942257217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data'!$AI$14:$AL$14</c:f>
              <c:numCache>
                <c:formatCode>General</c:formatCode>
                <c:ptCount val="4"/>
                <c:pt idx="1">
                  <c:v>-11.9227354227513</c:v>
                </c:pt>
                <c:pt idx="2">
                  <c:v>-11.837989705885271</c:v>
                </c:pt>
                <c:pt idx="3">
                  <c:v>-11.712946314749892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B9-5E47-9012-096349B83E7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85673665791776"/>
                  <c:y val="-1.285843175853018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data'!$AI$15:$AL$15</c:f>
              <c:numCache>
                <c:formatCode>General</c:formatCode>
                <c:ptCount val="4"/>
                <c:pt idx="1">
                  <c:v>-13.222256171456431</c:v>
                </c:pt>
                <c:pt idx="2">
                  <c:v>-13.085690287610836</c:v>
                </c:pt>
                <c:pt idx="3">
                  <c:v>-12.979191433817826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DB9-5E47-9012-096349B83E7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234033245844267E-3"/>
                  <c:y val="8.325978783902011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data'!$AI$16:$AL$16</c:f>
              <c:numCache>
                <c:formatCode>General</c:formatCode>
                <c:ptCount val="4"/>
                <c:pt idx="1">
                  <c:v>-14.140830676079712</c:v>
                </c:pt>
                <c:pt idx="2">
                  <c:v>-14.015974475299624</c:v>
                </c:pt>
                <c:pt idx="3">
                  <c:v>-13.896449749594384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B9-5E47-9012-096349B8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data'!$AN$22:$AN$33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data'!$AO$22:$AO$33</c:f>
              <c:numCache>
                <c:formatCode>0.00E+00</c:formatCode>
                <c:ptCount val="12"/>
                <c:pt idx="0">
                  <c:v>3.4400000000000001E-4</c:v>
                </c:pt>
                <c:pt idx="1">
                  <c:v>4.28E-4</c:v>
                </c:pt>
                <c:pt idx="2">
                  <c:v>4.6700000000000002E-4</c:v>
                </c:pt>
                <c:pt idx="3">
                  <c:v>5.31E-4</c:v>
                </c:pt>
                <c:pt idx="4">
                  <c:v>4.8999999999999998E-4</c:v>
                </c:pt>
                <c:pt idx="5">
                  <c:v>5.1000000000000004E-4</c:v>
                </c:pt>
                <c:pt idx="6">
                  <c:v>6.0899999999999995E-4</c:v>
                </c:pt>
                <c:pt idx="7">
                  <c:v>5.8699999999999996E-4</c:v>
                </c:pt>
                <c:pt idx="8">
                  <c:v>6.8599999999999998E-4</c:v>
                </c:pt>
                <c:pt idx="9">
                  <c:v>6.9899999999999997E-4</c:v>
                </c:pt>
                <c:pt idx="10">
                  <c:v>8.0999999999999996E-4</c:v>
                </c:pt>
                <c:pt idx="11">
                  <c:v>8.1499999999999997E-4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0-184F-8A19-EDE8CA1A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data'!$AT$5:$AW$5</c:f>
              <c:numCache>
                <c:formatCode>General</c:formatCode>
                <c:ptCount val="4"/>
                <c:pt idx="1">
                  <c:v>-127.17199009776039</c:v>
                </c:pt>
                <c:pt idx="2">
                  <c:v>-122.95256250000001</c:v>
                </c:pt>
                <c:pt idx="3">
                  <c:v>-118.13189519565583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6047-B037-9BEAC08B28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data'!$AT$6:$AW$6</c:f>
              <c:numCache>
                <c:formatCode>General</c:formatCode>
                <c:ptCount val="4"/>
                <c:pt idx="1">
                  <c:v>-147.21492077882087</c:v>
                </c:pt>
                <c:pt idx="2">
                  <c:v>-143.401455</c:v>
                </c:pt>
                <c:pt idx="3">
                  <c:v>-138.66371871258164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6047-B037-9BEAC08B28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data'!$AT$7:$AW$7</c:f>
              <c:numCache>
                <c:formatCode>General</c:formatCode>
                <c:ptCount val="4"/>
                <c:pt idx="0">
                  <c:v>-198.36546922613434</c:v>
                </c:pt>
                <c:pt idx="1">
                  <c:v>-192.35850655447857</c:v>
                </c:pt>
                <c:pt idx="2">
                  <c:v>-187.54165466779253</c:v>
                </c:pt>
                <c:pt idx="3">
                  <c:v>-182.86544636545682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8A-6047-B037-9BEAC08B28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data'!$AT$8:$AW$8</c:f>
              <c:numCache>
                <c:formatCode>General</c:formatCode>
                <c:ptCount val="4"/>
                <c:pt idx="0">
                  <c:v>-202.47111482726544</c:v>
                </c:pt>
                <c:pt idx="1">
                  <c:v>-196.71673047810683</c:v>
                </c:pt>
                <c:pt idx="2">
                  <c:v>-192.48460374999999</c:v>
                </c:pt>
                <c:pt idx="3">
                  <c:v>-188.13721003214872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8A-6047-B037-9BEAC08B28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data'!$AT$9:$AW$9</c:f>
              <c:numCache>
                <c:formatCode>General</c:formatCode>
                <c:ptCount val="4"/>
                <c:pt idx="0">
                  <c:v>-232.07092229880101</c:v>
                </c:pt>
                <c:pt idx="1">
                  <c:v>-226.25568282888972</c:v>
                </c:pt>
                <c:pt idx="2">
                  <c:v>-221.99885999999998</c:v>
                </c:pt>
                <c:pt idx="3">
                  <c:v>-216.94328934025526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8A-6047-B037-9BEAC08B28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data'!$AT$10:$AW$10</c:f>
              <c:numCache>
                <c:formatCode>General</c:formatCode>
                <c:ptCount val="4"/>
                <c:pt idx="0">
                  <c:v>-252.17193883022119</c:v>
                </c:pt>
                <c:pt idx="1">
                  <c:v>-246.6366171720656</c:v>
                </c:pt>
                <c:pt idx="2">
                  <c:v>-241.85571125000001</c:v>
                </c:pt>
                <c:pt idx="3">
                  <c:v>-236.93434423551523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8A-6047-B037-9BEAC08B28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data'!$AT$11:$AW$11</c:f>
              <c:numCache>
                <c:formatCode>General</c:formatCode>
                <c:ptCount val="4"/>
                <c:pt idx="0">
                  <c:v>-266.66252338084962</c:v>
                </c:pt>
                <c:pt idx="1">
                  <c:v>-260.16409890338747</c:v>
                </c:pt>
                <c:pt idx="2">
                  <c:v>-255.80367607121588</c:v>
                </c:pt>
                <c:pt idx="3">
                  <c:v>-250.64275749944062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8A-6047-B037-9BEAC08B28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data'!$AT$12:$AW$12</c:f>
              <c:numCache>
                <c:formatCode>General</c:formatCode>
                <c:ptCount val="4"/>
                <c:pt idx="1">
                  <c:v>-276.89304694923396</c:v>
                </c:pt>
                <c:pt idx="2">
                  <c:v>-272.29927571030015</c:v>
                </c:pt>
                <c:pt idx="3">
                  <c:v>-267.89064496693732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8A-6047-B037-9BEAC08B280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data'!$AT$13:$AW$13</c:f>
              <c:numCache>
                <c:formatCode>General</c:formatCode>
                <c:ptCount val="4"/>
                <c:pt idx="1">
                  <c:v>-296.22850149524089</c:v>
                </c:pt>
                <c:pt idx="2">
                  <c:v>-291.25393458296708</c:v>
                </c:pt>
                <c:pt idx="3">
                  <c:v>-286.45993580197603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8A-6047-B037-9BEAC08B280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data'!$AT$14:$AW$14</c:f>
              <c:numCache>
                <c:formatCode>General</c:formatCode>
                <c:ptCount val="4"/>
                <c:pt idx="1">
                  <c:v>-285.27169506878249</c:v>
                </c:pt>
                <c:pt idx="2">
                  <c:v>-281.40804889713178</c:v>
                </c:pt>
                <c:pt idx="3">
                  <c:v>-276.53696086874731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8A-6047-B037-9BEAC08B280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data'!$AT$15:$AW$15</c:f>
              <c:numCache>
                <c:formatCode>General</c:formatCode>
                <c:ptCount val="4"/>
                <c:pt idx="1">
                  <c:v>-304.25308671495435</c:v>
                </c:pt>
                <c:pt idx="2">
                  <c:v>-299.19172440266004</c:v>
                </c:pt>
                <c:pt idx="3">
                  <c:v>-294.85197081162784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8A-6047-B037-9BEAC08B280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data'!$AT$16:$AW$16</c:f>
              <c:numCache>
                <c:formatCode>General</c:formatCode>
                <c:ptCount val="4"/>
                <c:pt idx="1">
                  <c:v>-298.58595527375365</c:v>
                </c:pt>
                <c:pt idx="2">
                  <c:v>-294.13289345659172</c:v>
                </c:pt>
                <c:pt idx="3">
                  <c:v>-289.79712409107645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8A-6047-B037-9BEAC08B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11111111111112"/>
                  <c:y val="9.31211723534558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data'!$AN$5:$AN$16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data'!$AZ$5:$AZ$16</c:f>
              <c:numCache>
                <c:formatCode>0.00</c:formatCode>
                <c:ptCount val="12"/>
                <c:pt idx="0">
                  <c:v>2.9046499999999997</c:v>
                </c:pt>
                <c:pt idx="1">
                  <c:v>2.7502500000000003</c:v>
                </c:pt>
                <c:pt idx="2">
                  <c:v>3.00115</c:v>
                </c:pt>
                <c:pt idx="3">
                  <c:v>2.7599</c:v>
                </c:pt>
                <c:pt idx="4">
                  <c:v>2.895</c:v>
                </c:pt>
                <c:pt idx="5">
                  <c:v>2.9432499999999999</c:v>
                </c:pt>
                <c:pt idx="6">
                  <c:v>3.0687000000000002</c:v>
                </c:pt>
                <c:pt idx="7">
                  <c:v>2.895</c:v>
                </c:pt>
                <c:pt idx="8">
                  <c:v>3.1458999999999997</c:v>
                </c:pt>
                <c:pt idx="9">
                  <c:v>2.8081499999999999</c:v>
                </c:pt>
                <c:pt idx="10">
                  <c:v>3.0204500000000003</c:v>
                </c:pt>
                <c:pt idx="11">
                  <c:v>2.8274499999999998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1-C94A-861B-9EB93357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cell'!$C$31:$C$37</c:f>
              <c:numCache>
                <c:formatCode>General</c:formatCode>
                <c:ptCount val="7"/>
                <c:pt idx="0">
                  <c:v>-205.39931176666701</c:v>
                </c:pt>
                <c:pt idx="1">
                  <c:v>-204.67436128283501</c:v>
                </c:pt>
                <c:pt idx="2">
                  <c:v>-204.46018364444399</c:v>
                </c:pt>
                <c:pt idx="3">
                  <c:v>-203.385937491682</c:v>
                </c:pt>
                <c:pt idx="4">
                  <c:v>-203.21384557866699</c:v>
                </c:pt>
                <c:pt idx="5">
                  <c:v>-203.27260966266601</c:v>
                </c:pt>
                <c:pt idx="6">
                  <c:v>-202.323703001366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cell'!$G$31:$G$37</c:f>
              <c:numCache>
                <c:formatCode>General</c:formatCode>
                <c:ptCount val="7"/>
                <c:pt idx="0">
                  <c:v>2893.640625</c:v>
                </c:pt>
                <c:pt idx="1">
                  <c:v>2985.983999999999</c:v>
                </c:pt>
                <c:pt idx="2">
                  <c:v>3080.2713749999994</c:v>
                </c:pt>
                <c:pt idx="3">
                  <c:v>3176.5229999999997</c:v>
                </c:pt>
                <c:pt idx="4">
                  <c:v>3225.3917343749999</c:v>
                </c:pt>
                <c:pt idx="5">
                  <c:v>3274.7591249999996</c:v>
                </c:pt>
                <c:pt idx="6">
                  <c:v>3375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8-3A41-93BA-B3917788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91839"/>
        <c:axId val="1404242527"/>
      </c:scatterChart>
      <c:valAx>
        <c:axId val="2477072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UCl3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07296"/>
        <c:crosses val="autoZero"/>
        <c:crossBetween val="midCat"/>
      </c:valAx>
      <c:valAx>
        <c:axId val="1404242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4591839"/>
        <c:crosses val="max"/>
        <c:crossBetween val="midCat"/>
      </c:valAx>
      <c:valAx>
        <c:axId val="140459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242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51399825021874"/>
                  <c:y val="-8.6326188393117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cell'!$AE$4:$AE$15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A74E-991A-8D936F3C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2832"/>
        <c:axId val="1148238528"/>
      </c:scatterChart>
      <c:valAx>
        <c:axId val="114856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38528"/>
        <c:crosses val="autoZero"/>
        <c:crossBetween val="midCat"/>
      </c:valAx>
      <c:valAx>
        <c:axId val="1148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19</xdr:row>
      <xdr:rowOff>63500</xdr:rowOff>
    </xdr:from>
    <xdr:to>
      <xdr:col>19</xdr:col>
      <xdr:colOff>69850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B7343-E881-9044-81D6-ED2C46D5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17</xdr:row>
      <xdr:rowOff>152400</xdr:rowOff>
    </xdr:from>
    <xdr:to>
      <xdr:col>25</xdr:col>
      <xdr:colOff>431800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9F8CF-61F2-CD4D-8736-6EF8E4C0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</xdr:colOff>
      <xdr:row>36</xdr:row>
      <xdr:rowOff>38100</xdr:rowOff>
    </xdr:from>
    <xdr:to>
      <xdr:col>25</xdr:col>
      <xdr:colOff>450850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95113-7537-5E45-BE6A-E5C586B6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368300</xdr:colOff>
      <xdr:row>37</xdr:row>
      <xdr:rowOff>25400</xdr:rowOff>
    </xdr:from>
    <xdr:to>
      <xdr:col>32</xdr:col>
      <xdr:colOff>508000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4E3B5-B1AC-4541-B10A-BB101A8FF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17</xdr:row>
      <xdr:rowOff>152400</xdr:rowOff>
    </xdr:from>
    <xdr:to>
      <xdr:col>32</xdr:col>
      <xdr:colOff>558800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4D1A4-7BEC-AB4A-B12C-521625FA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25385-CD1D-B348-B83F-8CACE397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38</xdr:col>
      <xdr:colOff>139700</xdr:colOff>
      <xdr:row>51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40CDB3-2379-8645-9476-C37E840E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673100</xdr:colOff>
      <xdr:row>17</xdr:row>
      <xdr:rowOff>76200</xdr:rowOff>
    </xdr:from>
    <xdr:to>
      <xdr:col>49</xdr:col>
      <xdr:colOff>292100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21541-43C1-3C42-9531-D5A4F6220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18</xdr:row>
      <xdr:rowOff>0</xdr:rowOff>
    </xdr:from>
    <xdr:to>
      <xdr:col>55</xdr:col>
      <xdr:colOff>444500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BD572F-41FD-2043-8224-9F358F6D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120650</xdr:colOff>
      <xdr:row>1</xdr:row>
      <xdr:rowOff>76200</xdr:rowOff>
    </xdr:from>
    <xdr:to>
      <xdr:col>37</xdr:col>
      <xdr:colOff>565150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C39D8-7561-F949-AF49-CEFF8F55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25</xdr:row>
      <xdr:rowOff>152400</xdr:rowOff>
    </xdr:from>
    <xdr:to>
      <xdr:col>20</xdr:col>
      <xdr:colOff>330200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EA6-D99D-1640-A278-C268D1FD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25</xdr:row>
      <xdr:rowOff>127000</xdr:rowOff>
    </xdr:from>
    <xdr:to>
      <xdr:col>25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8BD8-0673-A242-B37F-59F53959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22</xdr:row>
      <xdr:rowOff>165100</xdr:rowOff>
    </xdr:from>
    <xdr:to>
      <xdr:col>20</xdr:col>
      <xdr:colOff>241300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4519D-5559-8D44-A17C-49F64EFC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22</xdr:row>
      <xdr:rowOff>165100</xdr:rowOff>
    </xdr:from>
    <xdr:to>
      <xdr:col>25</xdr:col>
      <xdr:colOff>425450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F7684-DC7C-D542-80D7-5B461570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73</xdr:row>
      <xdr:rowOff>76200</xdr:rowOff>
    </xdr:from>
    <xdr:to>
      <xdr:col>20</xdr:col>
      <xdr:colOff>749300</xdr:colOff>
      <xdr:row>87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E3E6-5F3F-3449-B363-1A480310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73</xdr:row>
      <xdr:rowOff>63500</xdr:rowOff>
    </xdr:from>
    <xdr:to>
      <xdr:col>26</xdr:col>
      <xdr:colOff>298450</xdr:colOff>
      <xdr:row>86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53722-3B36-AA45-89B9-0C652EDB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615950</xdr:colOff>
      <xdr:row>17</xdr:row>
      <xdr:rowOff>44450</xdr:rowOff>
    </xdr:from>
    <xdr:to>
      <xdr:col>31</xdr:col>
      <xdr:colOff>234950</xdr:colOff>
      <xdr:row>30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548E9-CE40-6847-A747-35A3A7B4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158750</xdr:colOff>
      <xdr:row>17</xdr:row>
      <xdr:rowOff>101600</xdr:rowOff>
    </xdr:from>
    <xdr:to>
      <xdr:col>37</xdr:col>
      <xdr:colOff>603250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47540-C3CA-0B43-B380-C1741BA5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37</xdr:col>
      <xdr:colOff>444500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88C4F-CDA3-CB4B-ACD5-1F266ADB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 x14ac:dyDescent="0.2"/>
  <cols>
    <col min="11" max="12" width="12.1640625" bestFit="1" customWidth="1"/>
  </cols>
  <sheetData>
    <row r="1" spans="2:37" x14ac:dyDescent="0.2">
      <c r="E1" t="s">
        <v>0</v>
      </c>
      <c r="F1">
        <f>23+35.5</f>
        <v>58.5</v>
      </c>
      <c r="G1" t="s">
        <v>1</v>
      </c>
    </row>
    <row r="2" spans="2:37" x14ac:dyDescent="0.2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 x14ac:dyDescent="0.2">
      <c r="P3" t="s">
        <v>12</v>
      </c>
      <c r="Q3" t="s">
        <v>21</v>
      </c>
      <c r="AB3" t="s">
        <v>13</v>
      </c>
      <c r="AC3" t="s">
        <v>21</v>
      </c>
    </row>
    <row r="4" spans="2:37" x14ac:dyDescent="0.2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 x14ac:dyDescent="0.2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 x14ac:dyDescent="0.2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 x14ac:dyDescent="0.2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 x14ac:dyDescent="0.2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 x14ac:dyDescent="0.2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 x14ac:dyDescent="0.2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 x14ac:dyDescent="0.2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 x14ac:dyDescent="0.2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 x14ac:dyDescent="0.2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 x14ac:dyDescent="0.2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 x14ac:dyDescent="0.2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 x14ac:dyDescent="0.2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 x14ac:dyDescent="0.2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 x14ac:dyDescent="0.2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 x14ac:dyDescent="0.2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 x14ac:dyDescent="0.2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 x14ac:dyDescent="0.2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 x14ac:dyDescent="0.2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 x14ac:dyDescent="0.2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 x14ac:dyDescent="0.2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 x14ac:dyDescent="0.2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 x14ac:dyDescent="0.2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 x14ac:dyDescent="0.2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 x14ac:dyDescent="0.2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 x14ac:dyDescent="0.2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 x14ac:dyDescent="0.2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 x14ac:dyDescent="0.2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 x14ac:dyDescent="0.2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 x14ac:dyDescent="0.2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 x14ac:dyDescent="0.2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 x14ac:dyDescent="0.2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 x14ac:dyDescent="0.2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 x14ac:dyDescent="0.2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 x14ac:dyDescent="0.2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 x14ac:dyDescent="0.2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 x14ac:dyDescent="0.2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 x14ac:dyDescent="0.2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 x14ac:dyDescent="0.2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 x14ac:dyDescent="0.2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 x14ac:dyDescent="0.2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 x14ac:dyDescent="0.2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 x14ac:dyDescent="0.2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 x14ac:dyDescent="0.2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 x14ac:dyDescent="0.2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 x14ac:dyDescent="0.2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 x14ac:dyDescent="0.2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 x14ac:dyDescent="0.2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 x14ac:dyDescent="0.2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 x14ac:dyDescent="0.2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 x14ac:dyDescent="0.2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 x14ac:dyDescent="0.2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 x14ac:dyDescent="0.2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 x14ac:dyDescent="0.2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 x14ac:dyDescent="0.2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 x14ac:dyDescent="0.2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 x14ac:dyDescent="0.2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 x14ac:dyDescent="0.2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 x14ac:dyDescent="0.2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 x14ac:dyDescent="0.2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 x14ac:dyDescent="0.2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 x14ac:dyDescent="0.2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 x14ac:dyDescent="0.2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 x14ac:dyDescent="0.2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 x14ac:dyDescent="0.2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 x14ac:dyDescent="0.2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 x14ac:dyDescent="0.2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 x14ac:dyDescent="0.2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 x14ac:dyDescent="0.2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 x14ac:dyDescent="0.2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 x14ac:dyDescent="0.2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 x14ac:dyDescent="0.2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 x14ac:dyDescent="0.2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 x14ac:dyDescent="0.2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 x14ac:dyDescent="0.2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 x14ac:dyDescent="0.2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 x14ac:dyDescent="0.2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 x14ac:dyDescent="0.2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 x14ac:dyDescent="0.2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 x14ac:dyDescent="0.2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 x14ac:dyDescent="0.2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 x14ac:dyDescent="0.2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 x14ac:dyDescent="0.2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 x14ac:dyDescent="0.2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 x14ac:dyDescent="0.2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 x14ac:dyDescent="0.2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 x14ac:dyDescent="0.2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 x14ac:dyDescent="0.2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 x14ac:dyDescent="0.2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 x14ac:dyDescent="0.2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 x14ac:dyDescent="0.2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 x14ac:dyDescent="0.2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 x14ac:dyDescent="0.2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 x14ac:dyDescent="0.2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 x14ac:dyDescent="0.2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 x14ac:dyDescent="0.2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 x14ac:dyDescent="0.2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 x14ac:dyDescent="0.2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 x14ac:dyDescent="0.2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 x14ac:dyDescent="0.2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 x14ac:dyDescent="0.2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 x14ac:dyDescent="0.2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 x14ac:dyDescent="0.2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 x14ac:dyDescent="0.2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 x14ac:dyDescent="0.2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 x14ac:dyDescent="0.2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 x14ac:dyDescent="0.2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 x14ac:dyDescent="0.2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 x14ac:dyDescent="0.2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 x14ac:dyDescent="0.2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 x14ac:dyDescent="0.2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 x14ac:dyDescent="0.2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 x14ac:dyDescent="0.2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 x14ac:dyDescent="0.2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 x14ac:dyDescent="0.2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 x14ac:dyDescent="0.2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 x14ac:dyDescent="0.2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 x14ac:dyDescent="0.2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 x14ac:dyDescent="0.2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 x14ac:dyDescent="0.2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 x14ac:dyDescent="0.2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 x14ac:dyDescent="0.2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 x14ac:dyDescent="0.2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 x14ac:dyDescent="0.2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 x14ac:dyDescent="0.2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 x14ac:dyDescent="0.2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 x14ac:dyDescent="0.2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 x14ac:dyDescent="0.2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 x14ac:dyDescent="0.2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 x14ac:dyDescent="0.2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 x14ac:dyDescent="0.2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 x14ac:dyDescent="0.2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 x14ac:dyDescent="0.2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 x14ac:dyDescent="0.2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 x14ac:dyDescent="0.2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 x14ac:dyDescent="0.2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 x14ac:dyDescent="0.2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 x14ac:dyDescent="0.2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 x14ac:dyDescent="0.2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 x14ac:dyDescent="0.2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 x14ac:dyDescent="0.2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 x14ac:dyDescent="0.2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 x14ac:dyDescent="0.2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 x14ac:dyDescent="0.2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 x14ac:dyDescent="0.2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 x14ac:dyDescent="0.2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 x14ac:dyDescent="0.2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 x14ac:dyDescent="0.2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 x14ac:dyDescent="0.2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 x14ac:dyDescent="0.2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 x14ac:dyDescent="0.2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 x14ac:dyDescent="0.2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 x14ac:dyDescent="0.2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 x14ac:dyDescent="0.2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 x14ac:dyDescent="0.2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 x14ac:dyDescent="0.2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 x14ac:dyDescent="0.2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 x14ac:dyDescent="0.2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 x14ac:dyDescent="0.2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 x14ac:dyDescent="0.2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 x14ac:dyDescent="0.2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 x14ac:dyDescent="0.2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 x14ac:dyDescent="0.2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 x14ac:dyDescent="0.2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 x14ac:dyDescent="0.2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 x14ac:dyDescent="0.2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 x14ac:dyDescent="0.2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 x14ac:dyDescent="0.2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 x14ac:dyDescent="0.2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 x14ac:dyDescent="0.2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 x14ac:dyDescent="0.2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 x14ac:dyDescent="0.2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 x14ac:dyDescent="0.2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 x14ac:dyDescent="0.2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 x14ac:dyDescent="0.2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 x14ac:dyDescent="0.2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 x14ac:dyDescent="0.2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 x14ac:dyDescent="0.2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 x14ac:dyDescent="0.2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 x14ac:dyDescent="0.2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 x14ac:dyDescent="0.2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 x14ac:dyDescent="0.2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 x14ac:dyDescent="0.2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 x14ac:dyDescent="0.2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 x14ac:dyDescent="0.2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 x14ac:dyDescent="0.2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 x14ac:dyDescent="0.2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 x14ac:dyDescent="0.2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 x14ac:dyDescent="0.2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 x14ac:dyDescent="0.2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 x14ac:dyDescent="0.2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 x14ac:dyDescent="0.2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 x14ac:dyDescent="0.2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 x14ac:dyDescent="0.2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 x14ac:dyDescent="0.2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 x14ac:dyDescent="0.2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 x14ac:dyDescent="0.2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 x14ac:dyDescent="0.2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 x14ac:dyDescent="0.2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 x14ac:dyDescent="0.2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 x14ac:dyDescent="0.2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 x14ac:dyDescent="0.2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 x14ac:dyDescent="0.2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 x14ac:dyDescent="0.2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 x14ac:dyDescent="0.2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 x14ac:dyDescent="0.2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 x14ac:dyDescent="0.2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 x14ac:dyDescent="0.2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 x14ac:dyDescent="0.2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 x14ac:dyDescent="0.2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 x14ac:dyDescent="0.2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 x14ac:dyDescent="0.2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 x14ac:dyDescent="0.2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 x14ac:dyDescent="0.2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 x14ac:dyDescent="0.2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 x14ac:dyDescent="0.2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 x14ac:dyDescent="0.2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 x14ac:dyDescent="0.2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 x14ac:dyDescent="0.2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 x14ac:dyDescent="0.2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 x14ac:dyDescent="0.2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 x14ac:dyDescent="0.2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 x14ac:dyDescent="0.2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 x14ac:dyDescent="0.2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 x14ac:dyDescent="0.2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 x14ac:dyDescent="0.2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 x14ac:dyDescent="0.2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 x14ac:dyDescent="0.2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 x14ac:dyDescent="0.2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 x14ac:dyDescent="0.2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 x14ac:dyDescent="0.2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 x14ac:dyDescent="0.2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 x14ac:dyDescent="0.2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 x14ac:dyDescent="0.2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 x14ac:dyDescent="0.2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 x14ac:dyDescent="0.2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 x14ac:dyDescent="0.2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 x14ac:dyDescent="0.2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 x14ac:dyDescent="0.2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 x14ac:dyDescent="0.2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 x14ac:dyDescent="0.2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 x14ac:dyDescent="0.2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 x14ac:dyDescent="0.2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 x14ac:dyDescent="0.2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 x14ac:dyDescent="0.2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 x14ac:dyDescent="0.2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 x14ac:dyDescent="0.2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 x14ac:dyDescent="0.2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 x14ac:dyDescent="0.2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 x14ac:dyDescent="0.2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 x14ac:dyDescent="0.2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 x14ac:dyDescent="0.2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 x14ac:dyDescent="0.2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 x14ac:dyDescent="0.2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 x14ac:dyDescent="0.2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 x14ac:dyDescent="0.2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 x14ac:dyDescent="0.2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 x14ac:dyDescent="0.2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 x14ac:dyDescent="0.2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 x14ac:dyDescent="0.2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 x14ac:dyDescent="0.2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 x14ac:dyDescent="0.2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 x14ac:dyDescent="0.2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 x14ac:dyDescent="0.2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 x14ac:dyDescent="0.2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 x14ac:dyDescent="0.2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 x14ac:dyDescent="0.2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 x14ac:dyDescent="0.2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 x14ac:dyDescent="0.2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 x14ac:dyDescent="0.2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 x14ac:dyDescent="0.2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 x14ac:dyDescent="0.2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 x14ac:dyDescent="0.2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 x14ac:dyDescent="0.2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 x14ac:dyDescent="0.2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 x14ac:dyDescent="0.2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 x14ac:dyDescent="0.2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 x14ac:dyDescent="0.2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 x14ac:dyDescent="0.2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 x14ac:dyDescent="0.2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 x14ac:dyDescent="0.2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 x14ac:dyDescent="0.2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 x14ac:dyDescent="0.2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 x14ac:dyDescent="0.2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 x14ac:dyDescent="0.2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 x14ac:dyDescent="0.2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 x14ac:dyDescent="0.2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 x14ac:dyDescent="0.2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 x14ac:dyDescent="0.2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 x14ac:dyDescent="0.2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 x14ac:dyDescent="0.2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 x14ac:dyDescent="0.2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 x14ac:dyDescent="0.2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 x14ac:dyDescent="0.2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 x14ac:dyDescent="0.2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 x14ac:dyDescent="0.2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 x14ac:dyDescent="0.2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 x14ac:dyDescent="0.2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 x14ac:dyDescent="0.2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 x14ac:dyDescent="0.2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 x14ac:dyDescent="0.2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 x14ac:dyDescent="0.2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 x14ac:dyDescent="0.2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 x14ac:dyDescent="0.2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 x14ac:dyDescent="0.2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 x14ac:dyDescent="0.2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 x14ac:dyDescent="0.2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 x14ac:dyDescent="0.2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 x14ac:dyDescent="0.2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 x14ac:dyDescent="0.2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 x14ac:dyDescent="0.2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 x14ac:dyDescent="0.2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 x14ac:dyDescent="0.2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 x14ac:dyDescent="0.2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 x14ac:dyDescent="0.2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 x14ac:dyDescent="0.2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 x14ac:dyDescent="0.2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 x14ac:dyDescent="0.2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 x14ac:dyDescent="0.2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 x14ac:dyDescent="0.2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 x14ac:dyDescent="0.2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 x14ac:dyDescent="0.2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 x14ac:dyDescent="0.2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 x14ac:dyDescent="0.2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 x14ac:dyDescent="0.2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 x14ac:dyDescent="0.2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 x14ac:dyDescent="0.2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 x14ac:dyDescent="0.2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 x14ac:dyDescent="0.2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 x14ac:dyDescent="0.2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 x14ac:dyDescent="0.2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 x14ac:dyDescent="0.2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 x14ac:dyDescent="0.2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 x14ac:dyDescent="0.2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 x14ac:dyDescent="0.2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 x14ac:dyDescent="0.2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 x14ac:dyDescent="0.2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 x14ac:dyDescent="0.2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 x14ac:dyDescent="0.2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 x14ac:dyDescent="0.2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 x14ac:dyDescent="0.2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 x14ac:dyDescent="0.2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 x14ac:dyDescent="0.2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 x14ac:dyDescent="0.2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 x14ac:dyDescent="0.2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 x14ac:dyDescent="0.2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 x14ac:dyDescent="0.2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 x14ac:dyDescent="0.2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 x14ac:dyDescent="0.2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 x14ac:dyDescent="0.2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 x14ac:dyDescent="0.2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 x14ac:dyDescent="0.2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 x14ac:dyDescent="0.2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 x14ac:dyDescent="0.2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 x14ac:dyDescent="0.2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 x14ac:dyDescent="0.2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 x14ac:dyDescent="0.2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 x14ac:dyDescent="0.2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 x14ac:dyDescent="0.2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 x14ac:dyDescent="0.2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 x14ac:dyDescent="0.2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 x14ac:dyDescent="0.2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 x14ac:dyDescent="0.2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 x14ac:dyDescent="0.2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 x14ac:dyDescent="0.2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 x14ac:dyDescent="0.2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 x14ac:dyDescent="0.2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 x14ac:dyDescent="0.2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 x14ac:dyDescent="0.2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 x14ac:dyDescent="0.2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 x14ac:dyDescent="0.2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 x14ac:dyDescent="0.2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 x14ac:dyDescent="0.2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 x14ac:dyDescent="0.2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 x14ac:dyDescent="0.2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 x14ac:dyDescent="0.2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 x14ac:dyDescent="0.2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 x14ac:dyDescent="0.2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 x14ac:dyDescent="0.2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 x14ac:dyDescent="0.2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 x14ac:dyDescent="0.2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 x14ac:dyDescent="0.2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 x14ac:dyDescent="0.2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 x14ac:dyDescent="0.2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 x14ac:dyDescent="0.2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 x14ac:dyDescent="0.2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 x14ac:dyDescent="0.2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 x14ac:dyDescent="0.2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 x14ac:dyDescent="0.2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 x14ac:dyDescent="0.2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 x14ac:dyDescent="0.2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 x14ac:dyDescent="0.2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 x14ac:dyDescent="0.2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 x14ac:dyDescent="0.2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 x14ac:dyDescent="0.2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 x14ac:dyDescent="0.2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 x14ac:dyDescent="0.2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 x14ac:dyDescent="0.2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 x14ac:dyDescent="0.2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 x14ac:dyDescent="0.2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 x14ac:dyDescent="0.2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 x14ac:dyDescent="0.2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 x14ac:dyDescent="0.2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 x14ac:dyDescent="0.2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 x14ac:dyDescent="0.2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 x14ac:dyDescent="0.2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 x14ac:dyDescent="0.2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 x14ac:dyDescent="0.2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 x14ac:dyDescent="0.2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 x14ac:dyDescent="0.2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 x14ac:dyDescent="0.2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 x14ac:dyDescent="0.2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 x14ac:dyDescent="0.2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 x14ac:dyDescent="0.2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 x14ac:dyDescent="0.2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 x14ac:dyDescent="0.2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 x14ac:dyDescent="0.2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 x14ac:dyDescent="0.2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 x14ac:dyDescent="0.2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 x14ac:dyDescent="0.2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 x14ac:dyDescent="0.2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 x14ac:dyDescent="0.2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 x14ac:dyDescent="0.2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 x14ac:dyDescent="0.2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 x14ac:dyDescent="0.2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 x14ac:dyDescent="0.2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 x14ac:dyDescent="0.2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 x14ac:dyDescent="0.2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 x14ac:dyDescent="0.2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 x14ac:dyDescent="0.2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 x14ac:dyDescent="0.2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 x14ac:dyDescent="0.2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 x14ac:dyDescent="0.2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 x14ac:dyDescent="0.2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 x14ac:dyDescent="0.2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 x14ac:dyDescent="0.2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 x14ac:dyDescent="0.2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 x14ac:dyDescent="0.2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 x14ac:dyDescent="0.2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 x14ac:dyDescent="0.2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 x14ac:dyDescent="0.2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 x14ac:dyDescent="0.2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 x14ac:dyDescent="0.2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 x14ac:dyDescent="0.2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 x14ac:dyDescent="0.2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 x14ac:dyDescent="0.2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 x14ac:dyDescent="0.2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 x14ac:dyDescent="0.2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 x14ac:dyDescent="0.2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 x14ac:dyDescent="0.2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 x14ac:dyDescent="0.2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 x14ac:dyDescent="0.2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 x14ac:dyDescent="0.2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 x14ac:dyDescent="0.2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 x14ac:dyDescent="0.2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 x14ac:dyDescent="0.2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 x14ac:dyDescent="0.2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 x14ac:dyDescent="0.2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 x14ac:dyDescent="0.2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 x14ac:dyDescent="0.2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 x14ac:dyDescent="0.2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 x14ac:dyDescent="0.2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 x14ac:dyDescent="0.2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 x14ac:dyDescent="0.2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 x14ac:dyDescent="0.2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 x14ac:dyDescent="0.2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 x14ac:dyDescent="0.2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 x14ac:dyDescent="0.2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 x14ac:dyDescent="0.2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 x14ac:dyDescent="0.2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 x14ac:dyDescent="0.2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 x14ac:dyDescent="0.2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 x14ac:dyDescent="0.2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 x14ac:dyDescent="0.2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 x14ac:dyDescent="0.2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 x14ac:dyDescent="0.2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 x14ac:dyDescent="0.2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 x14ac:dyDescent="0.2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 x14ac:dyDescent="0.2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 x14ac:dyDescent="0.2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 x14ac:dyDescent="0.2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 x14ac:dyDescent="0.2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 x14ac:dyDescent="0.2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 x14ac:dyDescent="0.2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 x14ac:dyDescent="0.2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 x14ac:dyDescent="0.2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 x14ac:dyDescent="0.2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 x14ac:dyDescent="0.2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 x14ac:dyDescent="0.2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 x14ac:dyDescent="0.2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 x14ac:dyDescent="0.2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 x14ac:dyDescent="0.2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 x14ac:dyDescent="0.2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 x14ac:dyDescent="0.2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 x14ac:dyDescent="0.2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 x14ac:dyDescent="0.2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 x14ac:dyDescent="0.2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 x14ac:dyDescent="0.2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 x14ac:dyDescent="0.2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 x14ac:dyDescent="0.2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 x14ac:dyDescent="0.2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 x14ac:dyDescent="0.2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 x14ac:dyDescent="0.2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 x14ac:dyDescent="0.2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 x14ac:dyDescent="0.2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 x14ac:dyDescent="0.2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 x14ac:dyDescent="0.2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 x14ac:dyDescent="0.2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 x14ac:dyDescent="0.2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 x14ac:dyDescent="0.2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 x14ac:dyDescent="0.2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 x14ac:dyDescent="0.2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 x14ac:dyDescent="0.2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 x14ac:dyDescent="0.2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 x14ac:dyDescent="0.2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 x14ac:dyDescent="0.2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 x14ac:dyDescent="0.2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 x14ac:dyDescent="0.2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 x14ac:dyDescent="0.2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 x14ac:dyDescent="0.2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 x14ac:dyDescent="0.2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 x14ac:dyDescent="0.2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 x14ac:dyDescent="0.2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 x14ac:dyDescent="0.2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 x14ac:dyDescent="0.2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 x14ac:dyDescent="0.2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 x14ac:dyDescent="0.2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 x14ac:dyDescent="0.2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 x14ac:dyDescent="0.2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 x14ac:dyDescent="0.2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 x14ac:dyDescent="0.2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 x14ac:dyDescent="0.2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 x14ac:dyDescent="0.2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 x14ac:dyDescent="0.2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 x14ac:dyDescent="0.2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 x14ac:dyDescent="0.2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 x14ac:dyDescent="0.2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 x14ac:dyDescent="0.2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 x14ac:dyDescent="0.2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 x14ac:dyDescent="0.2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 x14ac:dyDescent="0.2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 x14ac:dyDescent="0.2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 x14ac:dyDescent="0.2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 x14ac:dyDescent="0.2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 x14ac:dyDescent="0.2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 x14ac:dyDescent="0.2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 x14ac:dyDescent="0.2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 x14ac:dyDescent="0.2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 x14ac:dyDescent="0.2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 x14ac:dyDescent="0.2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 x14ac:dyDescent="0.2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 x14ac:dyDescent="0.2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 x14ac:dyDescent="0.2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 x14ac:dyDescent="0.2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 x14ac:dyDescent="0.2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 x14ac:dyDescent="0.2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 x14ac:dyDescent="0.2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 x14ac:dyDescent="0.2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 x14ac:dyDescent="0.2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 x14ac:dyDescent="0.2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 x14ac:dyDescent="0.2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 x14ac:dyDescent="0.2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 x14ac:dyDescent="0.2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 x14ac:dyDescent="0.2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 x14ac:dyDescent="0.2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 x14ac:dyDescent="0.2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 x14ac:dyDescent="0.2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 x14ac:dyDescent="0.2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 x14ac:dyDescent="0.2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 x14ac:dyDescent="0.2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 x14ac:dyDescent="0.2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 x14ac:dyDescent="0.2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 x14ac:dyDescent="0.2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 x14ac:dyDescent="0.2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 x14ac:dyDescent="0.2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 x14ac:dyDescent="0.2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 x14ac:dyDescent="0.2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 x14ac:dyDescent="0.2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 x14ac:dyDescent="0.2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 x14ac:dyDescent="0.2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 x14ac:dyDescent="0.2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 x14ac:dyDescent="0.2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 x14ac:dyDescent="0.2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 x14ac:dyDescent="0.2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 x14ac:dyDescent="0.2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 x14ac:dyDescent="0.2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 x14ac:dyDescent="0.2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 x14ac:dyDescent="0.2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 x14ac:dyDescent="0.2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 x14ac:dyDescent="0.2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 x14ac:dyDescent="0.2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 x14ac:dyDescent="0.2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 x14ac:dyDescent="0.2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 x14ac:dyDescent="0.2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 x14ac:dyDescent="0.2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 x14ac:dyDescent="0.2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 x14ac:dyDescent="0.2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 x14ac:dyDescent="0.2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 x14ac:dyDescent="0.2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 x14ac:dyDescent="0.2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 x14ac:dyDescent="0.2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 x14ac:dyDescent="0.2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 x14ac:dyDescent="0.2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 x14ac:dyDescent="0.2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 x14ac:dyDescent="0.2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 x14ac:dyDescent="0.2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 x14ac:dyDescent="0.2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 x14ac:dyDescent="0.2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 x14ac:dyDescent="0.2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 x14ac:dyDescent="0.2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 x14ac:dyDescent="0.2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 x14ac:dyDescent="0.2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 x14ac:dyDescent="0.2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 x14ac:dyDescent="0.2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 x14ac:dyDescent="0.2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 x14ac:dyDescent="0.2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 x14ac:dyDescent="0.2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 x14ac:dyDescent="0.2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 x14ac:dyDescent="0.2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 x14ac:dyDescent="0.2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 x14ac:dyDescent="0.2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 x14ac:dyDescent="0.2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 x14ac:dyDescent="0.2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 x14ac:dyDescent="0.2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 x14ac:dyDescent="0.2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 x14ac:dyDescent="0.2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 x14ac:dyDescent="0.2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 x14ac:dyDescent="0.2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 x14ac:dyDescent="0.2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 x14ac:dyDescent="0.2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 x14ac:dyDescent="0.2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 x14ac:dyDescent="0.2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 x14ac:dyDescent="0.2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 x14ac:dyDescent="0.2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 x14ac:dyDescent="0.2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 x14ac:dyDescent="0.2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 x14ac:dyDescent="0.2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 x14ac:dyDescent="0.2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 x14ac:dyDescent="0.2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 x14ac:dyDescent="0.2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 x14ac:dyDescent="0.2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 x14ac:dyDescent="0.2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 x14ac:dyDescent="0.2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 x14ac:dyDescent="0.2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 x14ac:dyDescent="0.2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 x14ac:dyDescent="0.2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 x14ac:dyDescent="0.2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 x14ac:dyDescent="0.2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 x14ac:dyDescent="0.2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 x14ac:dyDescent="0.2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 x14ac:dyDescent="0.2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 x14ac:dyDescent="0.2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 x14ac:dyDescent="0.2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 x14ac:dyDescent="0.2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 x14ac:dyDescent="0.2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 x14ac:dyDescent="0.2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 x14ac:dyDescent="0.2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 x14ac:dyDescent="0.2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 x14ac:dyDescent="0.2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 x14ac:dyDescent="0.2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 x14ac:dyDescent="0.2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 x14ac:dyDescent="0.2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 x14ac:dyDescent="0.2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 x14ac:dyDescent="0.2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 x14ac:dyDescent="0.2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 x14ac:dyDescent="0.2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 x14ac:dyDescent="0.2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 x14ac:dyDescent="0.2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 x14ac:dyDescent="0.2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 x14ac:dyDescent="0.2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 x14ac:dyDescent="0.2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 x14ac:dyDescent="0.2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 x14ac:dyDescent="0.2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 x14ac:dyDescent="0.2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 x14ac:dyDescent="0.2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 x14ac:dyDescent="0.2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 x14ac:dyDescent="0.2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 x14ac:dyDescent="0.2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 x14ac:dyDescent="0.2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 x14ac:dyDescent="0.2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 x14ac:dyDescent="0.2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 x14ac:dyDescent="0.2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 x14ac:dyDescent="0.2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 x14ac:dyDescent="0.2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 x14ac:dyDescent="0.2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 x14ac:dyDescent="0.2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 x14ac:dyDescent="0.2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 x14ac:dyDescent="0.2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 x14ac:dyDescent="0.2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 x14ac:dyDescent="0.2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 x14ac:dyDescent="0.2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 x14ac:dyDescent="0.2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 x14ac:dyDescent="0.2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 x14ac:dyDescent="0.2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 x14ac:dyDescent="0.2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 x14ac:dyDescent="0.2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 x14ac:dyDescent="0.2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 x14ac:dyDescent="0.2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 x14ac:dyDescent="0.2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 x14ac:dyDescent="0.2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 x14ac:dyDescent="0.2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 x14ac:dyDescent="0.2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 x14ac:dyDescent="0.2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 x14ac:dyDescent="0.2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 x14ac:dyDescent="0.2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 x14ac:dyDescent="0.2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 x14ac:dyDescent="0.2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 x14ac:dyDescent="0.2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 x14ac:dyDescent="0.2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 x14ac:dyDescent="0.2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 x14ac:dyDescent="0.2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 x14ac:dyDescent="0.2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 x14ac:dyDescent="0.2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 x14ac:dyDescent="0.2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 x14ac:dyDescent="0.2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 x14ac:dyDescent="0.2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 x14ac:dyDescent="0.2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 x14ac:dyDescent="0.2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 x14ac:dyDescent="0.2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 x14ac:dyDescent="0.2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 x14ac:dyDescent="0.2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 x14ac:dyDescent="0.2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 x14ac:dyDescent="0.2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 x14ac:dyDescent="0.2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 x14ac:dyDescent="0.2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 x14ac:dyDescent="0.2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 x14ac:dyDescent="0.2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 x14ac:dyDescent="0.2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 x14ac:dyDescent="0.2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 x14ac:dyDescent="0.2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 x14ac:dyDescent="0.2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 x14ac:dyDescent="0.2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 x14ac:dyDescent="0.2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 x14ac:dyDescent="0.2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 x14ac:dyDescent="0.2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 x14ac:dyDescent="0.2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 x14ac:dyDescent="0.2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 x14ac:dyDescent="0.2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 x14ac:dyDescent="0.2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 x14ac:dyDescent="0.2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 x14ac:dyDescent="0.2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 x14ac:dyDescent="0.2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 x14ac:dyDescent="0.2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 x14ac:dyDescent="0.2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 x14ac:dyDescent="0.2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 x14ac:dyDescent="0.2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 x14ac:dyDescent="0.2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 x14ac:dyDescent="0.2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 x14ac:dyDescent="0.2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 x14ac:dyDescent="0.2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 x14ac:dyDescent="0.2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 x14ac:dyDescent="0.2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 x14ac:dyDescent="0.2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 x14ac:dyDescent="0.2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 x14ac:dyDescent="0.2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 x14ac:dyDescent="0.2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 x14ac:dyDescent="0.2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 x14ac:dyDescent="0.2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 x14ac:dyDescent="0.2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 x14ac:dyDescent="0.2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 x14ac:dyDescent="0.2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 x14ac:dyDescent="0.2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 x14ac:dyDescent="0.2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 x14ac:dyDescent="0.2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 x14ac:dyDescent="0.2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 x14ac:dyDescent="0.2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 x14ac:dyDescent="0.2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 x14ac:dyDescent="0.2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 x14ac:dyDescent="0.2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 x14ac:dyDescent="0.2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 x14ac:dyDescent="0.2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 x14ac:dyDescent="0.2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 x14ac:dyDescent="0.2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 x14ac:dyDescent="0.2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 x14ac:dyDescent="0.2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 x14ac:dyDescent="0.2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 x14ac:dyDescent="0.2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 x14ac:dyDescent="0.2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 x14ac:dyDescent="0.2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 x14ac:dyDescent="0.2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 x14ac:dyDescent="0.2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 x14ac:dyDescent="0.2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 x14ac:dyDescent="0.2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 x14ac:dyDescent="0.2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 x14ac:dyDescent="0.2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 x14ac:dyDescent="0.2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 x14ac:dyDescent="0.2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 x14ac:dyDescent="0.2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 x14ac:dyDescent="0.2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 x14ac:dyDescent="0.2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 x14ac:dyDescent="0.2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 x14ac:dyDescent="0.2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 x14ac:dyDescent="0.2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 x14ac:dyDescent="0.2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 x14ac:dyDescent="0.2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 x14ac:dyDescent="0.2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 x14ac:dyDescent="0.2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 x14ac:dyDescent="0.2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 x14ac:dyDescent="0.2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 x14ac:dyDescent="0.2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 x14ac:dyDescent="0.2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 x14ac:dyDescent="0.2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 x14ac:dyDescent="0.2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 x14ac:dyDescent="0.2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 x14ac:dyDescent="0.2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 x14ac:dyDescent="0.2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 x14ac:dyDescent="0.2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 x14ac:dyDescent="0.2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 x14ac:dyDescent="0.2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 x14ac:dyDescent="0.2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 x14ac:dyDescent="0.2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 x14ac:dyDescent="0.2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 x14ac:dyDescent="0.2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 x14ac:dyDescent="0.2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 x14ac:dyDescent="0.2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 x14ac:dyDescent="0.2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 x14ac:dyDescent="0.2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 x14ac:dyDescent="0.2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 x14ac:dyDescent="0.2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 x14ac:dyDescent="0.2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 x14ac:dyDescent="0.2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 x14ac:dyDescent="0.2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 x14ac:dyDescent="0.2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 x14ac:dyDescent="0.2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 x14ac:dyDescent="0.2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 x14ac:dyDescent="0.2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 x14ac:dyDescent="0.2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 x14ac:dyDescent="0.2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 x14ac:dyDescent="0.2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 x14ac:dyDescent="0.2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 x14ac:dyDescent="0.2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 x14ac:dyDescent="0.2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 x14ac:dyDescent="0.2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 x14ac:dyDescent="0.2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 x14ac:dyDescent="0.2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 x14ac:dyDescent="0.2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 x14ac:dyDescent="0.2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 x14ac:dyDescent="0.2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 x14ac:dyDescent="0.2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 x14ac:dyDescent="0.2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 x14ac:dyDescent="0.2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 x14ac:dyDescent="0.2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 x14ac:dyDescent="0.2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 x14ac:dyDescent="0.2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 x14ac:dyDescent="0.2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 x14ac:dyDescent="0.2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 x14ac:dyDescent="0.2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 x14ac:dyDescent="0.2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 x14ac:dyDescent="0.2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 x14ac:dyDescent="0.2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 x14ac:dyDescent="0.2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 x14ac:dyDescent="0.2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 x14ac:dyDescent="0.2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 x14ac:dyDescent="0.2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 x14ac:dyDescent="0.2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 x14ac:dyDescent="0.2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 x14ac:dyDescent="0.2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 x14ac:dyDescent="0.2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 x14ac:dyDescent="0.2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 x14ac:dyDescent="0.2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 x14ac:dyDescent="0.2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 x14ac:dyDescent="0.2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 x14ac:dyDescent="0.2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 x14ac:dyDescent="0.2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 x14ac:dyDescent="0.2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 x14ac:dyDescent="0.2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 x14ac:dyDescent="0.2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 x14ac:dyDescent="0.2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 x14ac:dyDescent="0.2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 x14ac:dyDescent="0.2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 x14ac:dyDescent="0.2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 x14ac:dyDescent="0.2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 x14ac:dyDescent="0.2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 x14ac:dyDescent="0.2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 x14ac:dyDescent="0.2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 x14ac:dyDescent="0.2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 x14ac:dyDescent="0.2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 x14ac:dyDescent="0.2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 x14ac:dyDescent="0.2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 x14ac:dyDescent="0.2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 x14ac:dyDescent="0.2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 x14ac:dyDescent="0.2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 x14ac:dyDescent="0.2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 x14ac:dyDescent="0.2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 x14ac:dyDescent="0.2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 x14ac:dyDescent="0.2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 x14ac:dyDescent="0.2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 x14ac:dyDescent="0.2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 x14ac:dyDescent="0.2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 x14ac:dyDescent="0.2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 x14ac:dyDescent="0.2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 x14ac:dyDescent="0.2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 x14ac:dyDescent="0.2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 x14ac:dyDescent="0.2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 x14ac:dyDescent="0.2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 x14ac:dyDescent="0.2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 x14ac:dyDescent="0.2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 x14ac:dyDescent="0.2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 x14ac:dyDescent="0.2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 x14ac:dyDescent="0.2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 x14ac:dyDescent="0.2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 x14ac:dyDescent="0.2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 x14ac:dyDescent="0.2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 x14ac:dyDescent="0.2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 x14ac:dyDescent="0.2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 x14ac:dyDescent="0.2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 x14ac:dyDescent="0.2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 x14ac:dyDescent="0.2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 x14ac:dyDescent="0.2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 x14ac:dyDescent="0.2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 x14ac:dyDescent="0.2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 x14ac:dyDescent="0.2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 x14ac:dyDescent="0.2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 x14ac:dyDescent="0.2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 x14ac:dyDescent="0.2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 x14ac:dyDescent="0.2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 x14ac:dyDescent="0.2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 x14ac:dyDescent="0.2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 x14ac:dyDescent="0.2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 x14ac:dyDescent="0.2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 x14ac:dyDescent="0.2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 x14ac:dyDescent="0.2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 x14ac:dyDescent="0.2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 x14ac:dyDescent="0.2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 x14ac:dyDescent="0.2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 x14ac:dyDescent="0.2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 x14ac:dyDescent="0.2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 x14ac:dyDescent="0.2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 x14ac:dyDescent="0.2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 x14ac:dyDescent="0.2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 x14ac:dyDescent="0.2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 x14ac:dyDescent="0.2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 x14ac:dyDescent="0.2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 x14ac:dyDescent="0.2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 x14ac:dyDescent="0.2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 x14ac:dyDescent="0.2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 x14ac:dyDescent="0.2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 x14ac:dyDescent="0.2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 x14ac:dyDescent="0.2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 x14ac:dyDescent="0.2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 x14ac:dyDescent="0.2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 x14ac:dyDescent="0.2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 x14ac:dyDescent="0.2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 x14ac:dyDescent="0.2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 x14ac:dyDescent="0.2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 x14ac:dyDescent="0.2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 x14ac:dyDescent="0.2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 x14ac:dyDescent="0.2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 x14ac:dyDescent="0.2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 x14ac:dyDescent="0.2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 x14ac:dyDescent="0.2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 x14ac:dyDescent="0.2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 x14ac:dyDescent="0.2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 x14ac:dyDescent="0.2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 x14ac:dyDescent="0.2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 x14ac:dyDescent="0.2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 x14ac:dyDescent="0.2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 x14ac:dyDescent="0.2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 x14ac:dyDescent="0.2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 x14ac:dyDescent="0.2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 x14ac:dyDescent="0.2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 x14ac:dyDescent="0.2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 x14ac:dyDescent="0.2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 x14ac:dyDescent="0.2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 x14ac:dyDescent="0.2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 x14ac:dyDescent="0.2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 x14ac:dyDescent="0.2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 x14ac:dyDescent="0.2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 x14ac:dyDescent="0.2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 x14ac:dyDescent="0.2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 x14ac:dyDescent="0.2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 x14ac:dyDescent="0.2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 x14ac:dyDescent="0.2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 x14ac:dyDescent="0.2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 x14ac:dyDescent="0.2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 x14ac:dyDescent="0.2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 x14ac:dyDescent="0.2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 x14ac:dyDescent="0.2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 x14ac:dyDescent="0.2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 x14ac:dyDescent="0.2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 x14ac:dyDescent="0.2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 x14ac:dyDescent="0.2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 x14ac:dyDescent="0.2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 x14ac:dyDescent="0.2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 x14ac:dyDescent="0.2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 x14ac:dyDescent="0.2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 x14ac:dyDescent="0.2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 x14ac:dyDescent="0.2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 x14ac:dyDescent="0.2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 x14ac:dyDescent="0.2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 x14ac:dyDescent="0.2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 x14ac:dyDescent="0.2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 x14ac:dyDescent="0.2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 x14ac:dyDescent="0.2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 x14ac:dyDescent="0.2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 x14ac:dyDescent="0.2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 x14ac:dyDescent="0.2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 x14ac:dyDescent="0.2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 x14ac:dyDescent="0.2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 x14ac:dyDescent="0.2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 x14ac:dyDescent="0.2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 x14ac:dyDescent="0.2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 x14ac:dyDescent="0.2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 x14ac:dyDescent="0.2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 x14ac:dyDescent="0.2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 x14ac:dyDescent="0.2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 x14ac:dyDescent="0.2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 x14ac:dyDescent="0.2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 x14ac:dyDescent="0.2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 x14ac:dyDescent="0.2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 x14ac:dyDescent="0.2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 x14ac:dyDescent="0.2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 x14ac:dyDescent="0.2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 x14ac:dyDescent="0.2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 x14ac:dyDescent="0.2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 x14ac:dyDescent="0.2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 x14ac:dyDescent="0.2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 x14ac:dyDescent="0.2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 x14ac:dyDescent="0.2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 x14ac:dyDescent="0.2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 x14ac:dyDescent="0.2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 x14ac:dyDescent="0.2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 x14ac:dyDescent="0.2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 x14ac:dyDescent="0.2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 x14ac:dyDescent="0.2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 x14ac:dyDescent="0.2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 x14ac:dyDescent="0.2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 x14ac:dyDescent="0.2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 x14ac:dyDescent="0.2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 x14ac:dyDescent="0.2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 x14ac:dyDescent="0.2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 x14ac:dyDescent="0.2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 x14ac:dyDescent="0.2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 x14ac:dyDescent="0.2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 x14ac:dyDescent="0.2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 x14ac:dyDescent="0.2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 x14ac:dyDescent="0.2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 x14ac:dyDescent="0.2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 x14ac:dyDescent="0.2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 x14ac:dyDescent="0.2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 x14ac:dyDescent="0.2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 x14ac:dyDescent="0.2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 x14ac:dyDescent="0.2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 x14ac:dyDescent="0.2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 x14ac:dyDescent="0.2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 x14ac:dyDescent="0.2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 x14ac:dyDescent="0.2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 x14ac:dyDescent="0.2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 x14ac:dyDescent="0.2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 x14ac:dyDescent="0.2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 x14ac:dyDescent="0.2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 x14ac:dyDescent="0.2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 x14ac:dyDescent="0.2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 x14ac:dyDescent="0.2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 x14ac:dyDescent="0.2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 x14ac:dyDescent="0.2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 x14ac:dyDescent="0.2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 x14ac:dyDescent="0.2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 x14ac:dyDescent="0.2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 x14ac:dyDescent="0.2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 x14ac:dyDescent="0.2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 x14ac:dyDescent="0.2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 x14ac:dyDescent="0.2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 x14ac:dyDescent="0.2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 x14ac:dyDescent="0.2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 x14ac:dyDescent="0.2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 x14ac:dyDescent="0.2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 x14ac:dyDescent="0.2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 x14ac:dyDescent="0.2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 x14ac:dyDescent="0.2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 x14ac:dyDescent="0.2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 x14ac:dyDescent="0.2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 x14ac:dyDescent="0.2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 x14ac:dyDescent="0.2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 x14ac:dyDescent="0.2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 x14ac:dyDescent="0.2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 x14ac:dyDescent="0.2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 x14ac:dyDescent="0.2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 x14ac:dyDescent="0.2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 x14ac:dyDescent="0.2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 x14ac:dyDescent="0.2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 x14ac:dyDescent="0.2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 x14ac:dyDescent="0.2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 x14ac:dyDescent="0.2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 x14ac:dyDescent="0.2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 x14ac:dyDescent="0.2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 x14ac:dyDescent="0.2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 x14ac:dyDescent="0.2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 x14ac:dyDescent="0.2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 x14ac:dyDescent="0.2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 x14ac:dyDescent="0.2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 x14ac:dyDescent="0.2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 x14ac:dyDescent="0.2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 x14ac:dyDescent="0.2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 x14ac:dyDescent="0.2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 x14ac:dyDescent="0.2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 x14ac:dyDescent="0.2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 x14ac:dyDescent="0.2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 x14ac:dyDescent="0.2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 x14ac:dyDescent="0.2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 x14ac:dyDescent="0.2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 x14ac:dyDescent="0.2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 x14ac:dyDescent="0.2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 x14ac:dyDescent="0.2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 x14ac:dyDescent="0.2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 x14ac:dyDescent="0.2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 x14ac:dyDescent="0.2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 x14ac:dyDescent="0.2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 x14ac:dyDescent="0.2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 x14ac:dyDescent="0.2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 x14ac:dyDescent="0.2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 x14ac:dyDescent="0.2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 x14ac:dyDescent="0.2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 x14ac:dyDescent="0.2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 x14ac:dyDescent="0.2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 x14ac:dyDescent="0.2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 x14ac:dyDescent="0.2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 x14ac:dyDescent="0.2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 x14ac:dyDescent="0.2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 x14ac:dyDescent="0.2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 x14ac:dyDescent="0.2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 x14ac:dyDescent="0.2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 x14ac:dyDescent="0.2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 x14ac:dyDescent="0.2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 x14ac:dyDescent="0.2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 x14ac:dyDescent="0.2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 x14ac:dyDescent="0.2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 x14ac:dyDescent="0.2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 x14ac:dyDescent="0.2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 x14ac:dyDescent="0.2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 x14ac:dyDescent="0.2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 x14ac:dyDescent="0.2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 x14ac:dyDescent="0.2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 x14ac:dyDescent="0.2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 x14ac:dyDescent="0.2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 x14ac:dyDescent="0.2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 x14ac:dyDescent="0.2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 x14ac:dyDescent="0.2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 x14ac:dyDescent="0.2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 x14ac:dyDescent="0.2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 x14ac:dyDescent="0.2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 x14ac:dyDescent="0.2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 x14ac:dyDescent="0.2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 x14ac:dyDescent="0.2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 x14ac:dyDescent="0.2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 x14ac:dyDescent="0.2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 x14ac:dyDescent="0.2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 x14ac:dyDescent="0.2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 x14ac:dyDescent="0.2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 x14ac:dyDescent="0.2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 x14ac:dyDescent="0.2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 x14ac:dyDescent="0.2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 x14ac:dyDescent="0.2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 x14ac:dyDescent="0.2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 x14ac:dyDescent="0.2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 x14ac:dyDescent="0.2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 x14ac:dyDescent="0.2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 x14ac:dyDescent="0.2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 x14ac:dyDescent="0.2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 x14ac:dyDescent="0.2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 x14ac:dyDescent="0.2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 x14ac:dyDescent="0.2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 x14ac:dyDescent="0.2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 x14ac:dyDescent="0.2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 x14ac:dyDescent="0.2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 x14ac:dyDescent="0.2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 x14ac:dyDescent="0.2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 x14ac:dyDescent="0.2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 x14ac:dyDescent="0.2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 x14ac:dyDescent="0.2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 x14ac:dyDescent="0.2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 x14ac:dyDescent="0.2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 x14ac:dyDescent="0.2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 x14ac:dyDescent="0.2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 x14ac:dyDescent="0.2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 x14ac:dyDescent="0.2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 x14ac:dyDescent="0.2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 x14ac:dyDescent="0.2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 x14ac:dyDescent="0.2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 x14ac:dyDescent="0.2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 x14ac:dyDescent="0.2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 x14ac:dyDescent="0.2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 x14ac:dyDescent="0.2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 x14ac:dyDescent="0.2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 x14ac:dyDescent="0.2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 x14ac:dyDescent="0.2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 x14ac:dyDescent="0.2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 x14ac:dyDescent="0.2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 x14ac:dyDescent="0.2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 x14ac:dyDescent="0.2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 x14ac:dyDescent="0.2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 x14ac:dyDescent="0.2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 x14ac:dyDescent="0.2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 x14ac:dyDescent="0.2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 x14ac:dyDescent="0.2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 x14ac:dyDescent="0.2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 x14ac:dyDescent="0.2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 x14ac:dyDescent="0.2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 x14ac:dyDescent="0.2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 x14ac:dyDescent="0.2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 x14ac:dyDescent="0.2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 x14ac:dyDescent="0.2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 x14ac:dyDescent="0.2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 x14ac:dyDescent="0.2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 x14ac:dyDescent="0.2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 x14ac:dyDescent="0.2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 x14ac:dyDescent="0.2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 x14ac:dyDescent="0.2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 x14ac:dyDescent="0.2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 x14ac:dyDescent="0.2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 x14ac:dyDescent="0.2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 x14ac:dyDescent="0.2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 x14ac:dyDescent="0.2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 x14ac:dyDescent="0.2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 x14ac:dyDescent="0.2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 x14ac:dyDescent="0.2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 x14ac:dyDescent="0.2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 x14ac:dyDescent="0.2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 x14ac:dyDescent="0.2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 x14ac:dyDescent="0.2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 x14ac:dyDescent="0.2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 x14ac:dyDescent="0.2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 x14ac:dyDescent="0.2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 x14ac:dyDescent="0.2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 x14ac:dyDescent="0.2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 x14ac:dyDescent="0.2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 x14ac:dyDescent="0.2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 x14ac:dyDescent="0.2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 x14ac:dyDescent="0.2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 x14ac:dyDescent="0.2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 x14ac:dyDescent="0.2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 x14ac:dyDescent="0.2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 x14ac:dyDescent="0.2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 x14ac:dyDescent="0.2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 x14ac:dyDescent="0.2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 x14ac:dyDescent="0.2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 x14ac:dyDescent="0.2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 x14ac:dyDescent="0.2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 x14ac:dyDescent="0.2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 x14ac:dyDescent="0.2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 x14ac:dyDescent="0.2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 x14ac:dyDescent="0.2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 x14ac:dyDescent="0.2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 x14ac:dyDescent="0.2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 x14ac:dyDescent="0.2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 x14ac:dyDescent="0.2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 x14ac:dyDescent="0.2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 x14ac:dyDescent="0.2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 x14ac:dyDescent="0.2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 x14ac:dyDescent="0.2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 x14ac:dyDescent="0.2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 x14ac:dyDescent="0.2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 x14ac:dyDescent="0.2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 x14ac:dyDescent="0.2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 x14ac:dyDescent="0.2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 x14ac:dyDescent="0.2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 x14ac:dyDescent="0.2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 x14ac:dyDescent="0.2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 x14ac:dyDescent="0.2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 x14ac:dyDescent="0.2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 x14ac:dyDescent="0.2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 x14ac:dyDescent="0.2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 x14ac:dyDescent="0.2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 x14ac:dyDescent="0.2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 x14ac:dyDescent="0.2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 x14ac:dyDescent="0.2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 x14ac:dyDescent="0.2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 x14ac:dyDescent="0.2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 x14ac:dyDescent="0.2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 x14ac:dyDescent="0.2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 x14ac:dyDescent="0.2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 x14ac:dyDescent="0.2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 x14ac:dyDescent="0.2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 x14ac:dyDescent="0.2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 x14ac:dyDescent="0.2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 x14ac:dyDescent="0.2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 x14ac:dyDescent="0.2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 x14ac:dyDescent="0.2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 x14ac:dyDescent="0.2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 x14ac:dyDescent="0.2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 x14ac:dyDescent="0.2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 x14ac:dyDescent="0.2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 x14ac:dyDescent="0.2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 x14ac:dyDescent="0.2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 x14ac:dyDescent="0.2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 x14ac:dyDescent="0.2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 x14ac:dyDescent="0.2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 x14ac:dyDescent="0.2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 x14ac:dyDescent="0.2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 x14ac:dyDescent="0.2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 x14ac:dyDescent="0.2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 x14ac:dyDescent="0.2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 x14ac:dyDescent="0.2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 x14ac:dyDescent="0.2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 x14ac:dyDescent="0.2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 x14ac:dyDescent="0.2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 x14ac:dyDescent="0.2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 x14ac:dyDescent="0.2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 x14ac:dyDescent="0.2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 x14ac:dyDescent="0.2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 x14ac:dyDescent="0.2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 x14ac:dyDescent="0.2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 x14ac:dyDescent="0.2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 x14ac:dyDescent="0.2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 x14ac:dyDescent="0.2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 x14ac:dyDescent="0.2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 x14ac:dyDescent="0.2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 x14ac:dyDescent="0.2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 x14ac:dyDescent="0.2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 x14ac:dyDescent="0.2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 x14ac:dyDescent="0.2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 x14ac:dyDescent="0.2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 x14ac:dyDescent="0.2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 x14ac:dyDescent="0.2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 x14ac:dyDescent="0.2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 x14ac:dyDescent="0.2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 x14ac:dyDescent="0.2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 x14ac:dyDescent="0.2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 x14ac:dyDescent="0.2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 x14ac:dyDescent="0.2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 x14ac:dyDescent="0.2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 x14ac:dyDescent="0.2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 x14ac:dyDescent="0.2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 x14ac:dyDescent="0.2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 x14ac:dyDescent="0.2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 x14ac:dyDescent="0.2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 x14ac:dyDescent="0.2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 x14ac:dyDescent="0.2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 x14ac:dyDescent="0.2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 x14ac:dyDescent="0.2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 x14ac:dyDescent="0.2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 x14ac:dyDescent="0.2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 x14ac:dyDescent="0.2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 x14ac:dyDescent="0.2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 x14ac:dyDescent="0.2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 x14ac:dyDescent="0.2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 x14ac:dyDescent="0.2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 x14ac:dyDescent="0.2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 x14ac:dyDescent="0.2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 x14ac:dyDescent="0.2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 x14ac:dyDescent="0.2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 x14ac:dyDescent="0.2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 x14ac:dyDescent="0.2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 x14ac:dyDescent="0.2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 x14ac:dyDescent="0.2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 x14ac:dyDescent="0.2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 x14ac:dyDescent="0.2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 x14ac:dyDescent="0.2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 x14ac:dyDescent="0.2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 x14ac:dyDescent="0.2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 x14ac:dyDescent="0.2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 x14ac:dyDescent="0.2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 x14ac:dyDescent="0.2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 x14ac:dyDescent="0.2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 x14ac:dyDescent="0.2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 x14ac:dyDescent="0.2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 x14ac:dyDescent="0.2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 x14ac:dyDescent="0.2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 x14ac:dyDescent="0.2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 x14ac:dyDescent="0.2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 x14ac:dyDescent="0.2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 x14ac:dyDescent="0.2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 x14ac:dyDescent="0.2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 x14ac:dyDescent="0.2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 x14ac:dyDescent="0.2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 x14ac:dyDescent="0.2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 x14ac:dyDescent="0.2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 x14ac:dyDescent="0.2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 x14ac:dyDescent="0.2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 x14ac:dyDescent="0.2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 x14ac:dyDescent="0.2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 x14ac:dyDescent="0.2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 x14ac:dyDescent="0.2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 x14ac:dyDescent="0.2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 x14ac:dyDescent="0.2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 x14ac:dyDescent="0.2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 x14ac:dyDescent="0.2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 x14ac:dyDescent="0.2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 x14ac:dyDescent="0.2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 x14ac:dyDescent="0.2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 x14ac:dyDescent="0.2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 x14ac:dyDescent="0.2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 x14ac:dyDescent="0.2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 x14ac:dyDescent="0.2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 x14ac:dyDescent="0.2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 x14ac:dyDescent="0.2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 x14ac:dyDescent="0.2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 x14ac:dyDescent="0.2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 x14ac:dyDescent="0.2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 x14ac:dyDescent="0.2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 x14ac:dyDescent="0.2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 x14ac:dyDescent="0.2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 x14ac:dyDescent="0.2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 x14ac:dyDescent="0.2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 x14ac:dyDescent="0.2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 x14ac:dyDescent="0.2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 x14ac:dyDescent="0.2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 x14ac:dyDescent="0.2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 x14ac:dyDescent="0.2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 x14ac:dyDescent="0.2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 x14ac:dyDescent="0.2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 x14ac:dyDescent="0.2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 x14ac:dyDescent="0.2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 x14ac:dyDescent="0.2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 x14ac:dyDescent="0.2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 x14ac:dyDescent="0.2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 x14ac:dyDescent="0.2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 x14ac:dyDescent="0.2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 x14ac:dyDescent="0.2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 x14ac:dyDescent="0.2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 x14ac:dyDescent="0.2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 x14ac:dyDescent="0.2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 x14ac:dyDescent="0.2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 x14ac:dyDescent="0.2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 x14ac:dyDescent="0.2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 x14ac:dyDescent="0.2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 x14ac:dyDescent="0.2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 x14ac:dyDescent="0.2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 x14ac:dyDescent="0.2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 x14ac:dyDescent="0.2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 x14ac:dyDescent="0.2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 x14ac:dyDescent="0.2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 x14ac:dyDescent="0.2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 x14ac:dyDescent="0.2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 x14ac:dyDescent="0.2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 x14ac:dyDescent="0.2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 x14ac:dyDescent="0.2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 x14ac:dyDescent="0.2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 x14ac:dyDescent="0.2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 x14ac:dyDescent="0.2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 x14ac:dyDescent="0.2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 x14ac:dyDescent="0.2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 x14ac:dyDescent="0.2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 x14ac:dyDescent="0.2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 x14ac:dyDescent="0.2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 x14ac:dyDescent="0.2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 x14ac:dyDescent="0.2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 x14ac:dyDescent="0.2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 x14ac:dyDescent="0.2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 x14ac:dyDescent="0.2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 x14ac:dyDescent="0.2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 x14ac:dyDescent="0.2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 x14ac:dyDescent="0.2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 x14ac:dyDescent="0.2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 x14ac:dyDescent="0.2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 x14ac:dyDescent="0.2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 x14ac:dyDescent="0.2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 x14ac:dyDescent="0.2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 x14ac:dyDescent="0.2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 x14ac:dyDescent="0.2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 x14ac:dyDescent="0.2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 x14ac:dyDescent="0.2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 x14ac:dyDescent="0.2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 x14ac:dyDescent="0.2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 x14ac:dyDescent="0.2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 x14ac:dyDescent="0.2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 x14ac:dyDescent="0.2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 x14ac:dyDescent="0.2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 x14ac:dyDescent="0.2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 x14ac:dyDescent="0.2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 x14ac:dyDescent="0.2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 x14ac:dyDescent="0.2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 x14ac:dyDescent="0.2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 x14ac:dyDescent="0.2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 x14ac:dyDescent="0.2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 x14ac:dyDescent="0.2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 x14ac:dyDescent="0.2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 x14ac:dyDescent="0.2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 x14ac:dyDescent="0.2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 x14ac:dyDescent="0.2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 x14ac:dyDescent="0.2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 x14ac:dyDescent="0.2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 x14ac:dyDescent="0.2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 x14ac:dyDescent="0.2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 x14ac:dyDescent="0.2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 x14ac:dyDescent="0.2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 x14ac:dyDescent="0.2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 x14ac:dyDescent="0.2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 x14ac:dyDescent="0.2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 x14ac:dyDescent="0.2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 x14ac:dyDescent="0.2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 x14ac:dyDescent="0.2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 x14ac:dyDescent="0.2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 x14ac:dyDescent="0.2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 x14ac:dyDescent="0.2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 x14ac:dyDescent="0.2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 x14ac:dyDescent="0.2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 x14ac:dyDescent="0.2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 x14ac:dyDescent="0.2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 x14ac:dyDescent="0.2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 x14ac:dyDescent="0.2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 x14ac:dyDescent="0.2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 x14ac:dyDescent="0.2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 x14ac:dyDescent="0.2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 x14ac:dyDescent="0.2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 x14ac:dyDescent="0.2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 x14ac:dyDescent="0.2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 x14ac:dyDescent="0.2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 x14ac:dyDescent="0.2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 x14ac:dyDescent="0.2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 x14ac:dyDescent="0.2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 x14ac:dyDescent="0.2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 x14ac:dyDescent="0.2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 x14ac:dyDescent="0.2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 x14ac:dyDescent="0.2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 x14ac:dyDescent="0.2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 x14ac:dyDescent="0.2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 x14ac:dyDescent="0.2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 x14ac:dyDescent="0.2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 x14ac:dyDescent="0.2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 x14ac:dyDescent="0.2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 x14ac:dyDescent="0.2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 x14ac:dyDescent="0.2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 x14ac:dyDescent="0.2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 x14ac:dyDescent="0.2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 x14ac:dyDescent="0.2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 x14ac:dyDescent="0.2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 x14ac:dyDescent="0.2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 x14ac:dyDescent="0.2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 x14ac:dyDescent="0.2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 x14ac:dyDescent="0.2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 x14ac:dyDescent="0.2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 x14ac:dyDescent="0.2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 x14ac:dyDescent="0.2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 x14ac:dyDescent="0.2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 x14ac:dyDescent="0.2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 x14ac:dyDescent="0.2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 x14ac:dyDescent="0.2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 x14ac:dyDescent="0.2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 x14ac:dyDescent="0.2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 x14ac:dyDescent="0.2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 x14ac:dyDescent="0.2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 x14ac:dyDescent="0.2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 x14ac:dyDescent="0.2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 x14ac:dyDescent="0.2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 x14ac:dyDescent="0.2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 x14ac:dyDescent="0.2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 x14ac:dyDescent="0.2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 x14ac:dyDescent="0.2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 x14ac:dyDescent="0.2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 x14ac:dyDescent="0.2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 x14ac:dyDescent="0.2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 x14ac:dyDescent="0.2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 x14ac:dyDescent="0.2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 x14ac:dyDescent="0.2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 x14ac:dyDescent="0.2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 x14ac:dyDescent="0.2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 x14ac:dyDescent="0.2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 x14ac:dyDescent="0.2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 x14ac:dyDescent="0.2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 x14ac:dyDescent="0.2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 x14ac:dyDescent="0.2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 x14ac:dyDescent="0.2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 x14ac:dyDescent="0.2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 x14ac:dyDescent="0.2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 x14ac:dyDescent="0.2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 x14ac:dyDescent="0.2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 x14ac:dyDescent="0.2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 x14ac:dyDescent="0.2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 x14ac:dyDescent="0.2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 x14ac:dyDescent="0.2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 x14ac:dyDescent="0.2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 x14ac:dyDescent="0.2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 x14ac:dyDescent="0.2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 x14ac:dyDescent="0.2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 x14ac:dyDescent="0.2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 x14ac:dyDescent="0.2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 x14ac:dyDescent="0.2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 x14ac:dyDescent="0.2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 x14ac:dyDescent="0.2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 x14ac:dyDescent="0.2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 x14ac:dyDescent="0.2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 x14ac:dyDescent="0.2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 x14ac:dyDescent="0.2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 x14ac:dyDescent="0.2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 x14ac:dyDescent="0.2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 x14ac:dyDescent="0.2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 x14ac:dyDescent="0.2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 x14ac:dyDescent="0.2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 x14ac:dyDescent="0.2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 x14ac:dyDescent="0.2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 x14ac:dyDescent="0.2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 x14ac:dyDescent="0.2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 x14ac:dyDescent="0.2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 x14ac:dyDescent="0.2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 x14ac:dyDescent="0.2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 x14ac:dyDescent="0.2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 x14ac:dyDescent="0.2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 x14ac:dyDescent="0.2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 x14ac:dyDescent="0.2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 x14ac:dyDescent="0.2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 x14ac:dyDescent="0.2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 x14ac:dyDescent="0.2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 x14ac:dyDescent="0.2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 x14ac:dyDescent="0.2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 x14ac:dyDescent="0.2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 x14ac:dyDescent="0.2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 x14ac:dyDescent="0.2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 x14ac:dyDescent="0.2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 x14ac:dyDescent="0.2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 x14ac:dyDescent="0.2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 x14ac:dyDescent="0.2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 x14ac:dyDescent="0.2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 x14ac:dyDescent="0.2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 x14ac:dyDescent="0.2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 x14ac:dyDescent="0.2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 x14ac:dyDescent="0.2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 x14ac:dyDescent="0.2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 x14ac:dyDescent="0.2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 x14ac:dyDescent="0.2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 x14ac:dyDescent="0.2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 x14ac:dyDescent="0.2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 x14ac:dyDescent="0.2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 x14ac:dyDescent="0.2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 x14ac:dyDescent="0.2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 x14ac:dyDescent="0.2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 x14ac:dyDescent="0.2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 x14ac:dyDescent="0.2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 x14ac:dyDescent="0.2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 x14ac:dyDescent="0.2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 x14ac:dyDescent="0.2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 x14ac:dyDescent="0.2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 x14ac:dyDescent="0.2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 x14ac:dyDescent="0.2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 x14ac:dyDescent="0.2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 x14ac:dyDescent="0.2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 x14ac:dyDescent="0.2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 x14ac:dyDescent="0.2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 x14ac:dyDescent="0.2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 x14ac:dyDescent="0.2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 x14ac:dyDescent="0.2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 x14ac:dyDescent="0.2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 x14ac:dyDescent="0.2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 x14ac:dyDescent="0.2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 x14ac:dyDescent="0.2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 x14ac:dyDescent="0.2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 x14ac:dyDescent="0.2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 x14ac:dyDescent="0.2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 x14ac:dyDescent="0.2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 x14ac:dyDescent="0.2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 x14ac:dyDescent="0.2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 x14ac:dyDescent="0.2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 x14ac:dyDescent="0.2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 x14ac:dyDescent="0.2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 x14ac:dyDescent="0.2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 x14ac:dyDescent="0.2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 x14ac:dyDescent="0.2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 x14ac:dyDescent="0.2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 x14ac:dyDescent="0.2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 x14ac:dyDescent="0.2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 x14ac:dyDescent="0.2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 x14ac:dyDescent="0.2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 x14ac:dyDescent="0.2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 x14ac:dyDescent="0.2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 x14ac:dyDescent="0.2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 x14ac:dyDescent="0.2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 x14ac:dyDescent="0.2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 x14ac:dyDescent="0.2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 x14ac:dyDescent="0.2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 x14ac:dyDescent="0.2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 x14ac:dyDescent="0.2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 x14ac:dyDescent="0.2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 x14ac:dyDescent="0.2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 x14ac:dyDescent="0.2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 x14ac:dyDescent="0.2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 x14ac:dyDescent="0.2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 x14ac:dyDescent="0.2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 x14ac:dyDescent="0.2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 x14ac:dyDescent="0.2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 x14ac:dyDescent="0.2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 x14ac:dyDescent="0.2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 x14ac:dyDescent="0.2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 x14ac:dyDescent="0.2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 x14ac:dyDescent="0.2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 x14ac:dyDescent="0.2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 x14ac:dyDescent="0.2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 x14ac:dyDescent="0.2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 x14ac:dyDescent="0.2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 x14ac:dyDescent="0.2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 x14ac:dyDescent="0.2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 x14ac:dyDescent="0.2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 x14ac:dyDescent="0.2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 x14ac:dyDescent="0.2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 x14ac:dyDescent="0.2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 x14ac:dyDescent="0.2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 x14ac:dyDescent="0.2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 x14ac:dyDescent="0.2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 x14ac:dyDescent="0.2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 x14ac:dyDescent="0.2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 x14ac:dyDescent="0.2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 x14ac:dyDescent="0.2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 x14ac:dyDescent="0.2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 x14ac:dyDescent="0.2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 x14ac:dyDescent="0.2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 x14ac:dyDescent="0.2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 x14ac:dyDescent="0.2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 x14ac:dyDescent="0.2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 x14ac:dyDescent="0.2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 x14ac:dyDescent="0.2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 x14ac:dyDescent="0.2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 x14ac:dyDescent="0.2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 x14ac:dyDescent="0.2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 x14ac:dyDescent="0.2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 x14ac:dyDescent="0.2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 x14ac:dyDescent="0.2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 x14ac:dyDescent="0.2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 x14ac:dyDescent="0.2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 x14ac:dyDescent="0.2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 x14ac:dyDescent="0.2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 x14ac:dyDescent="0.2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 x14ac:dyDescent="0.2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 x14ac:dyDescent="0.2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 x14ac:dyDescent="0.2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 x14ac:dyDescent="0.2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 x14ac:dyDescent="0.2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 x14ac:dyDescent="0.2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 x14ac:dyDescent="0.2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 x14ac:dyDescent="0.2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 x14ac:dyDescent="0.2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 x14ac:dyDescent="0.2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 x14ac:dyDescent="0.2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 x14ac:dyDescent="0.2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 x14ac:dyDescent="0.2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 x14ac:dyDescent="0.2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 x14ac:dyDescent="0.2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 x14ac:dyDescent="0.2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 x14ac:dyDescent="0.2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 x14ac:dyDescent="0.2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 x14ac:dyDescent="0.2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 x14ac:dyDescent="0.2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 x14ac:dyDescent="0.2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 x14ac:dyDescent="0.2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 x14ac:dyDescent="0.2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 x14ac:dyDescent="0.2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 x14ac:dyDescent="0.2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 x14ac:dyDescent="0.2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 x14ac:dyDescent="0.2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 x14ac:dyDescent="0.2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 x14ac:dyDescent="0.2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 x14ac:dyDescent="0.2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 x14ac:dyDescent="0.2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 x14ac:dyDescent="0.2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 x14ac:dyDescent="0.2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 x14ac:dyDescent="0.2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 x14ac:dyDescent="0.2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 x14ac:dyDescent="0.2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 x14ac:dyDescent="0.2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 x14ac:dyDescent="0.2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 x14ac:dyDescent="0.2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 x14ac:dyDescent="0.2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 x14ac:dyDescent="0.2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 x14ac:dyDescent="0.2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 x14ac:dyDescent="0.2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 x14ac:dyDescent="0.2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 x14ac:dyDescent="0.2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 x14ac:dyDescent="0.2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 x14ac:dyDescent="0.2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 x14ac:dyDescent="0.2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 x14ac:dyDescent="0.2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 x14ac:dyDescent="0.2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 x14ac:dyDescent="0.2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 x14ac:dyDescent="0.2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 x14ac:dyDescent="0.2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 x14ac:dyDescent="0.2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 x14ac:dyDescent="0.2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 x14ac:dyDescent="0.2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 x14ac:dyDescent="0.2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 x14ac:dyDescent="0.2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 x14ac:dyDescent="0.2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 x14ac:dyDescent="0.2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 x14ac:dyDescent="0.2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 x14ac:dyDescent="0.2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 x14ac:dyDescent="0.2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 x14ac:dyDescent="0.2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 x14ac:dyDescent="0.2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 x14ac:dyDescent="0.2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 x14ac:dyDescent="0.2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 x14ac:dyDescent="0.2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 x14ac:dyDescent="0.2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 x14ac:dyDescent="0.2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 x14ac:dyDescent="0.2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 x14ac:dyDescent="0.2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 x14ac:dyDescent="0.2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 x14ac:dyDescent="0.2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 x14ac:dyDescent="0.2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 x14ac:dyDescent="0.2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 x14ac:dyDescent="0.2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 x14ac:dyDescent="0.2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 x14ac:dyDescent="0.2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 x14ac:dyDescent="0.2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 x14ac:dyDescent="0.2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 x14ac:dyDescent="0.2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 x14ac:dyDescent="0.2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 x14ac:dyDescent="0.2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 x14ac:dyDescent="0.2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 x14ac:dyDescent="0.2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 x14ac:dyDescent="0.2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 x14ac:dyDescent="0.2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 x14ac:dyDescent="0.2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 x14ac:dyDescent="0.2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 x14ac:dyDescent="0.2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 x14ac:dyDescent="0.2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 x14ac:dyDescent="0.2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 x14ac:dyDescent="0.2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 x14ac:dyDescent="0.2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 x14ac:dyDescent="0.2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 x14ac:dyDescent="0.2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 x14ac:dyDescent="0.2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 x14ac:dyDescent="0.2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 x14ac:dyDescent="0.2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 x14ac:dyDescent="0.2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 x14ac:dyDescent="0.2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 x14ac:dyDescent="0.2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 x14ac:dyDescent="0.2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 x14ac:dyDescent="0.2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 x14ac:dyDescent="0.2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 x14ac:dyDescent="0.2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 x14ac:dyDescent="0.2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 x14ac:dyDescent="0.2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 x14ac:dyDescent="0.2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 x14ac:dyDescent="0.2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 x14ac:dyDescent="0.2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 x14ac:dyDescent="0.2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 x14ac:dyDescent="0.2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 x14ac:dyDescent="0.2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 x14ac:dyDescent="0.2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 x14ac:dyDescent="0.2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 x14ac:dyDescent="0.2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 x14ac:dyDescent="0.2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 x14ac:dyDescent="0.2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 x14ac:dyDescent="0.2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 x14ac:dyDescent="0.2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 x14ac:dyDescent="0.2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 x14ac:dyDescent="0.2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 x14ac:dyDescent="0.2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 x14ac:dyDescent="0.2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 x14ac:dyDescent="0.2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 x14ac:dyDescent="0.2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 x14ac:dyDescent="0.2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 x14ac:dyDescent="0.2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 x14ac:dyDescent="0.2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 x14ac:dyDescent="0.2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 x14ac:dyDescent="0.2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 x14ac:dyDescent="0.2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 x14ac:dyDescent="0.2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 x14ac:dyDescent="0.2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 x14ac:dyDescent="0.2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 x14ac:dyDescent="0.2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 x14ac:dyDescent="0.2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 x14ac:dyDescent="0.2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 x14ac:dyDescent="0.2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 x14ac:dyDescent="0.2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 x14ac:dyDescent="0.2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 x14ac:dyDescent="0.2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 x14ac:dyDescent="0.2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 x14ac:dyDescent="0.2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 x14ac:dyDescent="0.2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 x14ac:dyDescent="0.2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 x14ac:dyDescent="0.2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 x14ac:dyDescent="0.2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 x14ac:dyDescent="0.2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 x14ac:dyDescent="0.2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 x14ac:dyDescent="0.2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 x14ac:dyDescent="0.2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 x14ac:dyDescent="0.2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 x14ac:dyDescent="0.2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 x14ac:dyDescent="0.2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 x14ac:dyDescent="0.2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 x14ac:dyDescent="0.2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 x14ac:dyDescent="0.2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 x14ac:dyDescent="0.2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 x14ac:dyDescent="0.2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 x14ac:dyDescent="0.2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 x14ac:dyDescent="0.2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 x14ac:dyDescent="0.2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 x14ac:dyDescent="0.2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 x14ac:dyDescent="0.2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 x14ac:dyDescent="0.2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 x14ac:dyDescent="0.2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 x14ac:dyDescent="0.2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 x14ac:dyDescent="0.2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 x14ac:dyDescent="0.2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 x14ac:dyDescent="0.2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 x14ac:dyDescent="0.2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 x14ac:dyDescent="0.2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 x14ac:dyDescent="0.2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 x14ac:dyDescent="0.2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 x14ac:dyDescent="0.2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 x14ac:dyDescent="0.2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 x14ac:dyDescent="0.2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 x14ac:dyDescent="0.2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 x14ac:dyDescent="0.2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 x14ac:dyDescent="0.2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 x14ac:dyDescent="0.2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 x14ac:dyDescent="0.2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 x14ac:dyDescent="0.2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 x14ac:dyDescent="0.2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 x14ac:dyDescent="0.2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 x14ac:dyDescent="0.2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 x14ac:dyDescent="0.2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 x14ac:dyDescent="0.2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 x14ac:dyDescent="0.2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 x14ac:dyDescent="0.2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 x14ac:dyDescent="0.2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 x14ac:dyDescent="0.2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 x14ac:dyDescent="0.2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 x14ac:dyDescent="0.2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 x14ac:dyDescent="0.2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 x14ac:dyDescent="0.2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 x14ac:dyDescent="0.2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 x14ac:dyDescent="0.2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 x14ac:dyDescent="0.2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 x14ac:dyDescent="0.2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 x14ac:dyDescent="0.2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 x14ac:dyDescent="0.2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 x14ac:dyDescent="0.2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 x14ac:dyDescent="0.2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 x14ac:dyDescent="0.2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 x14ac:dyDescent="0.2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 x14ac:dyDescent="0.2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 x14ac:dyDescent="0.2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 x14ac:dyDescent="0.2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 x14ac:dyDescent="0.2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 x14ac:dyDescent="0.2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 x14ac:dyDescent="0.2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 x14ac:dyDescent="0.2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 x14ac:dyDescent="0.2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 x14ac:dyDescent="0.2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 x14ac:dyDescent="0.2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 x14ac:dyDescent="0.2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 x14ac:dyDescent="0.2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 x14ac:dyDescent="0.2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 x14ac:dyDescent="0.2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 x14ac:dyDescent="0.2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 x14ac:dyDescent="0.2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 x14ac:dyDescent="0.2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 x14ac:dyDescent="0.2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 x14ac:dyDescent="0.2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 x14ac:dyDescent="0.2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 x14ac:dyDescent="0.2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 x14ac:dyDescent="0.2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 x14ac:dyDescent="0.2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 x14ac:dyDescent="0.2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 x14ac:dyDescent="0.2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 x14ac:dyDescent="0.2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 x14ac:dyDescent="0.2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 x14ac:dyDescent="0.2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 x14ac:dyDescent="0.2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 x14ac:dyDescent="0.2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 x14ac:dyDescent="0.2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 x14ac:dyDescent="0.2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 x14ac:dyDescent="0.2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 x14ac:dyDescent="0.2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 x14ac:dyDescent="0.2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 x14ac:dyDescent="0.2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 x14ac:dyDescent="0.2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 x14ac:dyDescent="0.2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 x14ac:dyDescent="0.2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 x14ac:dyDescent="0.2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 x14ac:dyDescent="0.2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 x14ac:dyDescent="0.2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 x14ac:dyDescent="0.2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 x14ac:dyDescent="0.2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 x14ac:dyDescent="0.2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 x14ac:dyDescent="0.2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 x14ac:dyDescent="0.2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 x14ac:dyDescent="0.2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 x14ac:dyDescent="0.2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 x14ac:dyDescent="0.2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 x14ac:dyDescent="0.2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 x14ac:dyDescent="0.2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 x14ac:dyDescent="0.2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 x14ac:dyDescent="0.2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 x14ac:dyDescent="0.2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 x14ac:dyDescent="0.2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 x14ac:dyDescent="0.2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 x14ac:dyDescent="0.2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 x14ac:dyDescent="0.2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 x14ac:dyDescent="0.2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 x14ac:dyDescent="0.2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 x14ac:dyDescent="0.2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 x14ac:dyDescent="0.2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 x14ac:dyDescent="0.2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 x14ac:dyDescent="0.2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 x14ac:dyDescent="0.2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 x14ac:dyDescent="0.2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 x14ac:dyDescent="0.2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 x14ac:dyDescent="0.2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 x14ac:dyDescent="0.2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 x14ac:dyDescent="0.2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 x14ac:dyDescent="0.2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 x14ac:dyDescent="0.2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 x14ac:dyDescent="0.2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 x14ac:dyDescent="0.2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 x14ac:dyDescent="0.2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 x14ac:dyDescent="0.2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 x14ac:dyDescent="0.2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 x14ac:dyDescent="0.2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 x14ac:dyDescent="0.2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 x14ac:dyDescent="0.2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 x14ac:dyDescent="0.2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 x14ac:dyDescent="0.2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 x14ac:dyDescent="0.2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EB2B-A671-BF48-92B6-33F6A1094362}">
  <dimension ref="B3:AZ61"/>
  <sheetViews>
    <sheetView topLeftCell="AL1" workbookViewId="0">
      <selection activeCell="BB12" sqref="BB12"/>
    </sheetView>
  </sheetViews>
  <sheetFormatPr baseColWidth="10" defaultRowHeight="16" x14ac:dyDescent="0.2"/>
  <sheetData>
    <row r="3" spans="2:52" x14ac:dyDescent="0.2">
      <c r="B3" t="s">
        <v>73</v>
      </c>
      <c r="AT3" t="s">
        <v>84</v>
      </c>
      <c r="AZ3" t="s">
        <v>82</v>
      </c>
    </row>
    <row r="4" spans="2:52" x14ac:dyDescent="0.2">
      <c r="B4" t="s">
        <v>27</v>
      </c>
      <c r="C4" t="s">
        <v>24</v>
      </c>
      <c r="D4" t="s">
        <v>19</v>
      </c>
      <c r="E4" t="s">
        <v>22</v>
      </c>
      <c r="F4" t="s">
        <v>25</v>
      </c>
      <c r="G4" t="s">
        <v>26</v>
      </c>
      <c r="H4" t="s">
        <v>0</v>
      </c>
      <c r="I4" t="s">
        <v>2</v>
      </c>
      <c r="J4" t="s">
        <v>30</v>
      </c>
      <c r="K4" t="s">
        <v>68</v>
      </c>
      <c r="L4" t="s">
        <v>86</v>
      </c>
      <c r="N4" t="s">
        <v>47</v>
      </c>
      <c r="O4">
        <v>900</v>
      </c>
      <c r="P4">
        <v>1100</v>
      </c>
      <c r="Q4">
        <v>1250</v>
      </c>
      <c r="R4">
        <v>1400</v>
      </c>
      <c r="S4" t="s">
        <v>77</v>
      </c>
      <c r="U4" t="s">
        <v>19</v>
      </c>
      <c r="V4">
        <v>900</v>
      </c>
      <c r="W4">
        <v>1100</v>
      </c>
      <c r="X4">
        <v>1250</v>
      </c>
      <c r="Y4">
        <v>1400</v>
      </c>
      <c r="Z4" t="s">
        <v>77</v>
      </c>
      <c r="AB4" t="s">
        <v>28</v>
      </c>
      <c r="AC4">
        <v>900</v>
      </c>
      <c r="AD4">
        <v>1100</v>
      </c>
      <c r="AE4">
        <v>1250</v>
      </c>
      <c r="AF4">
        <v>1400</v>
      </c>
      <c r="AH4" t="s">
        <v>26</v>
      </c>
      <c r="AI4">
        <v>900</v>
      </c>
      <c r="AJ4">
        <v>1100</v>
      </c>
      <c r="AK4">
        <v>1250</v>
      </c>
      <c r="AL4">
        <v>1400</v>
      </c>
      <c r="AN4" t="s">
        <v>83</v>
      </c>
      <c r="AO4">
        <v>900</v>
      </c>
      <c r="AP4">
        <v>1100</v>
      </c>
      <c r="AQ4">
        <v>1250</v>
      </c>
      <c r="AR4">
        <v>1400</v>
      </c>
      <c r="AT4">
        <v>900</v>
      </c>
      <c r="AU4">
        <v>1100</v>
      </c>
      <c r="AV4">
        <v>1250</v>
      </c>
      <c r="AW4">
        <v>1400</v>
      </c>
      <c r="AX4" t="s">
        <v>85</v>
      </c>
      <c r="AY4" t="s">
        <v>79</v>
      </c>
    </row>
    <row r="5" spans="2:52" x14ac:dyDescent="0.2">
      <c r="B5">
        <v>0</v>
      </c>
      <c r="C5">
        <v>3391.3025104225098</v>
      </c>
      <c r="D5">
        <v>1.4322491984414667</v>
      </c>
      <c r="E5">
        <f>C5^(1/3)</f>
        <v>15.024113083801051</v>
      </c>
      <c r="F5">
        <v>-136.22822519565582</v>
      </c>
      <c r="G5">
        <v>-2.7245645039131166</v>
      </c>
      <c r="H5">
        <v>50</v>
      </c>
      <c r="I5">
        <v>0</v>
      </c>
      <c r="J5">
        <v>0</v>
      </c>
      <c r="K5">
        <v>28.72316560477962</v>
      </c>
      <c r="L5">
        <f>H5*2+I5*4</f>
        <v>100</v>
      </c>
      <c r="N5">
        <v>0</v>
      </c>
      <c r="P5">
        <v>44.770248213620675</v>
      </c>
      <c r="Q5">
        <v>31.114074125793156</v>
      </c>
      <c r="R5">
        <v>28.72316560477962</v>
      </c>
      <c r="S5">
        <f>AVERAGE(P5:R5)</f>
        <v>34.869162648064481</v>
      </c>
      <c r="U5">
        <v>0</v>
      </c>
      <c r="W5">
        <v>1.5403392679948031</v>
      </c>
      <c r="X5">
        <v>1.4898762632855662</v>
      </c>
      <c r="Y5">
        <v>1.4322491984414667</v>
      </c>
      <c r="AB5">
        <v>0</v>
      </c>
      <c r="AD5">
        <v>0</v>
      </c>
      <c r="AE5">
        <v>0</v>
      </c>
      <c r="AF5">
        <v>0</v>
      </c>
      <c r="AH5">
        <v>0</v>
      </c>
      <c r="AJ5">
        <v>-2.8278107019552077</v>
      </c>
      <c r="AK5">
        <v>-2.7822000000000005</v>
      </c>
      <c r="AL5">
        <v>-2.7245645039131166</v>
      </c>
      <c r="AN5">
        <v>0</v>
      </c>
      <c r="AP5">
        <v>-141.39053509776039</v>
      </c>
      <c r="AQ5">
        <v>-139.11000000000001</v>
      </c>
      <c r="AR5">
        <v>-136.22822519565582</v>
      </c>
      <c r="AU5">
        <f t="shared" ref="AU5:AU15" si="0">AP5+(0.000086173)*AU$4*$AX5*1.5</f>
        <v>-127.17199009776039</v>
      </c>
      <c r="AV5">
        <f t="shared" ref="AV5:AV15" si="1">AQ5+(0.000086173)*AV$4*$AX5*1.5</f>
        <v>-122.95256250000001</v>
      </c>
      <c r="AW5">
        <f t="shared" ref="AW5:AW15" si="2">AR5+(0.000086173)*AW$4*$AX5*1.5</f>
        <v>-118.13189519565583</v>
      </c>
      <c r="AX5">
        <v>100</v>
      </c>
      <c r="AY5" s="4">
        <v>3.0099999999999998E-2</v>
      </c>
      <c r="AZ5" s="3">
        <f>AY5*96.5</f>
        <v>2.9046499999999997</v>
      </c>
    </row>
    <row r="6" spans="2:52" x14ac:dyDescent="0.2">
      <c r="B6">
        <v>10</v>
      </c>
      <c r="C6">
        <v>3020.022767444033</v>
      </c>
      <c r="D6">
        <v>1.9156985835103495</v>
      </c>
      <c r="E6">
        <f t="shared" ref="E6:E16" si="3">C6^(1/3)</f>
        <v>14.454511057411322</v>
      </c>
      <c r="F6">
        <v>-154.58848911258164</v>
      </c>
      <c r="G6">
        <v>-3.8647122278145409</v>
      </c>
      <c r="H6">
        <v>36</v>
      </c>
      <c r="I6">
        <v>4</v>
      </c>
      <c r="J6">
        <v>-2.2959199333297375E-2</v>
      </c>
      <c r="K6">
        <v>46.590257189632169</v>
      </c>
      <c r="L6">
        <f t="shared" ref="L6:L16" si="4">H6*2+I6*4</f>
        <v>88</v>
      </c>
      <c r="N6">
        <v>10</v>
      </c>
      <c r="P6">
        <v>56.332707618470934</v>
      </c>
      <c r="Q6">
        <v>38.261108265279937</v>
      </c>
      <c r="R6">
        <v>46.590257189632169</v>
      </c>
      <c r="S6">
        <f t="shared" ref="S6:S16" si="5">AVERAGE(P6:R6)</f>
        <v>47.061357691127682</v>
      </c>
      <c r="U6">
        <v>10</v>
      </c>
      <c r="W6">
        <v>2.0511831486416821</v>
      </c>
      <c r="X6">
        <v>1.9947362871373</v>
      </c>
      <c r="Y6">
        <v>1.9156985835103495</v>
      </c>
      <c r="AB6">
        <v>10</v>
      </c>
      <c r="AD6">
        <v>-3.4068310102863819E-2</v>
      </c>
      <c r="AE6">
        <v>-3.4922552470037393E-2</v>
      </c>
      <c r="AF6">
        <v>-2.2959199333297375E-2</v>
      </c>
      <c r="AH6">
        <v>10</v>
      </c>
      <c r="AJ6">
        <v>-3.993181009470522</v>
      </c>
      <c r="AK6">
        <v>-3.9405000000000001</v>
      </c>
      <c r="AL6">
        <v>-3.8647122278145409</v>
      </c>
      <c r="AN6">
        <v>10</v>
      </c>
      <c r="AP6">
        <v>-159.72724037882088</v>
      </c>
      <c r="AQ6">
        <v>-157.62</v>
      </c>
      <c r="AR6">
        <v>-154.58848911258164</v>
      </c>
      <c r="AU6">
        <f t="shared" si="0"/>
        <v>-147.21492077882087</v>
      </c>
      <c r="AV6">
        <f t="shared" si="1"/>
        <v>-143.401455</v>
      </c>
      <c r="AW6">
        <f t="shared" si="2"/>
        <v>-138.66371871258164</v>
      </c>
      <c r="AX6">
        <v>88</v>
      </c>
      <c r="AY6" s="4">
        <v>2.8500000000000001E-2</v>
      </c>
      <c r="AZ6" s="3">
        <f t="shared" ref="AZ6:AZ16" si="6">AY6*96.5</f>
        <v>2.7502500000000003</v>
      </c>
    </row>
    <row r="7" spans="2:52" x14ac:dyDescent="0.2">
      <c r="B7">
        <v>20</v>
      </c>
      <c r="C7">
        <v>3347.9327431730403</v>
      </c>
      <c r="D7">
        <v>2.2954924794753349</v>
      </c>
      <c r="E7">
        <f t="shared" si="3"/>
        <v>14.959792681321401</v>
      </c>
      <c r="F7">
        <v>-200.23792316545683</v>
      </c>
      <c r="G7">
        <v>-5.005948079136421</v>
      </c>
      <c r="H7">
        <v>32</v>
      </c>
      <c r="I7">
        <v>8</v>
      </c>
      <c r="J7">
        <v>-4.7006526087050915E-2</v>
      </c>
      <c r="K7">
        <v>36.341607308844146</v>
      </c>
      <c r="L7">
        <f t="shared" si="4"/>
        <v>96</v>
      </c>
      <c r="N7">
        <v>20</v>
      </c>
      <c r="O7">
        <v>59.022397281080181</v>
      </c>
      <c r="P7">
        <v>53.911393394825758</v>
      </c>
      <c r="Q7">
        <v>61.198451430247104</v>
      </c>
      <c r="R7">
        <v>36.341607308844146</v>
      </c>
      <c r="S7">
        <f t="shared" si="5"/>
        <v>50.483817377972336</v>
      </c>
      <c r="U7">
        <v>20</v>
      </c>
      <c r="V7">
        <v>2.5548995154711127</v>
      </c>
      <c r="W7">
        <v>2.4482673947407081</v>
      </c>
      <c r="X7">
        <v>2.3542142658745342</v>
      </c>
      <c r="Y7">
        <v>2.2954924794753349</v>
      </c>
      <c r="AB7">
        <v>20</v>
      </c>
      <c r="AD7">
        <v>-5.9793047081854844E-2</v>
      </c>
      <c r="AE7">
        <v>-4.7364971634888065E-2</v>
      </c>
      <c r="AF7">
        <v>-4.7006526087050915E-2</v>
      </c>
      <c r="AH7">
        <v>20</v>
      </c>
      <c r="AI7">
        <v>-5.2383372506533581</v>
      </c>
      <c r="AJ7">
        <v>-5.150207743861964</v>
      </c>
      <c r="AK7">
        <v>-5.0763198666948135</v>
      </c>
      <c r="AL7">
        <v>-5.005948079136421</v>
      </c>
      <c r="AN7">
        <v>20</v>
      </c>
      <c r="AO7">
        <v>-209.53349002613433</v>
      </c>
      <c r="AP7">
        <v>-206.00830975447857</v>
      </c>
      <c r="AQ7">
        <v>-203.05279466779254</v>
      </c>
      <c r="AR7">
        <v>-200.23792316545683</v>
      </c>
      <c r="AT7">
        <f>AO7+(0.000086173)*AT$4*$AX7*1.5</f>
        <v>-198.36546922613434</v>
      </c>
      <c r="AU7">
        <f t="shared" si="0"/>
        <v>-192.35850655447857</v>
      </c>
      <c r="AV7">
        <f t="shared" si="1"/>
        <v>-187.54165466779253</v>
      </c>
      <c r="AW7">
        <f t="shared" si="2"/>
        <v>-182.86544636545682</v>
      </c>
      <c r="AX7">
        <v>96</v>
      </c>
      <c r="AY7" s="4">
        <v>3.1099999999999999E-2</v>
      </c>
      <c r="AZ7" s="3">
        <f t="shared" si="6"/>
        <v>3.00115</v>
      </c>
    </row>
    <row r="8" spans="2:52" x14ac:dyDescent="0.2">
      <c r="B8">
        <v>30</v>
      </c>
      <c r="C8">
        <v>3023.6253969486734</v>
      </c>
      <c r="D8">
        <v>2.6309470569502409</v>
      </c>
      <c r="E8">
        <f t="shared" si="3"/>
        <v>14.460256439595426</v>
      </c>
      <c r="F8">
        <v>-203.70005383214871</v>
      </c>
      <c r="G8">
        <v>-6.1727289040045061</v>
      </c>
      <c r="H8">
        <v>23</v>
      </c>
      <c r="I8">
        <v>10</v>
      </c>
      <c r="J8">
        <v>-6.2744628672823488E-2</v>
      </c>
      <c r="K8">
        <v>51.782186186677038</v>
      </c>
      <c r="L8">
        <f t="shared" si="4"/>
        <v>86</v>
      </c>
      <c r="N8">
        <v>30</v>
      </c>
      <c r="O8">
        <v>78.288938765204477</v>
      </c>
      <c r="P8">
        <v>75.466853464294005</v>
      </c>
      <c r="Q8">
        <v>34.388775242693363</v>
      </c>
      <c r="R8">
        <v>51.782186186677038</v>
      </c>
      <c r="S8">
        <f t="shared" si="5"/>
        <v>53.879271631221478</v>
      </c>
      <c r="U8">
        <v>30</v>
      </c>
      <c r="V8">
        <v>2.9317194752459526</v>
      </c>
      <c r="W8">
        <v>2.8288472947710011</v>
      </c>
      <c r="X8">
        <v>2.716193824429741</v>
      </c>
      <c r="Y8">
        <v>2.6309470569502409</v>
      </c>
      <c r="AB8">
        <v>30</v>
      </c>
      <c r="AD8">
        <v>-7.5658371889088194E-2</v>
      </c>
      <c r="AE8">
        <v>-6.7565310515265153E-2</v>
      </c>
      <c r="AF8">
        <v>-6.2744628672823488E-2</v>
      </c>
      <c r="AH8">
        <v>30</v>
      </c>
      <c r="AI8">
        <v>-6.4386606099171351</v>
      </c>
      <c r="AJ8">
        <v>-6.3316569447911162</v>
      </c>
      <c r="AK8">
        <v>-6.2539393939393939</v>
      </c>
      <c r="AL8">
        <v>-6.1727289040045061</v>
      </c>
      <c r="AN8">
        <v>30</v>
      </c>
      <c r="AO8">
        <v>-212.47580012726544</v>
      </c>
      <c r="AP8">
        <v>-208.94467917810684</v>
      </c>
      <c r="AQ8">
        <v>-206.38</v>
      </c>
      <c r="AR8">
        <v>-203.70005383214871</v>
      </c>
      <c r="AT8">
        <f t="shared" ref="AT8:AU16" si="7">AO8+(0.000086173)*AT$4*$AX8*1.5</f>
        <v>-202.47111482726544</v>
      </c>
      <c r="AU8">
        <f t="shared" si="0"/>
        <v>-196.71673047810683</v>
      </c>
      <c r="AV8">
        <f t="shared" si="1"/>
        <v>-192.48460374999999</v>
      </c>
      <c r="AW8">
        <f t="shared" si="2"/>
        <v>-188.13721003214872</v>
      </c>
      <c r="AX8">
        <v>86</v>
      </c>
      <c r="AY8" s="4">
        <v>2.86E-2</v>
      </c>
      <c r="AZ8" s="3">
        <f t="shared" si="6"/>
        <v>2.7599</v>
      </c>
    </row>
    <row r="9" spans="2:52" x14ac:dyDescent="0.2">
      <c r="B9">
        <v>33</v>
      </c>
      <c r="C9">
        <v>3400.8172027037904</v>
      </c>
      <c r="D9">
        <v>2.7041383753983914</v>
      </c>
      <c r="E9">
        <f t="shared" si="3"/>
        <v>15.038150594257672</v>
      </c>
      <c r="F9">
        <v>-234.31576614025525</v>
      </c>
      <c r="G9">
        <v>-6.5087712816737566</v>
      </c>
      <c r="H9">
        <v>24</v>
      </c>
      <c r="I9">
        <v>12</v>
      </c>
      <c r="J9">
        <v>-6.0245029200218347E-2</v>
      </c>
      <c r="K9">
        <v>52.154289185941089</v>
      </c>
      <c r="L9">
        <f t="shared" si="4"/>
        <v>96</v>
      </c>
      <c r="N9">
        <v>33</v>
      </c>
      <c r="O9">
        <v>64.141362158304943</v>
      </c>
      <c r="P9">
        <v>56.125902294784318</v>
      </c>
      <c r="Q9">
        <v>64.884964809514813</v>
      </c>
      <c r="R9">
        <v>52.154289185941089</v>
      </c>
      <c r="S9">
        <f t="shared" si="5"/>
        <v>57.721718763413406</v>
      </c>
      <c r="U9">
        <v>33</v>
      </c>
      <c r="V9">
        <v>2.9979473006204214</v>
      </c>
      <c r="W9">
        <v>2.8854731217252318</v>
      </c>
      <c r="X9">
        <v>2.8102813268506712</v>
      </c>
      <c r="Y9">
        <v>2.7041383753983914</v>
      </c>
      <c r="AB9">
        <v>33</v>
      </c>
      <c r="AD9">
        <v>-6.5223918583560803E-2</v>
      </c>
      <c r="AE9">
        <v>-7.0708508233459533E-2</v>
      </c>
      <c r="AF9">
        <v>-6.0245029200218347E-2</v>
      </c>
      <c r="AH9">
        <v>33</v>
      </c>
      <c r="AI9">
        <v>-6.7566373083000277</v>
      </c>
      <c r="AJ9">
        <v>-6.6640412785802701</v>
      </c>
      <c r="AK9">
        <v>-6.5975000000000001</v>
      </c>
      <c r="AL9">
        <v>-6.5087712816737566</v>
      </c>
      <c r="AN9">
        <v>33</v>
      </c>
      <c r="AO9">
        <v>-243.238943098801</v>
      </c>
      <c r="AP9">
        <v>-239.90548602888973</v>
      </c>
      <c r="AQ9">
        <v>-237.51</v>
      </c>
      <c r="AR9">
        <v>-234.31576614025525</v>
      </c>
      <c r="AT9">
        <f t="shared" si="7"/>
        <v>-232.07092229880101</v>
      </c>
      <c r="AU9">
        <f t="shared" si="0"/>
        <v>-226.25568282888972</v>
      </c>
      <c r="AV9">
        <f t="shared" si="1"/>
        <v>-221.99885999999998</v>
      </c>
      <c r="AW9">
        <f t="shared" si="2"/>
        <v>-216.94328934025526</v>
      </c>
      <c r="AX9">
        <v>96</v>
      </c>
      <c r="AY9" s="4">
        <v>0.03</v>
      </c>
      <c r="AZ9" s="3">
        <f t="shared" si="6"/>
        <v>2.895</v>
      </c>
    </row>
    <row r="10" spans="2:52" x14ac:dyDescent="0.2">
      <c r="B10">
        <v>40</v>
      </c>
      <c r="C10">
        <v>3475.9310301152059</v>
      </c>
      <c r="D10">
        <v>2.8910202649099923</v>
      </c>
      <c r="E10">
        <f t="shared" si="3"/>
        <v>15.148061169417717</v>
      </c>
      <c r="F10">
        <v>-254.66874763551522</v>
      </c>
      <c r="G10">
        <v>-7.2762499324432923</v>
      </c>
      <c r="H10">
        <v>21</v>
      </c>
      <c r="I10">
        <v>14</v>
      </c>
      <c r="J10">
        <v>-8.2931330257668634E-2</v>
      </c>
      <c r="K10">
        <v>49.983313378415829</v>
      </c>
      <c r="L10">
        <f t="shared" si="4"/>
        <v>98</v>
      </c>
      <c r="N10">
        <v>40</v>
      </c>
      <c r="O10">
        <v>83.777378729285672</v>
      </c>
      <c r="P10">
        <v>64.478383453965208</v>
      </c>
      <c r="Q10">
        <v>38.829051928948786</v>
      </c>
      <c r="R10">
        <v>49.983313378415829</v>
      </c>
      <c r="S10">
        <f t="shared" si="5"/>
        <v>51.096916253776612</v>
      </c>
      <c r="U10">
        <v>40</v>
      </c>
      <c r="V10">
        <v>3.1822777657953623</v>
      </c>
      <c r="W10">
        <v>3.0883259996990571</v>
      </c>
      <c r="X10">
        <v>3.0112572584585982</v>
      </c>
      <c r="Y10">
        <v>2.8910202649099923</v>
      </c>
      <c r="AB10">
        <v>40</v>
      </c>
      <c r="AD10">
        <v>-9.1861059025435843E-2</v>
      </c>
      <c r="AE10">
        <v>-8.6861638451578571E-2</v>
      </c>
      <c r="AF10">
        <v>-8.2931330257668634E-2</v>
      </c>
      <c r="AH10">
        <v>40</v>
      </c>
      <c r="AI10">
        <v>-7.5306464780063198</v>
      </c>
      <c r="AJ10">
        <v>-7.444879750630446</v>
      </c>
      <c r="AK10">
        <v>-7.3625714285714281</v>
      </c>
      <c r="AL10">
        <v>-7.2762499324432923</v>
      </c>
      <c r="AN10">
        <v>40</v>
      </c>
      <c r="AO10">
        <v>-263.5726267302212</v>
      </c>
      <c r="AP10">
        <v>-260.57079127206561</v>
      </c>
      <c r="AQ10">
        <v>-257.69</v>
      </c>
      <c r="AR10">
        <v>-254.66874763551522</v>
      </c>
      <c r="AT10">
        <f t="shared" si="7"/>
        <v>-252.17193883022119</v>
      </c>
      <c r="AU10">
        <f t="shared" si="0"/>
        <v>-246.6366171720656</v>
      </c>
      <c r="AV10">
        <f t="shared" si="1"/>
        <v>-241.85571125000001</v>
      </c>
      <c r="AW10">
        <f t="shared" si="2"/>
        <v>-236.93434423551523</v>
      </c>
      <c r="AX10">
        <v>98</v>
      </c>
      <c r="AY10" s="4">
        <v>3.0499999999999999E-2</v>
      </c>
      <c r="AZ10" s="3">
        <f t="shared" si="6"/>
        <v>2.9432499999999999</v>
      </c>
    </row>
    <row r="11" spans="2:52" x14ac:dyDescent="0.2">
      <c r="B11">
        <v>50</v>
      </c>
      <c r="C11">
        <v>3406.8970407494717</v>
      </c>
      <c r="D11">
        <v>3.1428616859505181</v>
      </c>
      <c r="E11">
        <f t="shared" si="3"/>
        <v>15.047106783716972</v>
      </c>
      <c r="F11">
        <v>-268.01523429944064</v>
      </c>
      <c r="G11">
        <v>-8.3754760718575199</v>
      </c>
      <c r="H11">
        <v>16</v>
      </c>
      <c r="I11">
        <v>16</v>
      </c>
      <c r="J11">
        <v>-6.4968945103769826E-2</v>
      </c>
      <c r="K11">
        <v>45.017939321911754</v>
      </c>
      <c r="L11">
        <f t="shared" si="4"/>
        <v>96</v>
      </c>
      <c r="N11">
        <v>50</v>
      </c>
      <c r="O11">
        <v>75.807440094948916</v>
      </c>
      <c r="P11">
        <v>68.060850274549651</v>
      </c>
      <c r="Q11">
        <v>62.516074119990947</v>
      </c>
      <c r="R11">
        <v>45.017939321911754</v>
      </c>
      <c r="S11">
        <f t="shared" si="5"/>
        <v>58.531621238817443</v>
      </c>
      <c r="U11">
        <v>50</v>
      </c>
      <c r="V11">
        <v>3.4653628520462374</v>
      </c>
      <c r="W11">
        <v>3.3404441866479351</v>
      </c>
      <c r="X11">
        <v>3.2468626306109023</v>
      </c>
      <c r="Y11">
        <v>3.1428616859505181</v>
      </c>
      <c r="AB11">
        <v>50</v>
      </c>
      <c r="AD11">
        <v>-7.2363751713398372E-2</v>
      </c>
      <c r="AE11">
        <v>-7.3725262350188281E-2</v>
      </c>
      <c r="AF11">
        <v>-6.4968945103769826E-2</v>
      </c>
      <c r="AH11">
        <v>50</v>
      </c>
      <c r="AI11">
        <v>-8.6822045056515513</v>
      </c>
      <c r="AJ11">
        <v>-8.5566844407308587</v>
      </c>
      <c r="AK11">
        <v>-8.4728124999999999</v>
      </c>
      <c r="AL11">
        <v>-8.3754760718575199</v>
      </c>
      <c r="AN11">
        <v>50</v>
      </c>
      <c r="AO11">
        <v>-277.83054418084964</v>
      </c>
      <c r="AP11">
        <v>-273.81390210338748</v>
      </c>
      <c r="AQ11">
        <v>-271.31481607121589</v>
      </c>
      <c r="AR11">
        <v>-268.01523429944064</v>
      </c>
      <c r="AT11">
        <f t="shared" si="7"/>
        <v>-266.66252338084962</v>
      </c>
      <c r="AU11">
        <f t="shared" si="0"/>
        <v>-260.16409890338747</v>
      </c>
      <c r="AV11">
        <f t="shared" si="1"/>
        <v>-255.80367607121588</v>
      </c>
      <c r="AW11">
        <f t="shared" si="2"/>
        <v>-250.64275749944062</v>
      </c>
      <c r="AX11">
        <v>96</v>
      </c>
      <c r="AY11" s="4">
        <v>3.1800000000000002E-2</v>
      </c>
      <c r="AZ11" s="3">
        <f t="shared" si="6"/>
        <v>3.0687000000000002</v>
      </c>
    </row>
    <row r="12" spans="2:52" x14ac:dyDescent="0.2">
      <c r="B12">
        <v>60</v>
      </c>
      <c r="C12">
        <v>3418.8999405320942</v>
      </c>
      <c r="D12">
        <v>3.3528238066737317</v>
      </c>
      <c r="E12">
        <f t="shared" si="3"/>
        <v>15.064756982181462</v>
      </c>
      <c r="F12">
        <v>-285.26312176693733</v>
      </c>
      <c r="G12">
        <v>-9.5087707255645775</v>
      </c>
      <c r="H12">
        <v>12</v>
      </c>
      <c r="I12">
        <v>18</v>
      </c>
      <c r="J12">
        <v>-8.1075074242701106E-2</v>
      </c>
      <c r="K12">
        <v>53.717700052497335</v>
      </c>
      <c r="L12">
        <f t="shared" si="4"/>
        <v>96</v>
      </c>
      <c r="N12">
        <v>60</v>
      </c>
      <c r="P12">
        <v>71.281461564735793</v>
      </c>
      <c r="Q12">
        <v>73.086187589857474</v>
      </c>
      <c r="R12">
        <v>53.717700052497335</v>
      </c>
      <c r="S12">
        <f t="shared" si="5"/>
        <v>66.028449735696867</v>
      </c>
      <c r="U12">
        <v>60</v>
      </c>
      <c r="W12">
        <v>3.5486119947692392</v>
      </c>
      <c r="X12">
        <v>3.475000520927559</v>
      </c>
      <c r="Y12">
        <v>3.3528238066737317</v>
      </c>
      <c r="AB12">
        <v>60</v>
      </c>
      <c r="AD12">
        <v>-6.9138985211221637E-2</v>
      </c>
      <c r="AE12">
        <v>-7.1215838496899053E-2</v>
      </c>
      <c r="AF12">
        <v>-8.1075074242701106E-2</v>
      </c>
      <c r="AH12">
        <v>60</v>
      </c>
      <c r="AJ12">
        <v>-9.684761671641132</v>
      </c>
      <c r="AK12">
        <v>-9.5936805236766727</v>
      </c>
      <c r="AL12">
        <v>-9.5087707255645775</v>
      </c>
      <c r="AN12">
        <v>60</v>
      </c>
      <c r="AP12">
        <v>-290.54285014923397</v>
      </c>
      <c r="AQ12">
        <v>-287.81041571030016</v>
      </c>
      <c r="AR12">
        <v>-285.26312176693733</v>
      </c>
      <c r="AU12">
        <f t="shared" si="0"/>
        <v>-276.89304694923396</v>
      </c>
      <c r="AV12">
        <f t="shared" si="1"/>
        <v>-272.29927571030015</v>
      </c>
      <c r="AW12">
        <f t="shared" si="2"/>
        <v>-267.89064496693732</v>
      </c>
      <c r="AX12">
        <v>96</v>
      </c>
      <c r="AY12" s="4">
        <v>0.03</v>
      </c>
      <c r="AZ12" s="3">
        <f t="shared" si="6"/>
        <v>2.895</v>
      </c>
    </row>
    <row r="13" spans="2:52" x14ac:dyDescent="0.2">
      <c r="B13">
        <v>70</v>
      </c>
      <c r="C13">
        <v>3467.050351817149</v>
      </c>
      <c r="D13">
        <v>3.5522056519146661</v>
      </c>
      <c r="E13">
        <f t="shared" si="3"/>
        <v>15.135149541221868</v>
      </c>
      <c r="F13">
        <v>-304.19433920197605</v>
      </c>
      <c r="G13">
        <v>-10.489459972481933</v>
      </c>
      <c r="H13">
        <v>9</v>
      </c>
      <c r="I13">
        <v>20</v>
      </c>
      <c r="J13">
        <v>-6.0147023271390765E-2</v>
      </c>
      <c r="K13">
        <v>50.177548673741562</v>
      </c>
      <c r="L13">
        <f t="shared" si="4"/>
        <v>98</v>
      </c>
      <c r="N13">
        <v>70</v>
      </c>
      <c r="P13">
        <v>74.93267811027026</v>
      </c>
      <c r="Q13">
        <v>58.411769586177002</v>
      </c>
      <c r="R13">
        <v>50.177548673741562</v>
      </c>
      <c r="S13">
        <f t="shared" si="5"/>
        <v>61.173998790062946</v>
      </c>
      <c r="U13">
        <v>70</v>
      </c>
      <c r="W13">
        <v>3.7605194589199629</v>
      </c>
      <c r="X13">
        <v>3.6576782297369101</v>
      </c>
      <c r="Y13">
        <v>3.5522056519146661</v>
      </c>
      <c r="AB13">
        <v>70</v>
      </c>
      <c r="AD13">
        <v>-6.5371232967232018E-2</v>
      </c>
      <c r="AE13">
        <v>-5.9618407826707909E-2</v>
      </c>
      <c r="AF13">
        <v>-6.0147023271390765E-2</v>
      </c>
      <c r="AH13">
        <v>70</v>
      </c>
      <c r="AJ13">
        <v>-10.695264675697961</v>
      </c>
      <c r="AK13">
        <v>-10.589249080447139</v>
      </c>
      <c r="AL13">
        <v>-10.489459972481933</v>
      </c>
      <c r="AN13">
        <v>70</v>
      </c>
      <c r="AP13">
        <v>-310.1626755952409</v>
      </c>
      <c r="AQ13">
        <v>-307.08822333296706</v>
      </c>
      <c r="AR13">
        <v>-304.19433920197605</v>
      </c>
      <c r="AU13">
        <f>AP13+(0.000086173)*AU$4*$AX13*1.5</f>
        <v>-296.22850149524089</v>
      </c>
      <c r="AV13">
        <f t="shared" si="1"/>
        <v>-291.25393458296708</v>
      </c>
      <c r="AW13">
        <f t="shared" si="2"/>
        <v>-286.45993580197603</v>
      </c>
      <c r="AX13">
        <v>98</v>
      </c>
      <c r="AY13" s="4">
        <v>3.2599999999999997E-2</v>
      </c>
      <c r="AZ13" s="3">
        <f t="shared" si="6"/>
        <v>3.1458999999999997</v>
      </c>
    </row>
    <row r="14" spans="2:52" x14ac:dyDescent="0.2">
      <c r="B14">
        <v>80</v>
      </c>
      <c r="C14">
        <v>3232.6285301562039</v>
      </c>
      <c r="D14">
        <v>3.6895982695677265</v>
      </c>
      <c r="E14">
        <f t="shared" si="3"/>
        <v>14.786041944458928</v>
      </c>
      <c r="F14">
        <v>-292.82365786874732</v>
      </c>
      <c r="G14">
        <v>-11.712946314749892</v>
      </c>
      <c r="H14">
        <v>5</v>
      </c>
      <c r="I14">
        <v>20</v>
      </c>
      <c r="J14">
        <v>-5.0873614291761626E-2</v>
      </c>
      <c r="K14">
        <v>60.394452090315653</v>
      </c>
      <c r="L14">
        <f t="shared" si="4"/>
        <v>90</v>
      </c>
      <c r="N14">
        <v>80</v>
      </c>
      <c r="P14">
        <v>89.466191244228582</v>
      </c>
      <c r="Q14">
        <v>82.658621451156918</v>
      </c>
      <c r="R14">
        <v>60.394452090315653</v>
      </c>
      <c r="S14">
        <f t="shared" si="5"/>
        <v>77.506421595233732</v>
      </c>
      <c r="U14">
        <v>80</v>
      </c>
      <c r="W14">
        <v>3.8533620902622308</v>
      </c>
      <c r="X14">
        <v>3.7624626101547793</v>
      </c>
      <c r="Y14">
        <v>3.6895982695677265</v>
      </c>
      <c r="AB14">
        <v>80</v>
      </c>
      <c r="AD14">
        <v>-4.4508741496487758E-2</v>
      </c>
      <c r="AE14">
        <v>-6.8770125645571056E-2</v>
      </c>
      <c r="AF14">
        <v>-5.0873614291761626E-2</v>
      </c>
      <c r="AH14">
        <v>80</v>
      </c>
      <c r="AJ14">
        <v>-11.9227354227513</v>
      </c>
      <c r="AK14">
        <v>-11.837989705885271</v>
      </c>
      <c r="AL14">
        <v>-11.712946314749892</v>
      </c>
      <c r="AN14">
        <v>80</v>
      </c>
      <c r="AP14">
        <v>-298.0683855687825</v>
      </c>
      <c r="AQ14">
        <v>-295.94974264713176</v>
      </c>
      <c r="AR14">
        <v>-292.82365786874732</v>
      </c>
      <c r="AU14">
        <f t="shared" si="0"/>
        <v>-285.27169506878249</v>
      </c>
      <c r="AV14">
        <f t="shared" si="1"/>
        <v>-281.40804889713178</v>
      </c>
      <c r="AW14">
        <f t="shared" si="2"/>
        <v>-276.53696086874731</v>
      </c>
      <c r="AX14">
        <v>90</v>
      </c>
      <c r="AY14" s="4">
        <v>2.9100000000000001E-2</v>
      </c>
      <c r="AZ14" s="3">
        <f t="shared" si="6"/>
        <v>2.8081499999999999</v>
      </c>
    </row>
    <row r="15" spans="2:52" x14ac:dyDescent="0.2">
      <c r="B15">
        <v>90</v>
      </c>
      <c r="C15">
        <v>3292.0021294131961</v>
      </c>
      <c r="D15">
        <v>3.8820774928368005</v>
      </c>
      <c r="E15">
        <f t="shared" si="3"/>
        <v>14.876018250151377</v>
      </c>
      <c r="F15">
        <v>-311.50059441162784</v>
      </c>
      <c r="G15">
        <v>-12.979191433817826</v>
      </c>
      <c r="H15">
        <v>2</v>
      </c>
      <c r="I15">
        <v>22</v>
      </c>
      <c r="J15">
        <v>-1.3732121363547733E-2</v>
      </c>
      <c r="K15">
        <v>61.135824278926549</v>
      </c>
      <c r="L15">
        <f t="shared" si="4"/>
        <v>92</v>
      </c>
      <c r="N15">
        <v>90</v>
      </c>
      <c r="P15">
        <v>78.034460436000131</v>
      </c>
      <c r="Q15">
        <v>50.526128500794421</v>
      </c>
      <c r="R15">
        <v>61.135824278926549</v>
      </c>
      <c r="S15">
        <f t="shared" si="5"/>
        <v>63.232137738573698</v>
      </c>
      <c r="U15">
        <v>90</v>
      </c>
      <c r="W15">
        <v>4.0221062119287012</v>
      </c>
      <c r="X15">
        <v>3.9321481136162824</v>
      </c>
      <c r="Y15">
        <v>3.8820774928368005</v>
      </c>
      <c r="AB15">
        <v>90</v>
      </c>
      <c r="AD15">
        <v>-2.4177159887095456E-2</v>
      </c>
      <c r="AE15">
        <v>-5.8636852528479722E-3</v>
      </c>
      <c r="AF15">
        <v>-1.3732121363547733E-2</v>
      </c>
      <c r="AH15">
        <v>90</v>
      </c>
      <c r="AJ15">
        <v>-13.222256171456431</v>
      </c>
      <c r="AK15">
        <v>-13.085690287610836</v>
      </c>
      <c r="AL15">
        <v>-12.979191433817826</v>
      </c>
      <c r="AN15">
        <v>90</v>
      </c>
      <c r="AP15">
        <v>-317.33414811495436</v>
      </c>
      <c r="AQ15">
        <v>-314.05656690266005</v>
      </c>
      <c r="AR15">
        <v>-311.50059441162784</v>
      </c>
      <c r="AU15">
        <f t="shared" si="0"/>
        <v>-304.25308671495435</v>
      </c>
      <c r="AV15">
        <f t="shared" si="1"/>
        <v>-299.19172440266004</v>
      </c>
      <c r="AW15">
        <f t="shared" si="2"/>
        <v>-294.85197081162784</v>
      </c>
      <c r="AX15">
        <v>92</v>
      </c>
      <c r="AY15" s="4">
        <v>3.1300000000000001E-2</v>
      </c>
      <c r="AZ15" s="3">
        <f t="shared" si="6"/>
        <v>3.0204500000000003</v>
      </c>
    </row>
    <row r="16" spans="2:52" x14ac:dyDescent="0.2">
      <c r="B16">
        <v>100</v>
      </c>
      <c r="C16">
        <v>3199.11498839145</v>
      </c>
      <c r="D16">
        <v>3.9340629538311536</v>
      </c>
      <c r="E16">
        <f t="shared" si="3"/>
        <v>14.734767364869132</v>
      </c>
      <c r="F16">
        <v>-305.72189449107645</v>
      </c>
      <c r="G16">
        <v>-13.896449749594384</v>
      </c>
      <c r="H16">
        <v>0</v>
      </c>
      <c r="I16">
        <v>22</v>
      </c>
      <c r="J16">
        <v>0</v>
      </c>
      <c r="K16">
        <v>72.526490972965547</v>
      </c>
      <c r="L16">
        <f t="shared" si="4"/>
        <v>88</v>
      </c>
      <c r="N16">
        <v>100</v>
      </c>
      <c r="P16">
        <v>64.566293075959607</v>
      </c>
      <c r="Q16">
        <v>92.032065908906375</v>
      </c>
      <c r="R16">
        <v>72.526490972965547</v>
      </c>
      <c r="S16">
        <f t="shared" si="5"/>
        <v>76.374949985943843</v>
      </c>
      <c r="U16">
        <v>100</v>
      </c>
      <c r="W16">
        <v>4.1003966159290135</v>
      </c>
      <c r="X16">
        <v>4.0552997834009066</v>
      </c>
      <c r="Y16">
        <v>3.9340629538311536</v>
      </c>
      <c r="AB16">
        <v>100</v>
      </c>
      <c r="AD16">
        <v>0</v>
      </c>
      <c r="AE16">
        <v>0</v>
      </c>
      <c r="AF16">
        <v>0</v>
      </c>
      <c r="AH16">
        <v>100</v>
      </c>
      <c r="AJ16">
        <v>-14.140830676079712</v>
      </c>
      <c r="AK16">
        <v>-14.015974475299624</v>
      </c>
      <c r="AL16">
        <v>-13.896449749594384</v>
      </c>
      <c r="AN16">
        <v>100</v>
      </c>
      <c r="AP16">
        <v>-311.09827487375367</v>
      </c>
      <c r="AQ16">
        <v>-308.35143845659172</v>
      </c>
      <c r="AR16">
        <v>-305.72189449107645</v>
      </c>
      <c r="AU16">
        <f t="shared" si="7"/>
        <v>-298.58595527375365</v>
      </c>
      <c r="AV16">
        <f t="shared" ref="AV16" si="8">AQ16+(0.000086173)*AV$4*$AX16*1.5</f>
        <v>-294.13289345659172</v>
      </c>
      <c r="AW16">
        <f>AR16+(0.000086173)*AW$4*$AX16*1.5</f>
        <v>-289.79712409107645</v>
      </c>
      <c r="AX16">
        <v>88</v>
      </c>
      <c r="AY16" s="4">
        <v>2.93E-2</v>
      </c>
      <c r="AZ16" s="3">
        <f t="shared" si="6"/>
        <v>2.8274499999999998</v>
      </c>
    </row>
    <row r="18" spans="2:42" x14ac:dyDescent="0.2">
      <c r="B18" t="s">
        <v>74</v>
      </c>
      <c r="N18" t="s">
        <v>78</v>
      </c>
      <c r="P18">
        <f>AVERAGE(P5:P16)</f>
        <v>66.45228526214207</v>
      </c>
      <c r="Q18">
        <f t="shared" ref="Q18:R18" si="9">AVERAGE(Q5:Q16)</f>
        <v>57.325606079946688</v>
      </c>
      <c r="R18">
        <f t="shared" si="9"/>
        <v>50.712064520387365</v>
      </c>
    </row>
    <row r="19" spans="2:42" x14ac:dyDescent="0.2">
      <c r="C19" t="s">
        <v>26</v>
      </c>
      <c r="D19" t="s">
        <v>31</v>
      </c>
      <c r="E19" t="s">
        <v>30</v>
      </c>
      <c r="F19" t="s">
        <v>72</v>
      </c>
      <c r="G19" t="s">
        <v>25</v>
      </c>
      <c r="AP19" t="s">
        <v>81</v>
      </c>
    </row>
    <row r="20" spans="2:42" x14ac:dyDescent="0.2">
      <c r="B20">
        <v>0</v>
      </c>
      <c r="C20">
        <v>-2.7822000000000005</v>
      </c>
      <c r="D20">
        <v>1.4898762632855662</v>
      </c>
      <c r="E20">
        <v>0</v>
      </c>
      <c r="F20">
        <v>31.114074125793156</v>
      </c>
      <c r="G20">
        <v>-139.11000000000001</v>
      </c>
      <c r="AO20" t="s">
        <v>80</v>
      </c>
      <c r="AP20" t="s">
        <v>82</v>
      </c>
    </row>
    <row r="21" spans="2:42" x14ac:dyDescent="0.2">
      <c r="B21">
        <v>10</v>
      </c>
      <c r="C21">
        <v>-3.9405000000000001</v>
      </c>
      <c r="D21">
        <v>1.9947362871373</v>
      </c>
      <c r="E21">
        <v>-3.4922552470037393E-2</v>
      </c>
      <c r="F21">
        <v>38.261108265279937</v>
      </c>
      <c r="G21">
        <v>-157.62</v>
      </c>
      <c r="AO21" t="s">
        <v>79</v>
      </c>
    </row>
    <row r="22" spans="2:42" x14ac:dyDescent="0.2">
      <c r="B22">
        <v>20</v>
      </c>
      <c r="C22">
        <v>-5.0763198666948135</v>
      </c>
      <c r="D22">
        <v>2.3542142658745342</v>
      </c>
      <c r="E22">
        <v>-4.7364971634888065E-2</v>
      </c>
      <c r="F22">
        <v>61.198451430247104</v>
      </c>
      <c r="G22">
        <v>-203.05279466779254</v>
      </c>
      <c r="AN22">
        <v>0</v>
      </c>
      <c r="AO22" s="4">
        <v>3.4400000000000001E-4</v>
      </c>
      <c r="AP22" s="4">
        <f>AO22*96.5</f>
        <v>3.3196000000000003E-2</v>
      </c>
    </row>
    <row r="23" spans="2:42" x14ac:dyDescent="0.2">
      <c r="B23">
        <v>30</v>
      </c>
      <c r="C23">
        <v>-6.2539393939393939</v>
      </c>
      <c r="D23">
        <v>2.716193824429741</v>
      </c>
      <c r="E23">
        <v>-6.7565310515265153E-2</v>
      </c>
      <c r="F23">
        <v>34.388775242693363</v>
      </c>
      <c r="G23">
        <v>-206.38</v>
      </c>
      <c r="AN23">
        <v>10</v>
      </c>
      <c r="AO23" s="4">
        <v>4.28E-4</v>
      </c>
      <c r="AP23" s="4">
        <f t="shared" ref="AP23:AP33" si="10">AO23*96.5</f>
        <v>4.1301999999999998E-2</v>
      </c>
    </row>
    <row r="24" spans="2:42" x14ac:dyDescent="0.2">
      <c r="B24">
        <v>33</v>
      </c>
      <c r="C24">
        <v>-6.5975000000000001</v>
      </c>
      <c r="D24">
        <v>2.8102813268506712</v>
      </c>
      <c r="E24">
        <v>-7.0708508233459533E-2</v>
      </c>
      <c r="F24">
        <v>64.884964809514813</v>
      </c>
      <c r="G24">
        <v>-237.51</v>
      </c>
      <c r="AN24">
        <v>20</v>
      </c>
      <c r="AO24" s="4">
        <v>4.6700000000000002E-4</v>
      </c>
      <c r="AP24" s="4">
        <f t="shared" si="10"/>
        <v>4.5065500000000001E-2</v>
      </c>
    </row>
    <row r="25" spans="2:42" x14ac:dyDescent="0.2">
      <c r="B25">
        <v>40</v>
      </c>
      <c r="C25">
        <v>-7.3625714285714281</v>
      </c>
      <c r="D25">
        <v>3.0112572584585982</v>
      </c>
      <c r="E25">
        <v>-8.6861638451578571E-2</v>
      </c>
      <c r="F25">
        <v>38.829051928948786</v>
      </c>
      <c r="G25">
        <v>-257.69</v>
      </c>
      <c r="AN25">
        <v>30</v>
      </c>
      <c r="AO25" s="4">
        <v>5.31E-4</v>
      </c>
      <c r="AP25" s="4">
        <f t="shared" si="10"/>
        <v>5.1241500000000002E-2</v>
      </c>
    </row>
    <row r="26" spans="2:42" x14ac:dyDescent="0.2">
      <c r="B26">
        <v>50</v>
      </c>
      <c r="C26">
        <v>-8.4728124999999999</v>
      </c>
      <c r="D26">
        <v>3.2468626306109023</v>
      </c>
      <c r="E26">
        <v>-7.3725262350188281E-2</v>
      </c>
      <c r="F26">
        <v>62.516074119990947</v>
      </c>
      <c r="G26">
        <v>-271.31481607121589</v>
      </c>
      <c r="AN26">
        <v>33</v>
      </c>
      <c r="AO26" s="4">
        <v>4.8999999999999998E-4</v>
      </c>
      <c r="AP26" s="4">
        <f t="shared" si="10"/>
        <v>4.7285000000000001E-2</v>
      </c>
    </row>
    <row r="27" spans="2:42" x14ac:dyDescent="0.2">
      <c r="B27">
        <v>60</v>
      </c>
      <c r="C27">
        <v>-9.5936805236766727</v>
      </c>
      <c r="D27">
        <v>3.475000520927559</v>
      </c>
      <c r="E27">
        <v>-7.1215838496899053E-2</v>
      </c>
      <c r="F27">
        <v>73.086187589857474</v>
      </c>
      <c r="G27">
        <v>-287.81041571030016</v>
      </c>
      <c r="AN27">
        <v>40</v>
      </c>
      <c r="AO27" s="4">
        <v>5.1000000000000004E-4</v>
      </c>
      <c r="AP27" s="4">
        <f t="shared" si="10"/>
        <v>4.9215000000000002E-2</v>
      </c>
    </row>
    <row r="28" spans="2:42" x14ac:dyDescent="0.2">
      <c r="B28">
        <v>70</v>
      </c>
      <c r="C28">
        <v>-10.589249080447139</v>
      </c>
      <c r="D28">
        <v>3.6576782297369101</v>
      </c>
      <c r="E28">
        <v>-5.9618407826707909E-2</v>
      </c>
      <c r="F28">
        <v>58.411769586177002</v>
      </c>
      <c r="G28">
        <v>-307.08822333296706</v>
      </c>
      <c r="AN28">
        <v>50</v>
      </c>
      <c r="AO28" s="4">
        <v>6.0899999999999995E-4</v>
      </c>
      <c r="AP28" s="4">
        <f t="shared" si="10"/>
        <v>5.8768499999999994E-2</v>
      </c>
    </row>
    <row r="29" spans="2:42" x14ac:dyDescent="0.2">
      <c r="B29">
        <v>80</v>
      </c>
      <c r="C29">
        <v>-11.837989705885271</v>
      </c>
      <c r="D29">
        <v>3.7624626101547793</v>
      </c>
      <c r="E29">
        <v>-6.8770125645571056E-2</v>
      </c>
      <c r="F29">
        <v>82.658621451156918</v>
      </c>
      <c r="G29">
        <v>-295.94974264713176</v>
      </c>
      <c r="AN29">
        <v>60</v>
      </c>
      <c r="AO29" s="4">
        <v>5.8699999999999996E-4</v>
      </c>
      <c r="AP29" s="4">
        <f t="shared" si="10"/>
        <v>5.6645499999999994E-2</v>
      </c>
    </row>
    <row r="30" spans="2:42" x14ac:dyDescent="0.2">
      <c r="B30">
        <v>90</v>
      </c>
      <c r="C30">
        <v>-13.085690287610836</v>
      </c>
      <c r="D30">
        <v>3.9321481136162824</v>
      </c>
      <c r="E30">
        <v>-5.8636852528479722E-3</v>
      </c>
      <c r="F30">
        <v>50.526128500794421</v>
      </c>
      <c r="G30">
        <v>-314.05656690266005</v>
      </c>
      <c r="AN30">
        <v>70</v>
      </c>
      <c r="AO30" s="4">
        <v>6.8599999999999998E-4</v>
      </c>
      <c r="AP30" s="4">
        <f t="shared" si="10"/>
        <v>6.6198999999999994E-2</v>
      </c>
    </row>
    <row r="31" spans="2:42" x14ac:dyDescent="0.2">
      <c r="B31">
        <v>100</v>
      </c>
      <c r="C31">
        <v>-14.015974475299624</v>
      </c>
      <c r="D31">
        <v>4.0552997834009066</v>
      </c>
      <c r="E31">
        <v>0</v>
      </c>
      <c r="F31">
        <v>92.032065908906375</v>
      </c>
      <c r="G31">
        <v>-308.35143845659172</v>
      </c>
      <c r="AN31">
        <v>80</v>
      </c>
      <c r="AO31" s="4">
        <v>6.9899999999999997E-4</v>
      </c>
      <c r="AP31" s="4">
        <f t="shared" si="10"/>
        <v>6.74535E-2</v>
      </c>
    </row>
    <row r="32" spans="2:42" x14ac:dyDescent="0.2">
      <c r="AN32">
        <v>90</v>
      </c>
      <c r="AO32" s="4">
        <v>8.0999999999999996E-4</v>
      </c>
      <c r="AP32" s="4">
        <f t="shared" si="10"/>
        <v>7.8164999999999998E-2</v>
      </c>
    </row>
    <row r="33" spans="2:42" x14ac:dyDescent="0.2">
      <c r="B33" t="s">
        <v>75</v>
      </c>
      <c r="AN33">
        <v>100</v>
      </c>
      <c r="AO33" s="4">
        <v>8.1499999999999997E-4</v>
      </c>
      <c r="AP33" s="4">
        <f t="shared" si="10"/>
        <v>7.8647499999999995E-2</v>
      </c>
    </row>
    <row r="34" spans="2:42" x14ac:dyDescent="0.2">
      <c r="B34" t="s">
        <v>27</v>
      </c>
      <c r="C34" t="s">
        <v>24</v>
      </c>
      <c r="D34" t="s">
        <v>22</v>
      </c>
      <c r="E34" t="s">
        <v>19</v>
      </c>
      <c r="F34" t="s">
        <v>25</v>
      </c>
      <c r="G34" t="s">
        <v>26</v>
      </c>
      <c r="H34" t="s">
        <v>0</v>
      </c>
      <c r="I34" t="s">
        <v>2</v>
      </c>
      <c r="J34" t="s">
        <v>30</v>
      </c>
      <c r="K34" t="s">
        <v>54</v>
      </c>
      <c r="M34" t="s">
        <v>72</v>
      </c>
    </row>
    <row r="35" spans="2:42" x14ac:dyDescent="0.2">
      <c r="B35">
        <v>0</v>
      </c>
      <c r="C35">
        <v>3153.3249869999167</v>
      </c>
      <c r="D35">
        <v>14.664128041393068</v>
      </c>
      <c r="E35">
        <v>1.5403392679948031</v>
      </c>
      <c r="F35">
        <v>-141.39053509776039</v>
      </c>
      <c r="G35">
        <v>-2.8278107019552077</v>
      </c>
      <c r="H35">
        <v>50</v>
      </c>
      <c r="I35">
        <v>0</v>
      </c>
      <c r="J35">
        <v>0</v>
      </c>
      <c r="K35">
        <v>0</v>
      </c>
      <c r="M35">
        <v>44.770248213620675</v>
      </c>
    </row>
    <row r="36" spans="2:42" x14ac:dyDescent="0.2">
      <c r="B36">
        <v>10</v>
      </c>
      <c r="C36">
        <v>2820.5444948164363</v>
      </c>
      <c r="D36">
        <v>14.128985683615323</v>
      </c>
      <c r="E36">
        <v>2.0511831486416821</v>
      </c>
      <c r="F36">
        <v>-159.72724037882088</v>
      </c>
      <c r="G36">
        <v>-3.993181009470522</v>
      </c>
      <c r="H36">
        <v>36</v>
      </c>
      <c r="I36">
        <v>4</v>
      </c>
      <c r="J36">
        <v>-3.4068310102863819E-2</v>
      </c>
      <c r="K36">
        <v>-6.4881949901719027E-2</v>
      </c>
      <c r="M36">
        <v>56.332707618470934</v>
      </c>
    </row>
    <row r="37" spans="2:42" x14ac:dyDescent="0.2">
      <c r="B37">
        <v>20</v>
      </c>
      <c r="C37">
        <v>3139.0175967918995</v>
      </c>
      <c r="D37">
        <v>14.641916194371296</v>
      </c>
      <c r="E37">
        <v>2.4482673947407081</v>
      </c>
      <c r="F37">
        <v>-206.00830975447857</v>
      </c>
      <c r="G37">
        <v>-5.150207743861964</v>
      </c>
      <c r="H37">
        <v>32</v>
      </c>
      <c r="I37">
        <v>8</v>
      </c>
      <c r="J37">
        <v>-5.9793047081854844E-2</v>
      </c>
      <c r="K37">
        <v>-0.10722469160176906</v>
      </c>
      <c r="M37">
        <v>53.911393394825758</v>
      </c>
    </row>
    <row r="38" spans="2:42" x14ac:dyDescent="0.2">
      <c r="B38">
        <v>30</v>
      </c>
      <c r="C38">
        <v>2812.0988906423399</v>
      </c>
      <c r="D38">
        <v>14.114869364233288</v>
      </c>
      <c r="E38">
        <v>2.8288472947710011</v>
      </c>
      <c r="F38">
        <v>-208.94467917810684</v>
      </c>
      <c r="G38">
        <v>-6.3316569447911162</v>
      </c>
      <c r="H38">
        <v>23</v>
      </c>
      <c r="I38">
        <v>10</v>
      </c>
      <c r="J38">
        <v>-7.5658371889088194E-2</v>
      </c>
      <c r="K38">
        <v>-0.13356036648796538</v>
      </c>
      <c r="M38">
        <v>75.466853464294005</v>
      </c>
      <c r="AA38" t="s">
        <v>79</v>
      </c>
    </row>
    <row r="39" spans="2:42" x14ac:dyDescent="0.2">
      <c r="B39">
        <v>33</v>
      </c>
      <c r="C39">
        <v>3187.096159831096</v>
      </c>
      <c r="D39">
        <v>14.71629174640317</v>
      </c>
      <c r="E39">
        <v>2.8854731217252318</v>
      </c>
      <c r="F39">
        <v>-239.90548602888973</v>
      </c>
      <c r="G39">
        <v>-6.6640412785802701</v>
      </c>
      <c r="H39">
        <v>24</v>
      </c>
      <c r="I39">
        <v>12</v>
      </c>
      <c r="J39">
        <v>-6.5223918583560803E-2</v>
      </c>
      <c r="K39">
        <v>-0.12533580892681365</v>
      </c>
      <c r="M39">
        <v>56.125902294784318</v>
      </c>
      <c r="AA39">
        <v>0</v>
      </c>
      <c r="AB39" s="4">
        <v>3.6000000000000002E-4</v>
      </c>
    </row>
    <row r="40" spans="2:42" x14ac:dyDescent="0.2">
      <c r="B40">
        <v>40</v>
      </c>
      <c r="C40">
        <v>3253.8621403542734</v>
      </c>
      <c r="D40">
        <v>14.818345494038279</v>
      </c>
      <c r="E40">
        <v>3.0883259996990571</v>
      </c>
      <c r="F40">
        <v>-260.57079127206561</v>
      </c>
      <c r="G40">
        <v>-7.444879750630446</v>
      </c>
      <c r="H40">
        <v>21</v>
      </c>
      <c r="I40">
        <v>14</v>
      </c>
      <c r="J40">
        <v>-9.1861059025435843E-2</v>
      </c>
      <c r="K40">
        <v>-0.15565381590624222</v>
      </c>
      <c r="M40">
        <v>64.478383453965208</v>
      </c>
      <c r="AA40">
        <v>10</v>
      </c>
      <c r="AB40" s="4">
        <v>4.5199999999999998E-4</v>
      </c>
    </row>
    <row r="41" spans="2:42" x14ac:dyDescent="0.2">
      <c r="B41">
        <v>50</v>
      </c>
      <c r="C41">
        <v>3205.3839486820975</v>
      </c>
      <c r="D41">
        <v>14.744385795852608</v>
      </c>
      <c r="E41">
        <v>3.3404441866479351</v>
      </c>
      <c r="F41">
        <v>-273.81390210338748</v>
      </c>
      <c r="G41">
        <v>-8.5566844407308587</v>
      </c>
      <c r="H41">
        <v>16</v>
      </c>
      <c r="I41">
        <v>16</v>
      </c>
      <c r="J41">
        <v>-7.2363751713398372E-2</v>
      </c>
      <c r="K41">
        <v>-0.13806509351713392</v>
      </c>
      <c r="M41">
        <v>68.060850274549651</v>
      </c>
      <c r="AA41">
        <v>20</v>
      </c>
      <c r="AB41" s="4">
        <v>5.2999999999999998E-4</v>
      </c>
    </row>
    <row r="42" spans="2:42" x14ac:dyDescent="0.2">
      <c r="B42">
        <v>60</v>
      </c>
      <c r="C42">
        <v>3230.2683782132763</v>
      </c>
      <c r="D42">
        <v>14.782442623594529</v>
      </c>
      <c r="E42">
        <v>3.5486119947692392</v>
      </c>
      <c r="F42">
        <v>-290.54285014923397</v>
      </c>
      <c r="G42">
        <v>-9.684761671641132</v>
      </c>
      <c r="H42">
        <v>12</v>
      </c>
      <c r="I42">
        <v>18</v>
      </c>
      <c r="J42">
        <v>-6.9138985211221637E-2</v>
      </c>
      <c r="K42">
        <v>-0.13293174209202802</v>
      </c>
      <c r="M42">
        <v>71.281461564735793</v>
      </c>
      <c r="AA42">
        <v>30</v>
      </c>
      <c r="AB42" s="4">
        <v>6.1300000000000005E-4</v>
      </c>
    </row>
    <row r="43" spans="2:42" x14ac:dyDescent="0.2">
      <c r="B43">
        <v>70</v>
      </c>
      <c r="C43">
        <v>3274.9932528562749</v>
      </c>
      <c r="D43">
        <v>14.85035389023321</v>
      </c>
      <c r="E43">
        <v>3.7605194589199629</v>
      </c>
      <c r="F43">
        <v>-310.1626755952409</v>
      </c>
      <c r="G43">
        <v>-10.695264675697961</v>
      </c>
      <c r="H43">
        <v>9</v>
      </c>
      <c r="I43">
        <v>20</v>
      </c>
      <c r="J43">
        <v>-6.5371232967232018E-2</v>
      </c>
      <c r="K43">
        <v>-0.1232732275661092</v>
      </c>
      <c r="M43">
        <v>74.93267811027026</v>
      </c>
      <c r="AA43">
        <v>33</v>
      </c>
      <c r="AB43" s="4">
        <v>5.7799999999999995E-4</v>
      </c>
    </row>
    <row r="44" spans="2:42" x14ac:dyDescent="0.2">
      <c r="B44">
        <v>80</v>
      </c>
      <c r="C44">
        <v>3095.2452304340609</v>
      </c>
      <c r="D44">
        <v>14.573538782096364</v>
      </c>
      <c r="E44">
        <v>3.8533620902622308</v>
      </c>
      <c r="F44">
        <v>-298.0683855687825</v>
      </c>
      <c r="G44">
        <v>-11.9227354227513</v>
      </c>
      <c r="H44">
        <v>5</v>
      </c>
      <c r="I44">
        <v>20</v>
      </c>
      <c r="J44">
        <v>-4.4508741496487758E-2</v>
      </c>
      <c r="K44">
        <v>-9.1940386016401976E-2</v>
      </c>
      <c r="M44">
        <v>89.466191244228582</v>
      </c>
      <c r="AA44">
        <v>40</v>
      </c>
      <c r="AB44" s="4">
        <v>5.7200000000000003E-4</v>
      </c>
    </row>
    <row r="45" spans="2:42" x14ac:dyDescent="0.2">
      <c r="B45">
        <v>90</v>
      </c>
      <c r="C45">
        <v>3177.391819008566</v>
      </c>
      <c r="D45">
        <v>14.701340089483738</v>
      </c>
      <c r="E45">
        <v>4.0221062119287012</v>
      </c>
      <c r="F45">
        <v>-317.33414811495436</v>
      </c>
      <c r="G45">
        <v>-13.222256171456431</v>
      </c>
      <c r="H45">
        <v>2</v>
      </c>
      <c r="I45">
        <v>22</v>
      </c>
      <c r="J45">
        <v>-2.4177159887095456E-2</v>
      </c>
      <c r="K45">
        <v>-5.4990799685950657E-2</v>
      </c>
      <c r="M45">
        <v>78.034460436000131</v>
      </c>
      <c r="AA45">
        <v>50</v>
      </c>
      <c r="AB45" s="4">
        <v>6.4199999999999999E-4</v>
      </c>
    </row>
    <row r="46" spans="2:42" x14ac:dyDescent="0.2">
      <c r="B46">
        <v>100</v>
      </c>
      <c r="C46">
        <v>3069.3420514457539</v>
      </c>
      <c r="D46">
        <v>14.532770986868035</v>
      </c>
      <c r="E46">
        <v>4.1003966159290135</v>
      </c>
      <c r="F46">
        <v>-311.09827487375367</v>
      </c>
      <c r="G46">
        <v>-14.140830676079712</v>
      </c>
      <c r="H46">
        <v>0</v>
      </c>
      <c r="I46">
        <v>22</v>
      </c>
      <c r="J46">
        <v>0</v>
      </c>
      <c r="K46">
        <v>0</v>
      </c>
      <c r="M46">
        <v>64.566293075959607</v>
      </c>
      <c r="AA46">
        <v>60</v>
      </c>
      <c r="AB46" s="4">
        <v>6.5300000000000004E-4</v>
      </c>
    </row>
    <row r="47" spans="2:42" x14ac:dyDescent="0.2">
      <c r="AA47">
        <v>70</v>
      </c>
      <c r="AB47" s="4">
        <v>6.9399999999999996E-4</v>
      </c>
    </row>
    <row r="48" spans="2:42" x14ac:dyDescent="0.2">
      <c r="B48" t="s">
        <v>76</v>
      </c>
      <c r="AA48">
        <v>80</v>
      </c>
      <c r="AB48" s="4">
        <v>5.4600000000000004E-4</v>
      </c>
    </row>
    <row r="49" spans="2:28" x14ac:dyDescent="0.2">
      <c r="B49" t="s">
        <v>27</v>
      </c>
      <c r="C49" t="s">
        <v>24</v>
      </c>
      <c r="D49" t="s">
        <v>19</v>
      </c>
      <c r="E49" t="s">
        <v>22</v>
      </c>
      <c r="F49" t="s">
        <v>25</v>
      </c>
      <c r="G49" t="s">
        <v>26</v>
      </c>
      <c r="H49" t="s">
        <v>0</v>
      </c>
      <c r="I49" t="s">
        <v>2</v>
      </c>
      <c r="J49" t="s">
        <v>30</v>
      </c>
      <c r="K49" t="s">
        <v>47</v>
      </c>
      <c r="AA49">
        <v>90</v>
      </c>
      <c r="AB49" s="4">
        <v>4.6700000000000002E-4</v>
      </c>
    </row>
    <row r="50" spans="2:28" x14ac:dyDescent="0.2">
      <c r="B50">
        <v>0</v>
      </c>
      <c r="H50">
        <v>50</v>
      </c>
      <c r="I50">
        <v>0</v>
      </c>
      <c r="J50">
        <v>0</v>
      </c>
      <c r="AA50">
        <v>100</v>
      </c>
      <c r="AB50" s="4">
        <v>5.5400000000000002E-4</v>
      </c>
    </row>
    <row r="51" spans="2:28" x14ac:dyDescent="0.2">
      <c r="B51">
        <v>10</v>
      </c>
      <c r="H51">
        <v>36</v>
      </c>
      <c r="I51">
        <v>4</v>
      </c>
      <c r="J51">
        <v>0</v>
      </c>
    </row>
    <row r="52" spans="2:28" x14ac:dyDescent="0.2">
      <c r="B52">
        <v>20</v>
      </c>
      <c r="C52">
        <v>3008.0065330185134</v>
      </c>
      <c r="D52">
        <v>2.5548995154711127</v>
      </c>
      <c r="E52">
        <v>14.435314771135682</v>
      </c>
      <c r="F52">
        <v>-209.53349002613433</v>
      </c>
      <c r="G52">
        <v>-5.2383372506533581</v>
      </c>
      <c r="H52">
        <v>32</v>
      </c>
      <c r="I52">
        <v>8</v>
      </c>
      <c r="J52">
        <v>-5.2383372506533581</v>
      </c>
      <c r="K52">
        <v>59.022397281080181</v>
      </c>
    </row>
    <row r="53" spans="2:28" x14ac:dyDescent="0.2">
      <c r="B53">
        <v>30</v>
      </c>
      <c r="C53">
        <v>2713.4241207558721</v>
      </c>
      <c r="D53">
        <v>2.9317194752459526</v>
      </c>
      <c r="E53">
        <v>13.94780585944846</v>
      </c>
      <c r="F53">
        <v>-212.47580012726544</v>
      </c>
      <c r="G53">
        <v>-6.4386606099171351</v>
      </c>
      <c r="H53">
        <v>23</v>
      </c>
      <c r="I53">
        <v>10</v>
      </c>
      <c r="J53">
        <v>-6.4386606099171351</v>
      </c>
      <c r="K53">
        <v>78.288938765204477</v>
      </c>
    </row>
    <row r="54" spans="2:28" x14ac:dyDescent="0.2">
      <c r="B54">
        <v>33</v>
      </c>
      <c r="C54">
        <v>3067.5256711961451</v>
      </c>
      <c r="D54">
        <v>2.9979473006204214</v>
      </c>
      <c r="E54">
        <v>14.52990367887425</v>
      </c>
      <c r="F54">
        <v>-243.238943098801</v>
      </c>
      <c r="G54">
        <v>-6.7566373083000277</v>
      </c>
      <c r="H54">
        <v>24</v>
      </c>
      <c r="I54">
        <v>12</v>
      </c>
      <c r="J54">
        <v>-6.7566373083000277</v>
      </c>
      <c r="K54">
        <v>64.141362158304943</v>
      </c>
    </row>
    <row r="55" spans="2:28" x14ac:dyDescent="0.2">
      <c r="B55">
        <v>40</v>
      </c>
      <c r="C55">
        <v>3157.7969577338054</v>
      </c>
      <c r="D55">
        <v>3.1822777657953623</v>
      </c>
      <c r="E55">
        <v>14.671056873227657</v>
      </c>
      <c r="F55">
        <v>-263.5726267302212</v>
      </c>
      <c r="G55">
        <v>-7.5306464780063198</v>
      </c>
      <c r="H55">
        <v>21</v>
      </c>
      <c r="I55">
        <v>14</v>
      </c>
      <c r="J55">
        <v>-7.5306464780063198</v>
      </c>
      <c r="K55">
        <v>83.777378729285672</v>
      </c>
    </row>
    <row r="56" spans="2:28" x14ac:dyDescent="0.2">
      <c r="B56">
        <v>50</v>
      </c>
      <c r="C56">
        <v>3089.8369476740872</v>
      </c>
      <c r="D56">
        <v>3.4653628520462374</v>
      </c>
      <c r="E56">
        <v>14.565045780402802</v>
      </c>
      <c r="F56">
        <v>-277.83054418084964</v>
      </c>
      <c r="G56">
        <v>-8.6822045056515513</v>
      </c>
      <c r="H56">
        <v>16</v>
      </c>
      <c r="I56">
        <v>16</v>
      </c>
      <c r="J56">
        <v>-8.6822045056515513</v>
      </c>
      <c r="K56">
        <v>75.807440094948916</v>
      </c>
    </row>
    <row r="57" spans="2:28" x14ac:dyDescent="0.2">
      <c r="B57">
        <v>60</v>
      </c>
      <c r="H57">
        <v>12</v>
      </c>
      <c r="I57">
        <v>18</v>
      </c>
      <c r="J57">
        <v>0</v>
      </c>
    </row>
    <row r="58" spans="2:28" x14ac:dyDescent="0.2">
      <c r="B58">
        <v>70</v>
      </c>
      <c r="H58">
        <v>9</v>
      </c>
      <c r="I58">
        <v>20</v>
      </c>
      <c r="J58">
        <v>0</v>
      </c>
    </row>
    <row r="59" spans="2:28" x14ac:dyDescent="0.2">
      <c r="B59">
        <v>80</v>
      </c>
      <c r="H59">
        <v>5</v>
      </c>
      <c r="I59">
        <v>20</v>
      </c>
      <c r="J59">
        <v>0</v>
      </c>
    </row>
    <row r="60" spans="2:28" x14ac:dyDescent="0.2">
      <c r="B60">
        <v>90</v>
      </c>
      <c r="H60">
        <v>2</v>
      </c>
      <c r="I60">
        <v>22</v>
      </c>
      <c r="J60">
        <v>0</v>
      </c>
    </row>
    <row r="61" spans="2:28" x14ac:dyDescent="0.2">
      <c r="B61">
        <v>100</v>
      </c>
      <c r="H61">
        <v>0</v>
      </c>
      <c r="I61">
        <v>22</v>
      </c>
      <c r="J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E142"/>
  <sheetViews>
    <sheetView topLeftCell="A50" workbookViewId="0">
      <selection activeCell="K80" sqref="K80"/>
    </sheetView>
  </sheetViews>
  <sheetFormatPr baseColWidth="10" defaultRowHeight="16" x14ac:dyDescent="0.2"/>
  <sheetData>
    <row r="2" spans="2:31" x14ac:dyDescent="0.2">
      <c r="AB2" t="s">
        <v>57</v>
      </c>
      <c r="AC2" t="s">
        <v>57</v>
      </c>
    </row>
    <row r="3" spans="2:31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A3" t="s">
        <v>14</v>
      </c>
      <c r="AB3" t="s">
        <v>26</v>
      </c>
      <c r="AC3" t="s">
        <v>31</v>
      </c>
      <c r="AD3" t="s">
        <v>30</v>
      </c>
      <c r="AE3" t="s">
        <v>72</v>
      </c>
    </row>
    <row r="4" spans="2:31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A4">
        <v>-139.11000000000001</v>
      </c>
      <c r="AB4">
        <v>-2.7822000000000005</v>
      </c>
      <c r="AC4">
        <v>1.4898762632855662</v>
      </c>
      <c r="AD4">
        <f>AB4-(V4/SUM(V4:W4))*$AB$4-(W4/SUM(V4:W4))*$AB$15</f>
        <v>0</v>
      </c>
      <c r="AE4">
        <v>31.114074125793156</v>
      </c>
    </row>
    <row r="5" spans="2:31" x14ac:dyDescent="0.2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A5">
        <v>-157.62</v>
      </c>
      <c r="AB5">
        <v>-3.9405000000000001</v>
      </c>
      <c r="AC5">
        <v>1.9947362871373</v>
      </c>
      <c r="AD5">
        <f t="shared" ref="AD5:AD15" si="3">AB5-(V5/SUM(V5:W5))*$AB$4-(W5/SUM(V5:W5))*$AB$15</f>
        <v>-3.4922552470037393E-2</v>
      </c>
      <c r="AE5">
        <v>38.261108265279937</v>
      </c>
    </row>
    <row r="6" spans="2:31" x14ac:dyDescent="0.2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A6">
        <v>-203.05279466779254</v>
      </c>
      <c r="AB6">
        <v>-5.0763198666948135</v>
      </c>
      <c r="AC6">
        <v>2.3542142658745342</v>
      </c>
      <c r="AD6">
        <f t="shared" si="3"/>
        <v>-4.7364971634888065E-2</v>
      </c>
      <c r="AE6">
        <v>61.198451430247104</v>
      </c>
    </row>
    <row r="7" spans="2:31" x14ac:dyDescent="0.2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A7">
        <v>-206.38</v>
      </c>
      <c r="AB7">
        <v>-6.2539393939393939</v>
      </c>
      <c r="AC7">
        <v>2.716193824429741</v>
      </c>
      <c r="AD7">
        <f t="shared" si="3"/>
        <v>-6.7565310515265153E-2</v>
      </c>
      <c r="AE7">
        <v>34.388775242693363</v>
      </c>
    </row>
    <row r="8" spans="2:31" x14ac:dyDescent="0.2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A8">
        <v>-237.51</v>
      </c>
      <c r="AB8">
        <v>-6.5975000000000001</v>
      </c>
      <c r="AC8">
        <v>2.8102813268506712</v>
      </c>
      <c r="AD8">
        <f t="shared" si="3"/>
        <v>-7.0708508233459533E-2</v>
      </c>
      <c r="AE8">
        <v>64.884964809514813</v>
      </c>
    </row>
    <row r="9" spans="2:31" x14ac:dyDescent="0.2">
      <c r="B9" s="6">
        <v>1.05</v>
      </c>
      <c r="C9" s="6">
        <v>-139.42813125531299</v>
      </c>
      <c r="D9" s="6">
        <v>15.3126329186712</v>
      </c>
      <c r="E9" s="6">
        <v>1.3711385246277199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7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A9">
        <v>-257.69</v>
      </c>
      <c r="AB9">
        <v>-7.3625714285714281</v>
      </c>
      <c r="AC9">
        <v>3.0112572584585982</v>
      </c>
      <c r="AD9">
        <f t="shared" si="3"/>
        <v>-8.6861638451578571E-2</v>
      </c>
      <c r="AE9">
        <v>38.829051928948786</v>
      </c>
    </row>
    <row r="10" spans="2:31" x14ac:dyDescent="0.2">
      <c r="B10" s="6">
        <v>1.0549999999999999</v>
      </c>
      <c r="C10" s="6">
        <v>-138.92503271833326</v>
      </c>
      <c r="D10" s="6">
        <v>15.244811166666651</v>
      </c>
      <c r="E10" s="6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A10">
        <v>-271.31481607121589</v>
      </c>
      <c r="AB10">
        <v>-8.4728124999999999</v>
      </c>
      <c r="AC10">
        <v>3.2468626306109023</v>
      </c>
      <c r="AD10">
        <f t="shared" si="3"/>
        <v>-7.3725262350188281E-2</v>
      </c>
      <c r="AE10">
        <v>62.516074119990947</v>
      </c>
    </row>
    <row r="11" spans="2:31" x14ac:dyDescent="0.2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  <c r="AA11">
        <v>-287.81041571030016</v>
      </c>
      <c r="AB11">
        <v>-9.5936805236766727</v>
      </c>
      <c r="AC11">
        <v>3.475000520927559</v>
      </c>
      <c r="AD11">
        <f t="shared" si="3"/>
        <v>-7.1215838496899053E-2</v>
      </c>
      <c r="AE11">
        <v>73.086187589857474</v>
      </c>
    </row>
    <row r="12" spans="2:31" x14ac:dyDescent="0.2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55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  <c r="AA12">
        <v>-307.08822333296706</v>
      </c>
      <c r="AB12">
        <v>-10.589249080447139</v>
      </c>
      <c r="AC12">
        <v>3.6576782297369101</v>
      </c>
      <c r="AD12">
        <f t="shared" si="3"/>
        <v>-5.9618407826707909E-2</v>
      </c>
      <c r="AE12">
        <v>58.411769586177002</v>
      </c>
    </row>
    <row r="13" spans="2:31" x14ac:dyDescent="0.2">
      <c r="J13" t="s">
        <v>56</v>
      </c>
      <c r="K13">
        <v>3256.9838601959582</v>
      </c>
      <c r="L13">
        <f>H10/(K13*(10^-24))</f>
        <v>1.4913154349905002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  <c r="AA13">
        <v>-295.94974264713176</v>
      </c>
      <c r="AB13">
        <v>-11.837989705885271</v>
      </c>
      <c r="AC13">
        <v>3.7624626101547793</v>
      </c>
      <c r="AD13">
        <f t="shared" si="3"/>
        <v>-6.8770125645571056E-2</v>
      </c>
      <c r="AE13">
        <v>82.658621451156918</v>
      </c>
    </row>
    <row r="14" spans="2:31" x14ac:dyDescent="0.2">
      <c r="J14" t="s">
        <v>68</v>
      </c>
      <c r="K14">
        <f>-K13*(2*0.000032*K13-0.218)</f>
        <v>31.114074125793156</v>
      </c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  <c r="AA14">
        <v>-314.05656690266005</v>
      </c>
      <c r="AB14">
        <v>-13.085690287610836</v>
      </c>
      <c r="AC14">
        <v>3.9321481136162824</v>
      </c>
      <c r="AD14">
        <f t="shared" si="3"/>
        <v>-5.8636852528479722E-3</v>
      </c>
      <c r="AE14">
        <v>50.526128500794421</v>
      </c>
    </row>
    <row r="15" spans="2:31" x14ac:dyDescent="0.2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  <c r="AA15">
        <v>-308.35143845659172</v>
      </c>
      <c r="AB15">
        <v>-14.015974475299624</v>
      </c>
      <c r="AC15">
        <v>4.0552997834009066</v>
      </c>
      <c r="AD15">
        <f t="shared" si="3"/>
        <v>0</v>
      </c>
      <c r="AE15">
        <v>92.032065908906375</v>
      </c>
    </row>
    <row r="16" spans="2:31" x14ac:dyDescent="0.2">
      <c r="B16">
        <v>10</v>
      </c>
    </row>
    <row r="17" spans="2:14" x14ac:dyDescent="0.2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 x14ac:dyDescent="0.2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 x14ac:dyDescent="0.2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 x14ac:dyDescent="0.2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 x14ac:dyDescent="0.2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 x14ac:dyDescent="0.2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 x14ac:dyDescent="0.2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 x14ac:dyDescent="0.2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 x14ac:dyDescent="0.2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55</v>
      </c>
      <c r="K25">
        <v>-157.62</v>
      </c>
      <c r="L25">
        <f>K25/M24</f>
        <v>-3.9405000000000001</v>
      </c>
    </row>
    <row r="26" spans="2:14" x14ac:dyDescent="0.2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56</v>
      </c>
      <c r="K26">
        <v>2900.36</v>
      </c>
      <c r="L26">
        <f>H23/(K26*(10^-24))</f>
        <v>1.9947362871373</v>
      </c>
    </row>
    <row r="27" spans="2:14" x14ac:dyDescent="0.2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  <c r="J27" t="s">
        <v>68</v>
      </c>
      <c r="K27">
        <f>-K26*(2*0.0000391*K26-0.24)</f>
        <v>38.261108265279937</v>
      </c>
    </row>
    <row r="29" spans="2:14" x14ac:dyDescent="0.2">
      <c r="B29">
        <v>20</v>
      </c>
    </row>
    <row r="30" spans="2:14" x14ac:dyDescent="0.2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 x14ac:dyDescent="0.2">
      <c r="B31">
        <v>0.95</v>
      </c>
      <c r="C31">
        <v>-205.39931176666701</v>
      </c>
      <c r="D31">
        <v>14.934399600000001</v>
      </c>
      <c r="E31">
        <v>8.3320919999999994</v>
      </c>
      <c r="F31">
        <f>15*B31</f>
        <v>14.25</v>
      </c>
      <c r="G31">
        <f>F31^3</f>
        <v>2893.640625</v>
      </c>
      <c r="H31">
        <v>7.6851544337429429E-21</v>
      </c>
      <c r="I31">
        <f>H31/G31/(1E-24)</f>
        <v>2.6558772942797426</v>
      </c>
    </row>
    <row r="32" spans="2:14" x14ac:dyDescent="0.2">
      <c r="B32">
        <v>0.96</v>
      </c>
      <c r="C32">
        <v>-204.67436128283501</v>
      </c>
      <c r="D32">
        <v>15.2618496858237</v>
      </c>
      <c r="E32">
        <v>6.1642609195402303</v>
      </c>
      <c r="F32">
        <f>15*B32</f>
        <v>14.399999999999999</v>
      </c>
      <c r="G32">
        <f>F32^3</f>
        <v>2985.983999999999</v>
      </c>
      <c r="H32">
        <v>7.6851544337429429E-21</v>
      </c>
      <c r="I32">
        <f>H32/G32/(1E-24)</f>
        <v>2.5737426703367956</v>
      </c>
    </row>
    <row r="33" spans="2:19" x14ac:dyDescent="0.2">
      <c r="B33" s="6">
        <v>0.97</v>
      </c>
      <c r="C33" s="6">
        <v>-204.46018364444399</v>
      </c>
      <c r="D33" s="6">
        <v>14.842334222222201</v>
      </c>
      <c r="E33" s="6">
        <v>3.7800577777777802</v>
      </c>
      <c r="F33">
        <f>15*B33</f>
        <v>14.549999999999999</v>
      </c>
      <c r="G33">
        <f>F33^3</f>
        <v>3080.2713749999994</v>
      </c>
      <c r="H33">
        <v>7.6851544337429429E-21</v>
      </c>
      <c r="I33">
        <f t="shared" ref="I33:I36" si="15">H33/G33/(1E-24)</f>
        <v>2.4949601830919672</v>
      </c>
    </row>
    <row r="34" spans="2:19" x14ac:dyDescent="0.2">
      <c r="B34" s="6">
        <v>0.98</v>
      </c>
      <c r="C34" s="6">
        <v>-203.385937491682</v>
      </c>
      <c r="D34" s="6">
        <v>15.360996581015501</v>
      </c>
      <c r="E34" s="6">
        <v>1.69152620750552</v>
      </c>
      <c r="F34">
        <f t="shared" ref="F34:F39" si="16">15*B34</f>
        <v>14.7</v>
      </c>
      <c r="G34">
        <f t="shared" ref="G34:G39" si="17">F34^3</f>
        <v>3176.5229999999997</v>
      </c>
      <c r="H34">
        <v>7.6851544337429429E-21</v>
      </c>
      <c r="I34">
        <f t="shared" si="15"/>
        <v>2.4193605504329558</v>
      </c>
    </row>
    <row r="35" spans="2:19" x14ac:dyDescent="0.2">
      <c r="B35" s="6">
        <v>0.98499999999999999</v>
      </c>
      <c r="C35" s="6">
        <v>-203.21384557866699</v>
      </c>
      <c r="D35" s="6">
        <v>15.0701430666667</v>
      </c>
      <c r="E35" s="6">
        <v>1.0147746666666699</v>
      </c>
      <c r="F35">
        <f t="shared" ref="F35" si="18">15*B35</f>
        <v>14.775</v>
      </c>
      <c r="G35">
        <f t="shared" ref="G35" si="19">F35^3</f>
        <v>3225.3917343749999</v>
      </c>
      <c r="H35">
        <v>7.6851544337429429E-21</v>
      </c>
      <c r="I35">
        <f t="shared" ref="I35" si="20">H35/G35/(1E-24)</f>
        <v>2.3827042004967911</v>
      </c>
      <c r="J35">
        <f>(G36-G35)/(E36-E35)*(0-E35)+G35</f>
        <v>3257.5933461655036</v>
      </c>
      <c r="K35">
        <f>J35^(1/3)</f>
        <v>14.824007399192119</v>
      </c>
      <c r="L35">
        <f>H35/(J35*(10^-24))</f>
        <v>2.3591509489019242</v>
      </c>
      <c r="M35">
        <f>(C36-C35)/(E36-E35)*(0-E35)+C35</f>
        <v>-203.25217651324149</v>
      </c>
      <c r="N35">
        <f>M35/M39</f>
        <v>-5.0813044128310372</v>
      </c>
    </row>
    <row r="36" spans="2:19" x14ac:dyDescent="0.2">
      <c r="B36" s="6">
        <v>0.99</v>
      </c>
      <c r="C36" s="6">
        <v>-203.27260966266601</v>
      </c>
      <c r="D36" s="6">
        <v>15.0377688</v>
      </c>
      <c r="E36" s="6">
        <v>-0.54094799999999998</v>
      </c>
      <c r="F36">
        <f t="shared" si="16"/>
        <v>14.85</v>
      </c>
      <c r="G36">
        <f t="shared" si="17"/>
        <v>3274.7591249999996</v>
      </c>
      <c r="H36">
        <v>7.6851544337429429E-21</v>
      </c>
      <c r="I36">
        <f t="shared" si="15"/>
        <v>2.3467846459525306</v>
      </c>
    </row>
    <row r="37" spans="2:19" x14ac:dyDescent="0.2">
      <c r="B37" s="6">
        <v>1</v>
      </c>
      <c r="C37" s="6">
        <v>-202.323703001366</v>
      </c>
      <c r="D37" s="6">
        <v>14.7885752390647</v>
      </c>
      <c r="E37" s="6">
        <v>-1.8362944795965199</v>
      </c>
      <c r="F37">
        <f t="shared" si="16"/>
        <v>15</v>
      </c>
      <c r="G37">
        <f t="shared" si="17"/>
        <v>3375</v>
      </c>
      <c r="H37">
        <v>7.6851544337429429E-21</v>
      </c>
      <c r="I37">
        <f t="shared" ref="I37:I39" si="21">H37/G37/(1E-24)</f>
        <v>2.2770827951830945</v>
      </c>
      <c r="S37" s="4"/>
    </row>
    <row r="38" spans="2:19" x14ac:dyDescent="0.2">
      <c r="B38">
        <v>1.02</v>
      </c>
      <c r="C38">
        <v>-201.62662673505901</v>
      </c>
      <c r="D38">
        <v>14.269044263071301</v>
      </c>
      <c r="E38">
        <v>-4.3268485748135204</v>
      </c>
      <c r="F38">
        <f t="shared" si="16"/>
        <v>15.3</v>
      </c>
      <c r="G38">
        <f t="shared" si="17"/>
        <v>3581.5770000000007</v>
      </c>
      <c r="H38">
        <v>7.6851544337429429E-21</v>
      </c>
      <c r="I38">
        <f t="shared" si="21"/>
        <v>2.1457459755138428</v>
      </c>
      <c r="J38" t="s">
        <v>55</v>
      </c>
      <c r="K38">
        <v>-203.05279466779254</v>
      </c>
      <c r="L38">
        <f>K38/M39</f>
        <v>-5.0763198666948135</v>
      </c>
      <c r="M38" t="s">
        <v>11</v>
      </c>
    </row>
    <row r="39" spans="2:19" x14ac:dyDescent="0.2">
      <c r="B39">
        <v>1.04</v>
      </c>
      <c r="C39">
        <v>-199.23309576222201</v>
      </c>
      <c r="D39">
        <v>15.331194222222299</v>
      </c>
      <c r="E39">
        <v>-4.0084533333333301</v>
      </c>
      <c r="F39">
        <f t="shared" si="16"/>
        <v>15.600000000000001</v>
      </c>
      <c r="G39">
        <f t="shared" si="17"/>
        <v>3796.4160000000011</v>
      </c>
      <c r="H39">
        <v>7.6851544337429429E-21</v>
      </c>
      <c r="I39">
        <f t="shared" si="21"/>
        <v>2.0243183133099589</v>
      </c>
      <c r="J39" t="s">
        <v>56</v>
      </c>
      <c r="K39">
        <v>3264.4243751059303</v>
      </c>
      <c r="L39">
        <f>H36/(K39*(10^-24))</f>
        <v>2.3542142658745342</v>
      </c>
      <c r="M39">
        <v>40</v>
      </c>
    </row>
    <row r="40" spans="2:19" x14ac:dyDescent="0.2">
      <c r="J40" t="s">
        <v>68</v>
      </c>
      <c r="K40">
        <f>-K39*(2*0.0000105*K39-0.0873 )</f>
        <v>61.198451430247104</v>
      </c>
      <c r="S40" s="4"/>
    </row>
    <row r="41" spans="2:19" x14ac:dyDescent="0.2">
      <c r="B41">
        <v>30</v>
      </c>
    </row>
    <row r="42" spans="2:19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9" x14ac:dyDescent="0.2">
      <c r="B43">
        <v>0.92</v>
      </c>
      <c r="C43">
        <v>-207.76192294211199</v>
      </c>
      <c r="D43">
        <v>13.8027025082508</v>
      </c>
      <c r="E43">
        <v>7.7571483828382801</v>
      </c>
      <c r="F43">
        <f t="shared" ref="F43:F47" si="22">15*B43</f>
        <v>13.8</v>
      </c>
      <c r="G43">
        <f t="shared" ref="G43:G47" si="23">F43^3</f>
        <v>2628.0720000000006</v>
      </c>
      <c r="H43">
        <v>7.9549983394221166E-21</v>
      </c>
      <c r="I43">
        <f t="shared" ref="I43:I52" si="24">H43/G43/(1E-24)</f>
        <v>3.0269331812150182</v>
      </c>
    </row>
    <row r="44" spans="2:19" x14ac:dyDescent="0.2">
      <c r="B44">
        <v>0.93</v>
      </c>
      <c r="C44">
        <v>-207.76100768222199</v>
      </c>
      <c r="D44">
        <v>13.5071781555556</v>
      </c>
      <c r="E44">
        <v>4.25098888888889</v>
      </c>
      <c r="F44">
        <f t="shared" si="22"/>
        <v>13.950000000000001</v>
      </c>
      <c r="G44">
        <f t="shared" si="23"/>
        <v>2714.7048750000004</v>
      </c>
      <c r="H44">
        <v>7.9549983394221166E-21</v>
      </c>
      <c r="I44">
        <f t="shared" si="24"/>
        <v>2.9303363369921072</v>
      </c>
    </row>
    <row r="45" spans="2:19" x14ac:dyDescent="0.2">
      <c r="B45" s="6">
        <v>0.94</v>
      </c>
      <c r="C45" s="6">
        <v>-207.159632277778</v>
      </c>
      <c r="D45" s="6">
        <v>13.687338666666699</v>
      </c>
      <c r="E45" s="6">
        <v>2.4381533333333301</v>
      </c>
      <c r="F45">
        <f t="shared" si="22"/>
        <v>14.1</v>
      </c>
      <c r="G45">
        <f t="shared" si="23"/>
        <v>2803.221</v>
      </c>
      <c r="H45">
        <v>7.9549983394221166E-21</v>
      </c>
      <c r="I45">
        <f t="shared" si="24"/>
        <v>2.8378063447092172</v>
      </c>
    </row>
    <row r="46" spans="2:19" x14ac:dyDescent="0.2">
      <c r="B46" s="6">
        <v>0.95</v>
      </c>
      <c r="C46" s="6">
        <v>-206.71582294590462</v>
      </c>
      <c r="D46" s="6">
        <v>13.376974952380959</v>
      </c>
      <c r="E46" s="6">
        <v>0.54591587301587285</v>
      </c>
      <c r="F46">
        <f t="shared" si="22"/>
        <v>14.25</v>
      </c>
      <c r="G46">
        <f t="shared" si="23"/>
        <v>2893.640625</v>
      </c>
      <c r="H46">
        <v>7.9549983394221166E-21</v>
      </c>
      <c r="I46">
        <f t="shared" si="24"/>
        <v>2.7491314127586652</v>
      </c>
      <c r="J46">
        <f>(G47-G46)/(E47-E46)*(0-E46)+G46</f>
        <v>2923.7954457592123</v>
      </c>
      <c r="K46">
        <f>J46^(1/3)</f>
        <v>14.299329105661659</v>
      </c>
      <c r="L46">
        <f>H46/(J46*(10^-24))</f>
        <v>2.7207780048225869</v>
      </c>
      <c r="M46">
        <f>(C47-C46)/(E47-E46)*(0-E46)+C46</f>
        <v>-206.42532807695051</v>
      </c>
      <c r="N46">
        <f>M46/M49</f>
        <v>-6.2553129720288032</v>
      </c>
    </row>
    <row r="47" spans="2:19" x14ac:dyDescent="0.2">
      <c r="B47" s="6">
        <v>0.95499999999999996</v>
      </c>
      <c r="C47" s="6">
        <v>-206.27335917466701</v>
      </c>
      <c r="D47" s="6">
        <v>13.646423333333299</v>
      </c>
      <c r="E47" s="6">
        <v>-0.28558933333333603</v>
      </c>
      <c r="F47">
        <f t="shared" si="22"/>
        <v>14.324999999999999</v>
      </c>
      <c r="G47">
        <f t="shared" si="23"/>
        <v>2939.5705781249994</v>
      </c>
      <c r="H47">
        <v>7.9549983394221166E-21</v>
      </c>
      <c r="I47">
        <f t="shared" ref="I47" si="25">H47/G47/(1E-24)</f>
        <v>2.7061770173574811</v>
      </c>
    </row>
    <row r="48" spans="2:19" x14ac:dyDescent="0.2">
      <c r="B48" s="6">
        <v>0.96</v>
      </c>
      <c r="C48" s="6">
        <v>-206.0898923613334</v>
      </c>
      <c r="D48" s="6">
        <v>13.323318759999978</v>
      </c>
      <c r="E48" s="6">
        <v>-0.49780800000000081</v>
      </c>
      <c r="F48">
        <f>15*B48</f>
        <v>14.399999999999999</v>
      </c>
      <c r="G48">
        <f>F48^3</f>
        <v>2985.983999999999</v>
      </c>
      <c r="H48">
        <v>7.9549983394221166E-21</v>
      </c>
      <c r="I48">
        <f t="shared" si="24"/>
        <v>2.6641128483682834</v>
      </c>
      <c r="J48" t="s">
        <v>55</v>
      </c>
      <c r="K48">
        <v>-206.38</v>
      </c>
      <c r="L48">
        <f>K48/M49</f>
        <v>-6.2539393939393939</v>
      </c>
      <c r="M48" t="s">
        <v>11</v>
      </c>
    </row>
    <row r="49" spans="2:14" x14ac:dyDescent="0.2">
      <c r="B49">
        <v>0.98</v>
      </c>
      <c r="C49">
        <v>-204.76007595018299</v>
      </c>
      <c r="D49">
        <v>13.627835047538699</v>
      </c>
      <c r="E49">
        <v>-3.0290145428973299</v>
      </c>
      <c r="F49">
        <f t="shared" ref="F49:F52" si="26">15*B49</f>
        <v>14.7</v>
      </c>
      <c r="G49">
        <f t="shared" ref="G49:G52" si="27">F49^3</f>
        <v>3176.5229999999997</v>
      </c>
      <c r="H49">
        <v>7.9549983394221166E-21</v>
      </c>
      <c r="I49">
        <f t="shared" si="24"/>
        <v>2.5043100079622018</v>
      </c>
      <c r="J49" t="s">
        <v>56</v>
      </c>
      <c r="K49">
        <v>2928.73</v>
      </c>
      <c r="L49">
        <f>H46/(K49*(10^-24))</f>
        <v>2.716193824429741</v>
      </c>
      <c r="M49">
        <v>33</v>
      </c>
    </row>
    <row r="50" spans="2:14" x14ac:dyDescent="0.2">
      <c r="B50">
        <v>1</v>
      </c>
      <c r="C50">
        <v>-203.03583757111099</v>
      </c>
      <c r="D50">
        <v>13.3369424444444</v>
      </c>
      <c r="E50">
        <v>-3.9544199999999998</v>
      </c>
      <c r="F50">
        <f t="shared" si="26"/>
        <v>15</v>
      </c>
      <c r="G50">
        <f t="shared" si="27"/>
        <v>3375</v>
      </c>
      <c r="H50">
        <v>7.9549983394221166E-21</v>
      </c>
      <c r="I50">
        <f t="shared" si="24"/>
        <v>2.357036545013961</v>
      </c>
      <c r="J50" t="s">
        <v>68</v>
      </c>
      <c r="K50">
        <f>-K49*(2*0.000045446*K49 - 0.27794 )</f>
        <v>34.388775242693363</v>
      </c>
    </row>
    <row r="51" spans="2:14" x14ac:dyDescent="0.2">
      <c r="B51">
        <v>1.02</v>
      </c>
      <c r="C51">
        <v>-201.90788236444499</v>
      </c>
      <c r="D51">
        <v>13.4348655555556</v>
      </c>
      <c r="E51">
        <v>-4.39557111111111</v>
      </c>
      <c r="F51">
        <f t="shared" si="26"/>
        <v>15.3</v>
      </c>
      <c r="G51">
        <f t="shared" si="27"/>
        <v>3581.5770000000007</v>
      </c>
      <c r="H51">
        <v>7.9549983394221166E-21</v>
      </c>
      <c r="I51">
        <f t="shared" si="24"/>
        <v>2.2210881797102551</v>
      </c>
    </row>
    <row r="52" spans="2:14" x14ac:dyDescent="0.2">
      <c r="B52">
        <v>1.04</v>
      </c>
      <c r="C52">
        <v>-201.49604479799251</v>
      </c>
      <c r="D52">
        <v>13.244724831906151</v>
      </c>
      <c r="E52">
        <v>-4.9553810783380898</v>
      </c>
      <c r="F52">
        <f t="shared" si="26"/>
        <v>15.600000000000001</v>
      </c>
      <c r="G52">
        <f t="shared" si="27"/>
        <v>3796.4160000000011</v>
      </c>
      <c r="H52">
        <v>7.9549983394221166E-21</v>
      </c>
      <c r="I52">
        <f t="shared" si="24"/>
        <v>2.0953969057716844</v>
      </c>
    </row>
    <row r="54" spans="2:14" x14ac:dyDescent="0.2">
      <c r="B54">
        <v>33</v>
      </c>
    </row>
    <row r="55" spans="2:14" x14ac:dyDescent="0.2">
      <c r="C55" t="s">
        <v>14</v>
      </c>
      <c r="D55" t="s">
        <v>15</v>
      </c>
      <c r="E55" t="s">
        <v>16</v>
      </c>
      <c r="F55" t="s">
        <v>22</v>
      </c>
      <c r="G55" t="s">
        <v>17</v>
      </c>
      <c r="H55" t="s">
        <v>23</v>
      </c>
      <c r="I55" t="s">
        <v>19</v>
      </c>
      <c r="J55" t="s">
        <v>24</v>
      </c>
      <c r="K55" t="s">
        <v>22</v>
      </c>
      <c r="L55" t="s">
        <v>19</v>
      </c>
      <c r="M55" t="s">
        <v>25</v>
      </c>
      <c r="N55" t="s">
        <v>26</v>
      </c>
    </row>
    <row r="56" spans="2:14" x14ac:dyDescent="0.2">
      <c r="B56">
        <v>0.95</v>
      </c>
      <c r="C56">
        <v>-239.69046101666652</v>
      </c>
      <c r="D56">
        <v>15.2340583333333</v>
      </c>
      <c r="E56">
        <v>9.0079433333333263</v>
      </c>
      <c r="F56">
        <f t="shared" ref="F56:F61" si="28">15*B56</f>
        <v>14.25</v>
      </c>
      <c r="G56">
        <f t="shared" ref="G56:G61" si="29">F56^3</f>
        <v>2893.640625</v>
      </c>
      <c r="H56">
        <v>9.1962803055463315E-21</v>
      </c>
      <c r="I56">
        <f t="shared" ref="I56:I64" si="30">H56/G56/(1E-24)</f>
        <v>3.1781003577617151</v>
      </c>
    </row>
    <row r="57" spans="2:14" x14ac:dyDescent="0.2">
      <c r="B57">
        <v>0.96</v>
      </c>
      <c r="C57">
        <v>-239.21373234222199</v>
      </c>
      <c r="D57">
        <v>15.1997726666667</v>
      </c>
      <c r="E57">
        <v>7.6148844444444403</v>
      </c>
      <c r="F57">
        <f t="shared" si="28"/>
        <v>14.399999999999999</v>
      </c>
      <c r="G57">
        <f t="shared" si="29"/>
        <v>2985.983999999999</v>
      </c>
      <c r="H57">
        <v>9.1962803055463315E-21</v>
      </c>
      <c r="I57">
        <f t="shared" si="30"/>
        <v>3.0798156673131318</v>
      </c>
    </row>
    <row r="58" spans="2:14" x14ac:dyDescent="0.2">
      <c r="B58">
        <v>0.97</v>
      </c>
      <c r="C58">
        <v>-238.82280258444399</v>
      </c>
      <c r="D58">
        <v>14.896097777777801</v>
      </c>
      <c r="E58">
        <v>3.4598066666666698</v>
      </c>
      <c r="F58">
        <f t="shared" si="28"/>
        <v>14.549999999999999</v>
      </c>
      <c r="G58">
        <f t="shared" si="29"/>
        <v>3080.2713749999994</v>
      </c>
      <c r="H58">
        <v>9.1962803055463315E-21</v>
      </c>
      <c r="I58">
        <f t="shared" si="30"/>
        <v>2.9855422415651072</v>
      </c>
    </row>
    <row r="59" spans="2:14" x14ac:dyDescent="0.2">
      <c r="B59">
        <v>0.98</v>
      </c>
      <c r="C59">
        <v>-238.26902473999999</v>
      </c>
      <c r="D59">
        <v>15.1123971111111</v>
      </c>
      <c r="E59">
        <v>2.2203200000000001</v>
      </c>
      <c r="F59">
        <f t="shared" si="28"/>
        <v>14.7</v>
      </c>
      <c r="G59">
        <f t="shared" si="29"/>
        <v>3176.5229999999997</v>
      </c>
      <c r="H59">
        <v>9.1962803055463315E-21</v>
      </c>
      <c r="I59">
        <f t="shared" si="30"/>
        <v>2.8950775125967394</v>
      </c>
      <c r="K59" s="7">
        <f>K60/15</f>
        <v>0.99139123773076099</v>
      </c>
    </row>
    <row r="60" spans="2:14" x14ac:dyDescent="0.2">
      <c r="B60" s="6">
        <v>0.99</v>
      </c>
      <c r="C60" s="6">
        <v>-237.37606465733342</v>
      </c>
      <c r="D60" s="6">
        <v>15.081765200000001</v>
      </c>
      <c r="E60" s="6">
        <v>0.43952400000000019</v>
      </c>
      <c r="F60">
        <f t="shared" si="28"/>
        <v>14.85</v>
      </c>
      <c r="G60">
        <f t="shared" si="29"/>
        <v>3274.7591249999996</v>
      </c>
      <c r="H60">
        <v>9.1962803055463315E-21</v>
      </c>
      <c r="I60">
        <f t="shared" si="30"/>
        <v>2.8082310651005002</v>
      </c>
      <c r="J60">
        <f>(G61-G60)/(E61-E60)*(0-E60)+G60</f>
        <v>3288.5845004932444</v>
      </c>
      <c r="K60">
        <f>J60^(1/3)</f>
        <v>14.870868565961414</v>
      </c>
      <c r="L60">
        <f>H60/(J60*(10^-24))</f>
        <v>2.7964251197337364</v>
      </c>
      <c r="M60">
        <f>(C61-C60)/(E61-E60)*(0-E60)+C60</f>
        <v>-237.30282537115227</v>
      </c>
      <c r="N60">
        <f>M60/M63</f>
        <v>-6.5917451491986743</v>
      </c>
    </row>
    <row r="61" spans="2:14" x14ac:dyDescent="0.2">
      <c r="B61" s="6">
        <v>0.995</v>
      </c>
      <c r="C61" s="6">
        <v>-237.11188817499999</v>
      </c>
      <c r="D61" s="6">
        <v>14.801478500000025</v>
      </c>
      <c r="E61" s="6">
        <v>-1.1458533333333338</v>
      </c>
      <c r="F61">
        <f t="shared" si="28"/>
        <v>14.925000000000001</v>
      </c>
      <c r="G61">
        <f t="shared" si="29"/>
        <v>3324.6277031250002</v>
      </c>
      <c r="H61">
        <v>9.1962803055463315E-21</v>
      </c>
      <c r="I61">
        <f t="shared" ref="I61" si="31">H61/G61/(1E-24)</f>
        <v>2.7661083064736069</v>
      </c>
    </row>
    <row r="62" spans="2:14" x14ac:dyDescent="0.2">
      <c r="B62" s="6">
        <v>1</v>
      </c>
      <c r="C62" s="6">
        <v>-236.9272412546668</v>
      </c>
      <c r="D62" s="6">
        <v>14.940398666666681</v>
      </c>
      <c r="E62" s="6">
        <v>-1.1015119999999996</v>
      </c>
      <c r="F62">
        <f t="shared" ref="F62:F64" si="32">15*B62</f>
        <v>15</v>
      </c>
      <c r="G62">
        <f t="shared" ref="G62:G64" si="33">F62^3</f>
        <v>3375</v>
      </c>
      <c r="H62">
        <v>9.1962803055463315E-21</v>
      </c>
      <c r="I62">
        <f t="shared" si="30"/>
        <v>2.7248237942359501</v>
      </c>
      <c r="J62" t="s">
        <v>55</v>
      </c>
      <c r="K62">
        <v>-237.51</v>
      </c>
      <c r="L62">
        <f>K62/M63</f>
        <v>-6.5975000000000001</v>
      </c>
      <c r="M62" t="s">
        <v>11</v>
      </c>
    </row>
    <row r="63" spans="2:14" x14ac:dyDescent="0.2">
      <c r="B63">
        <v>1.02</v>
      </c>
      <c r="C63">
        <v>-235.375329962222</v>
      </c>
      <c r="D63">
        <v>15.2402724444444</v>
      </c>
      <c r="E63">
        <v>-3.4328088888888799</v>
      </c>
      <c r="F63">
        <f t="shared" si="32"/>
        <v>15.3</v>
      </c>
      <c r="G63">
        <f t="shared" si="33"/>
        <v>3581.5770000000007</v>
      </c>
      <c r="H63">
        <v>9.1962803055463315E-21</v>
      </c>
      <c r="I63">
        <f t="shared" si="30"/>
        <v>2.5676623190137557</v>
      </c>
      <c r="J63" t="s">
        <v>56</v>
      </c>
      <c r="K63">
        <v>3272.37</v>
      </c>
      <c r="L63">
        <f>H60/(K63*(10^-24))</f>
        <v>2.8102813268506712</v>
      </c>
      <c r="M63">
        <v>36</v>
      </c>
    </row>
    <row r="64" spans="2:14" x14ac:dyDescent="0.2">
      <c r="B64">
        <v>1.04</v>
      </c>
      <c r="C64">
        <v>-234.20180539111101</v>
      </c>
      <c r="D64">
        <v>15.0085573333333</v>
      </c>
      <c r="E64">
        <v>-3.5676622222222201</v>
      </c>
      <c r="F64">
        <f t="shared" si="32"/>
        <v>15.600000000000001</v>
      </c>
      <c r="G64">
        <f t="shared" si="33"/>
        <v>3796.4160000000011</v>
      </c>
      <c r="H64">
        <v>9.1962803055463315E-21</v>
      </c>
      <c r="I64">
        <f t="shared" si="30"/>
        <v>2.4223584310956254</v>
      </c>
      <c r="J64" t="s">
        <v>68</v>
      </c>
      <c r="K64">
        <f>-K63*(2*0.000011754*K63-0.096755)</f>
        <v>64.884964809514813</v>
      </c>
    </row>
    <row r="66" spans="2:24" x14ac:dyDescent="0.2">
      <c r="B66">
        <v>40</v>
      </c>
    </row>
    <row r="67" spans="2:2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24" x14ac:dyDescent="0.2">
      <c r="B68">
        <v>0.96</v>
      </c>
      <c r="C68">
        <v>-259.62807376370398</v>
      </c>
      <c r="D68">
        <v>15.6502846666667</v>
      </c>
      <c r="E68">
        <v>10.066791111111099</v>
      </c>
      <c r="F68">
        <f>15*B68</f>
        <v>14.399999999999999</v>
      </c>
      <c r="G68">
        <f>F68^3</f>
        <v>2985.983999999999</v>
      </c>
      <c r="H68">
        <v>1.0048987047492526E-20</v>
      </c>
      <c r="I68">
        <f t="shared" ref="I68:I75" si="34">H68/G68/(1E-24)</f>
        <v>3.3653854298926351</v>
      </c>
    </row>
    <row r="69" spans="2:24" x14ac:dyDescent="0.2">
      <c r="B69">
        <v>0.97</v>
      </c>
      <c r="C69">
        <v>-259.337034595555</v>
      </c>
      <c r="D69">
        <v>15.171437555555601</v>
      </c>
      <c r="E69">
        <v>6.0937599999999899</v>
      </c>
      <c r="F69">
        <f t="shared" ref="F69:F72" si="35">15*B69</f>
        <v>14.549999999999999</v>
      </c>
      <c r="G69">
        <f t="shared" ref="G69:G72" si="36">F69^3</f>
        <v>3080.2713749999994</v>
      </c>
      <c r="H69">
        <v>1.0048987047492526E-20</v>
      </c>
      <c r="I69">
        <f t="shared" si="34"/>
        <v>3.2623706888463775</v>
      </c>
    </row>
    <row r="70" spans="2:24" x14ac:dyDescent="0.2">
      <c r="B70" s="6">
        <v>0.98</v>
      </c>
      <c r="C70" s="6">
        <v>-258.73047198222201</v>
      </c>
      <c r="D70" s="6">
        <v>15.0463793333333</v>
      </c>
      <c r="E70" s="6">
        <v>2.57674222222222</v>
      </c>
      <c r="F70">
        <f t="shared" si="35"/>
        <v>14.7</v>
      </c>
      <c r="G70">
        <f t="shared" si="36"/>
        <v>3176.5229999999997</v>
      </c>
      <c r="H70">
        <v>1.0048987047492526E-20</v>
      </c>
      <c r="I70">
        <f t="shared" si="34"/>
        <v>3.1635177983891598</v>
      </c>
    </row>
    <row r="71" spans="2:24" x14ac:dyDescent="0.2">
      <c r="B71" s="6">
        <v>0.99</v>
      </c>
      <c r="C71" s="6">
        <v>-257.5410581733334</v>
      </c>
      <c r="D71" s="6">
        <v>15.27449853333332</v>
      </c>
      <c r="E71" s="6">
        <v>1.6507280000000009</v>
      </c>
      <c r="F71">
        <f t="shared" si="35"/>
        <v>14.85</v>
      </c>
      <c r="G71">
        <f t="shared" si="36"/>
        <v>3274.7591249999996</v>
      </c>
      <c r="H71">
        <v>1.0048987047492526E-20</v>
      </c>
      <c r="I71">
        <f t="shared" si="34"/>
        <v>3.0686186873339971</v>
      </c>
      <c r="J71">
        <f>(G72-G71)/(E72-E71)*(0-E71)+G71</f>
        <v>3324.6030236624601</v>
      </c>
      <c r="K71">
        <f>J71^(1/3)</f>
        <v>14.924963069359665</v>
      </c>
      <c r="L71">
        <f>H71/(J71*(10^-24))</f>
        <v>3.0226126174975101</v>
      </c>
      <c r="M71">
        <f>(C72-C71)/(E72-E71)*(0-E71)+C71</f>
        <v>-258.18532104018959</v>
      </c>
      <c r="N71">
        <f>M71/M75</f>
        <v>-7.3767234582911314</v>
      </c>
    </row>
    <row r="72" spans="2:24" x14ac:dyDescent="0.2">
      <c r="B72" s="6">
        <v>0.995</v>
      </c>
      <c r="C72" s="6">
        <v>-258.18564003733297</v>
      </c>
      <c r="D72" s="6">
        <v>15.2646310666667</v>
      </c>
      <c r="E72" s="6">
        <v>-8.1733333333275902E-4</v>
      </c>
      <c r="F72">
        <f t="shared" si="35"/>
        <v>14.925000000000001</v>
      </c>
      <c r="G72">
        <f t="shared" si="36"/>
        <v>3324.6277031250002</v>
      </c>
      <c r="H72">
        <v>1.0048987047492526E-20</v>
      </c>
      <c r="I72">
        <f>H72/G72/(1E-24)</f>
        <v>3.0225901799611825</v>
      </c>
    </row>
    <row r="73" spans="2:24" x14ac:dyDescent="0.2">
      <c r="B73" s="6">
        <v>1</v>
      </c>
      <c r="C73" s="6">
        <v>-257.09923351866655</v>
      </c>
      <c r="D73" s="6">
        <v>15.451126133333341</v>
      </c>
      <c r="E73" s="6">
        <v>-0.596326666666667</v>
      </c>
      <c r="F73">
        <f t="shared" ref="F73:F75" si="37">15*B73</f>
        <v>15</v>
      </c>
      <c r="G73">
        <f t="shared" ref="G73:G75" si="38">F73^3</f>
        <v>3375</v>
      </c>
      <c r="H73">
        <v>1.0048987047492526E-20</v>
      </c>
      <c r="I73">
        <f t="shared" si="34"/>
        <v>2.9774776437014898</v>
      </c>
    </row>
    <row r="74" spans="2:24" x14ac:dyDescent="0.2">
      <c r="B74" s="6">
        <v>1.02</v>
      </c>
      <c r="C74" s="6">
        <v>-255.67184111684702</v>
      </c>
      <c r="D74" s="6">
        <v>15.7657965765766</v>
      </c>
      <c r="E74" s="6">
        <v>-1.4063312612612595</v>
      </c>
      <c r="F74">
        <f t="shared" si="37"/>
        <v>15.3</v>
      </c>
      <c r="G74">
        <f t="shared" si="38"/>
        <v>3581.5770000000007</v>
      </c>
      <c r="H74">
        <v>1.0048987047492526E-20</v>
      </c>
      <c r="I74">
        <f t="shared" si="34"/>
        <v>2.8057436842744203</v>
      </c>
      <c r="J74" t="s">
        <v>55</v>
      </c>
      <c r="K74">
        <v>-257.69</v>
      </c>
      <c r="L74">
        <f>K74/M75</f>
        <v>-7.3625714285714281</v>
      </c>
      <c r="M74" t="s">
        <v>11</v>
      </c>
    </row>
    <row r="75" spans="2:24" x14ac:dyDescent="0.2">
      <c r="B75">
        <v>1.04</v>
      </c>
      <c r="C75">
        <v>-254.360256408889</v>
      </c>
      <c r="D75">
        <v>15.147035333333299</v>
      </c>
      <c r="E75">
        <v>-5.0440088888888903</v>
      </c>
      <c r="F75">
        <f t="shared" si="37"/>
        <v>15.600000000000001</v>
      </c>
      <c r="G75">
        <f t="shared" si="38"/>
        <v>3796.4160000000011</v>
      </c>
      <c r="H75">
        <v>1.0048987047492526E-20</v>
      </c>
      <c r="I75">
        <f t="shared" si="34"/>
        <v>2.6469667832746793</v>
      </c>
      <c r="J75" t="s">
        <v>56</v>
      </c>
      <c r="K75">
        <v>3337.14</v>
      </c>
      <c r="L75">
        <f>H72/(K75*(10^-24))</f>
        <v>3.0112572584585982</v>
      </c>
      <c r="M75">
        <v>35</v>
      </c>
    </row>
    <row r="76" spans="2:24" x14ac:dyDescent="0.2">
      <c r="J76" t="s">
        <v>68</v>
      </c>
      <c r="K76">
        <f>-K75*(2*0.000047886*K75-0.33124)</f>
        <v>38.829051928948786</v>
      </c>
    </row>
    <row r="77" spans="2:24" x14ac:dyDescent="0.2">
      <c r="B77">
        <v>50</v>
      </c>
    </row>
    <row r="78" spans="2:2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  <c r="P78" t="s">
        <v>60</v>
      </c>
      <c r="Q78" t="s">
        <v>61</v>
      </c>
      <c r="R78" t="s">
        <v>62</v>
      </c>
      <c r="V78" t="s">
        <v>60</v>
      </c>
      <c r="W78" t="s">
        <v>61</v>
      </c>
      <c r="X78" t="s">
        <v>62</v>
      </c>
    </row>
    <row r="79" spans="2:24" x14ac:dyDescent="0.2">
      <c r="B79">
        <v>0.96</v>
      </c>
      <c r="C79" s="6">
        <v>-272.98769423241117</v>
      </c>
      <c r="D79" s="6">
        <v>14.902796016666642</v>
      </c>
      <c r="E79" s="6">
        <v>7.7956703690476115</v>
      </c>
      <c r="F79">
        <f>15*B79</f>
        <v>14.399999999999999</v>
      </c>
      <c r="G79">
        <f>F79^3</f>
        <v>2985.983999999999</v>
      </c>
      <c r="H79">
        <v>1.0707406177349717E-20</v>
      </c>
      <c r="I79">
        <f t="shared" ref="I79:I86" si="39">H79/G79/(1E-24)</f>
        <v>3.5858886642894676</v>
      </c>
      <c r="P79" s="4">
        <v>0.35110599999999997</v>
      </c>
      <c r="Q79" s="4">
        <v>139.82400000000001</v>
      </c>
      <c r="R79" s="4">
        <v>13915.4</v>
      </c>
      <c r="V79" s="4">
        <v>1.0494E-5</v>
      </c>
      <c r="W79" s="4">
        <v>-8.7279999999999996E-2</v>
      </c>
      <c r="X79" s="4">
        <v>173.09</v>
      </c>
    </row>
    <row r="80" spans="2:24" x14ac:dyDescent="0.2">
      <c r="B80">
        <v>0.97</v>
      </c>
      <c r="C80" s="6">
        <v>-272.92608512586173</v>
      </c>
      <c r="D80" s="6">
        <v>14.93671389289554</v>
      </c>
      <c r="E80" s="6">
        <v>4.6708313828274184</v>
      </c>
      <c r="F80">
        <f t="shared" ref="F80:F84" si="40">15*B80</f>
        <v>14.549999999999999</v>
      </c>
      <c r="G80">
        <f t="shared" ref="G80:G84" si="41">F80^3</f>
        <v>3080.2713749999994</v>
      </c>
      <c r="H80">
        <v>1.0707406177349717E-20</v>
      </c>
      <c r="I80">
        <f t="shared" si="39"/>
        <v>3.4761243000382462</v>
      </c>
      <c r="K80" s="7">
        <f>(K85^(1/3))/15</f>
        <v>0.9925847504055304</v>
      </c>
    </row>
    <row r="81" spans="2:23" x14ac:dyDescent="0.2">
      <c r="B81">
        <v>0.98</v>
      </c>
      <c r="C81" s="6">
        <v>-271.99571575333323</v>
      </c>
      <c r="D81" s="6">
        <v>14.75704066666666</v>
      </c>
      <c r="E81" s="6">
        <v>3.0938386666666702</v>
      </c>
      <c r="F81">
        <f t="shared" si="40"/>
        <v>14.7</v>
      </c>
      <c r="G81">
        <f t="shared" si="41"/>
        <v>3176.5229999999997</v>
      </c>
      <c r="H81">
        <v>1.0707406177349717E-20</v>
      </c>
      <c r="I81">
        <f t="shared" si="39"/>
        <v>3.3707944747605221</v>
      </c>
      <c r="P81" t="s">
        <v>63</v>
      </c>
      <c r="Q81" t="s">
        <v>64</v>
      </c>
      <c r="V81" t="s">
        <v>63</v>
      </c>
      <c r="W81" t="s">
        <v>64</v>
      </c>
    </row>
    <row r="82" spans="2:23" x14ac:dyDescent="0.2">
      <c r="B82" s="6">
        <v>0.99</v>
      </c>
      <c r="C82" s="6">
        <v>-271.42383821066699</v>
      </c>
      <c r="D82" s="6">
        <v>15.017034933333299</v>
      </c>
      <c r="E82" s="6">
        <v>0.51558000000000004</v>
      </c>
      <c r="F82" s="6">
        <f t="shared" si="40"/>
        <v>14.85</v>
      </c>
      <c r="G82">
        <f t="shared" si="41"/>
        <v>3274.7591249999996</v>
      </c>
      <c r="H82">
        <v>1.0707406177349717E-20</v>
      </c>
      <c r="I82">
        <f t="shared" si="39"/>
        <v>3.2696774842484695</v>
      </c>
      <c r="J82">
        <f>(G83-G82)/(E83-E82)*(0-E82)+G82</f>
        <v>3291.148907289491</v>
      </c>
      <c r="K82">
        <f>J82^(1/3)</f>
        <v>14.874732948775957</v>
      </c>
      <c r="L82">
        <f>H82/(J82*(10^-24))</f>
        <v>3.2533946287371336</v>
      </c>
      <c r="M82">
        <f>(C83-C82)/(E83-E82)*(0-E82)+C82</f>
        <v>-271.39533871494757</v>
      </c>
      <c r="N82">
        <f>M82/M85</f>
        <v>-8.4811043348421116</v>
      </c>
      <c r="P82" s="7">
        <f>(-Q79+SQRT(Q79^2-4*P79*R79))/2/P79</f>
        <v>-195.18591387036977</v>
      </c>
      <c r="Q82" s="7">
        <f>(-Q79-SQRT(Q79^2-4*P79*R79))/2/P79</f>
        <v>-203.05279466779254</v>
      </c>
      <c r="V82" s="7">
        <f>(-W79+SQRT(W79^2-4*V79*X79))/2/V79</f>
        <v>5052.7092250465375</v>
      </c>
      <c r="W82" s="7">
        <f>(-W79-SQRT(W79^2-4*V79*X79))/2/V79</f>
        <v>3264.4243751059303</v>
      </c>
    </row>
    <row r="83" spans="2:23" x14ac:dyDescent="0.2">
      <c r="B83" s="6">
        <v>0.995</v>
      </c>
      <c r="C83" s="6">
        <v>-271.33712386000002</v>
      </c>
      <c r="D83" s="6">
        <v>15.1011308</v>
      </c>
      <c r="E83" s="6">
        <v>-1.053156</v>
      </c>
      <c r="F83" s="6">
        <f t="shared" si="40"/>
        <v>14.925000000000001</v>
      </c>
      <c r="G83">
        <f t="shared" si="41"/>
        <v>3324.6277031250002</v>
      </c>
      <c r="H83">
        <v>1.0707406177349717E-20</v>
      </c>
      <c r="I83">
        <f t="shared" ref="I83" si="42">H83/G83/(1E-24)</f>
        <v>3.2206331455655137</v>
      </c>
    </row>
    <row r="84" spans="2:23" x14ac:dyDescent="0.2">
      <c r="B84" s="6">
        <v>1</v>
      </c>
      <c r="C84" s="6">
        <v>-270.68023136788202</v>
      </c>
      <c r="D84" s="6">
        <v>15.2206885561672</v>
      </c>
      <c r="E84" s="6">
        <v>-0.91271646483180302</v>
      </c>
      <c r="F84" s="6">
        <f t="shared" si="40"/>
        <v>15</v>
      </c>
      <c r="G84">
        <f t="shared" si="41"/>
        <v>3375</v>
      </c>
      <c r="H84">
        <v>1.0707406177349717E-20</v>
      </c>
      <c r="I84">
        <f t="shared" si="39"/>
        <v>3.1725647932888053</v>
      </c>
      <c r="J84" t="s">
        <v>55</v>
      </c>
      <c r="K84">
        <v>-271.31481607121589</v>
      </c>
      <c r="L84">
        <f>K84/M85</f>
        <v>-8.4785880022254965</v>
      </c>
      <c r="M84" t="s">
        <v>11</v>
      </c>
    </row>
    <row r="85" spans="2:23" x14ac:dyDescent="0.2">
      <c r="B85">
        <v>1.02</v>
      </c>
      <c r="C85">
        <v>-269.05603198</v>
      </c>
      <c r="D85">
        <v>14.751139333333301</v>
      </c>
      <c r="E85">
        <v>-3.15791333333333</v>
      </c>
      <c r="F85">
        <f t="shared" ref="F85:F86" si="43">15*B85</f>
        <v>15.3</v>
      </c>
      <c r="G85">
        <f t="shared" ref="G85:G86" si="44">F85^3</f>
        <v>3581.5770000000007</v>
      </c>
      <c r="H85">
        <v>1.0707406177349717E-20</v>
      </c>
      <c r="I85">
        <f t="shared" si="39"/>
        <v>2.9895786625136682</v>
      </c>
      <c r="J85" t="s">
        <v>56</v>
      </c>
      <c r="K85">
        <v>3300.4759542587985</v>
      </c>
      <c r="L85">
        <f>H82/(K85*(10^-24))</f>
        <v>3.2442006321946746</v>
      </c>
      <c r="M85">
        <v>32</v>
      </c>
    </row>
    <row r="86" spans="2:23" x14ac:dyDescent="0.2">
      <c r="B86">
        <v>1.04</v>
      </c>
      <c r="C86">
        <v>-267.594501733333</v>
      </c>
      <c r="D86">
        <v>15.01932</v>
      </c>
      <c r="E86">
        <v>-4.2618155555555601</v>
      </c>
      <c r="F86">
        <f t="shared" si="43"/>
        <v>15.600000000000001</v>
      </c>
      <c r="G86">
        <f t="shared" si="44"/>
        <v>3796.4160000000011</v>
      </c>
      <c r="H86">
        <v>1.0707406177349717E-20</v>
      </c>
      <c r="I86">
        <f t="shared" si="39"/>
        <v>2.820398548881291</v>
      </c>
      <c r="J86" t="s">
        <v>68</v>
      </c>
      <c r="K86">
        <f>-K85*(2*0.0000194*K85-0.147)</f>
        <v>62.516074119990947</v>
      </c>
    </row>
    <row r="88" spans="2:23" x14ac:dyDescent="0.2">
      <c r="B88">
        <v>60</v>
      </c>
    </row>
    <row r="89" spans="2:23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23" x14ac:dyDescent="0.2">
      <c r="B90">
        <v>0.96</v>
      </c>
      <c r="C90">
        <v>-290.22751001555503</v>
      </c>
      <c r="D90">
        <v>14.983354</v>
      </c>
      <c r="E90">
        <v>9.1119222222222298</v>
      </c>
      <c r="F90">
        <f>15*B90</f>
        <v>14.399999999999999</v>
      </c>
      <c r="G90">
        <f>F90^3</f>
        <v>2985.983999999999</v>
      </c>
      <c r="H90">
        <v>1.1462969113251411E-20</v>
      </c>
      <c r="I90">
        <f t="shared" ref="I90:I96" si="45">H90/G90/(1E-24)</f>
        <v>3.8389251627776355</v>
      </c>
    </row>
    <row r="91" spans="2:23" x14ac:dyDescent="0.2">
      <c r="B91">
        <v>0.97</v>
      </c>
      <c r="C91">
        <v>-288.836403588</v>
      </c>
      <c r="D91">
        <v>15.3379889333333</v>
      </c>
      <c r="E91">
        <v>5.4442519999999996</v>
      </c>
      <c r="F91">
        <f t="shared" ref="F91:F94" si="46">15*B91</f>
        <v>14.549999999999999</v>
      </c>
      <c r="G91">
        <f t="shared" ref="G91:G94" si="47">F91^3</f>
        <v>3080.2713749999994</v>
      </c>
      <c r="H91">
        <v>1.1462969113251411E-20</v>
      </c>
      <c r="I91">
        <f t="shared" si="45"/>
        <v>3.7214153292748158</v>
      </c>
    </row>
    <row r="92" spans="2:23" x14ac:dyDescent="0.2">
      <c r="B92" s="6">
        <v>0.98</v>
      </c>
      <c r="C92" s="6">
        <v>-288.03113586133401</v>
      </c>
      <c r="D92" s="6">
        <v>15.3740406666667</v>
      </c>
      <c r="E92" s="6">
        <v>3.58235866666667</v>
      </c>
      <c r="F92">
        <f t="shared" si="46"/>
        <v>14.7</v>
      </c>
      <c r="G92">
        <f t="shared" si="47"/>
        <v>3176.5229999999997</v>
      </c>
      <c r="H92">
        <v>1.1462969113251411E-20</v>
      </c>
      <c r="I92">
        <f t="shared" si="45"/>
        <v>3.6086529558424143</v>
      </c>
      <c r="K92" s="7">
        <f>K93/15</f>
        <v>0.99032818640857867</v>
      </c>
    </row>
    <row r="93" spans="2:23" x14ac:dyDescent="0.2">
      <c r="B93" s="6">
        <v>0.99</v>
      </c>
      <c r="C93" s="6">
        <v>-287.80659591997698</v>
      </c>
      <c r="D93" s="6">
        <v>14.990569650171</v>
      </c>
      <c r="E93" s="6">
        <v>2.33755707460984E-2</v>
      </c>
      <c r="F93">
        <f t="shared" si="46"/>
        <v>14.85</v>
      </c>
      <c r="G93">
        <f t="shared" si="47"/>
        <v>3274.7591249999996</v>
      </c>
      <c r="H93">
        <v>1.1462969113251411E-20</v>
      </c>
      <c r="I93">
        <f t="shared" si="45"/>
        <v>3.5004006938224546</v>
      </c>
      <c r="J93">
        <f>(G94-G93)/(E94-E93)*(0-E93)+G93</f>
        <v>3278.0169666683696</v>
      </c>
      <c r="K93">
        <f>J93^(1/3)</f>
        <v>14.85492279612868</v>
      </c>
      <c r="L93">
        <f>H93/(J93*(10^-24))</f>
        <v>3.4969218371379758</v>
      </c>
      <c r="M93">
        <f>(C94-C93)/(E94-E93)*(0-E93)+C93</f>
        <v>-287.79635607004178</v>
      </c>
      <c r="N93">
        <f>M93/M96</f>
        <v>-9.5932118690013919</v>
      </c>
    </row>
    <row r="94" spans="2:23" x14ac:dyDescent="0.2">
      <c r="B94" s="6">
        <v>0.995</v>
      </c>
      <c r="C94" s="6">
        <v>-287.64985203600003</v>
      </c>
      <c r="D94" s="6">
        <v>15.147392399999999</v>
      </c>
      <c r="E94" s="6">
        <v>-0.33444000000000002</v>
      </c>
      <c r="F94">
        <f t="shared" si="46"/>
        <v>14.925000000000001</v>
      </c>
      <c r="G94">
        <f t="shared" si="47"/>
        <v>3324.6277031250002</v>
      </c>
      <c r="H94">
        <v>1.1462969113251411E-20</v>
      </c>
      <c r="I94">
        <f t="shared" ref="I94" si="48">H94/G94/(1E-24)</f>
        <v>3.4478955651114673</v>
      </c>
    </row>
    <row r="95" spans="2:23" x14ac:dyDescent="0.2">
      <c r="B95" s="6">
        <v>1</v>
      </c>
      <c r="C95" s="6">
        <v>-287.99650442282899</v>
      </c>
      <c r="D95" s="6">
        <v>14.7219422834008</v>
      </c>
      <c r="E95" s="6">
        <v>-1.5896876329284699</v>
      </c>
      <c r="F95">
        <f t="shared" ref="F95:F96" si="49">15*B95</f>
        <v>15</v>
      </c>
      <c r="G95">
        <f t="shared" ref="G95:G96" si="50">F95^3</f>
        <v>3375</v>
      </c>
      <c r="H95">
        <v>1.1462969113251411E-20</v>
      </c>
      <c r="I95">
        <f t="shared" si="45"/>
        <v>3.3964352928152333</v>
      </c>
      <c r="J95" t="s">
        <v>55</v>
      </c>
      <c r="K95">
        <v>-287.81041571030016</v>
      </c>
      <c r="L95">
        <f>K95/M96</f>
        <v>-9.5936805236766727</v>
      </c>
      <c r="M95" t="s">
        <v>11</v>
      </c>
    </row>
    <row r="96" spans="2:23" x14ac:dyDescent="0.2">
      <c r="B96">
        <v>1.02</v>
      </c>
      <c r="C96">
        <v>-286.00886439777798</v>
      </c>
      <c r="D96">
        <v>15.2386088888889</v>
      </c>
      <c r="E96">
        <v>-3.5434422222222199</v>
      </c>
      <c r="F96">
        <f t="shared" si="49"/>
        <v>15.3</v>
      </c>
      <c r="G96">
        <f t="shared" si="50"/>
        <v>3581.5770000000007</v>
      </c>
      <c r="H96">
        <v>1.1462969113251411E-20</v>
      </c>
      <c r="I96">
        <f t="shared" si="45"/>
        <v>3.2005368342636249</v>
      </c>
      <c r="J96" t="s">
        <v>56</v>
      </c>
      <c r="K96">
        <v>3298.6956531999817</v>
      </c>
      <c r="L96">
        <f>H93/(K96*(10^-24))</f>
        <v>3.475000520927559</v>
      </c>
      <c r="M96">
        <v>30</v>
      </c>
    </row>
    <row r="97" spans="2:14" x14ac:dyDescent="0.2">
      <c r="J97" t="s">
        <v>68</v>
      </c>
      <c r="K97">
        <f>-K96*(2*0.0000215*K96-0.164)</f>
        <v>73.086187589857474</v>
      </c>
    </row>
    <row r="98" spans="2:14" x14ac:dyDescent="0.2">
      <c r="B98">
        <v>70</v>
      </c>
    </row>
    <row r="99" spans="2:14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</row>
    <row r="100" spans="2:14" x14ac:dyDescent="0.2">
      <c r="B100">
        <v>0.96</v>
      </c>
      <c r="C100">
        <v>-309.89814378222201</v>
      </c>
      <c r="D100">
        <v>15.206789333333401</v>
      </c>
      <c r="E100">
        <v>12.536144444444499</v>
      </c>
      <c r="F100">
        <f>15*B100</f>
        <v>14.399999999999999</v>
      </c>
      <c r="G100">
        <f>F100^3</f>
        <v>2985.983999999999</v>
      </c>
      <c r="H100">
        <v>1.2315675855197609E-20</v>
      </c>
      <c r="I100">
        <f t="shared" ref="I100:I107" si="51">H100/G100/(1E-24)</f>
        <v>4.1244949253571406</v>
      </c>
    </row>
    <row r="101" spans="2:14" x14ac:dyDescent="0.2">
      <c r="B101">
        <v>0.97</v>
      </c>
      <c r="C101">
        <v>-308.93801346933299</v>
      </c>
      <c r="D101">
        <v>15.341699466666601</v>
      </c>
      <c r="E101">
        <v>7.8808813333333303</v>
      </c>
      <c r="F101">
        <f>15*B101</f>
        <v>14.549999999999999</v>
      </c>
      <c r="G101">
        <f>F101^3</f>
        <v>3080.2713749999994</v>
      </c>
      <c r="H101">
        <v>1.2315675855197609E-20</v>
      </c>
      <c r="I101">
        <f t="shared" ref="I101" si="52">H101/G101/(1E-24)</f>
        <v>3.9982437765560879</v>
      </c>
    </row>
    <row r="102" spans="2:14" x14ac:dyDescent="0.2">
      <c r="B102">
        <v>0.98</v>
      </c>
      <c r="C102">
        <v>-308.19035042000002</v>
      </c>
      <c r="D102">
        <v>15.305777555555499</v>
      </c>
      <c r="E102">
        <v>4.4836133333333299</v>
      </c>
      <c r="F102">
        <f t="shared" ref="F102:F107" si="53">15*B102</f>
        <v>14.7</v>
      </c>
      <c r="G102">
        <f t="shared" ref="G102:G107" si="54">F102^3</f>
        <v>3176.5229999999997</v>
      </c>
      <c r="H102">
        <v>1.2315675855197609E-20</v>
      </c>
      <c r="I102">
        <f t="shared" si="51"/>
        <v>3.8770932416348347</v>
      </c>
    </row>
    <row r="103" spans="2:14" x14ac:dyDescent="0.2">
      <c r="B103" s="6">
        <v>0.99</v>
      </c>
      <c r="C103" s="6">
        <v>-308.15658875333401</v>
      </c>
      <c r="D103" s="6">
        <v>15.234707066666701</v>
      </c>
      <c r="E103" s="6">
        <v>1.805148</v>
      </c>
      <c r="F103">
        <f t="shared" si="53"/>
        <v>14.85</v>
      </c>
      <c r="G103">
        <f t="shared" si="54"/>
        <v>3274.7591249999996</v>
      </c>
      <c r="H103">
        <v>1.2315675855197609E-20</v>
      </c>
      <c r="I103">
        <f t="shared" si="51"/>
        <v>3.7607883160559514</v>
      </c>
    </row>
    <row r="104" spans="2:14" x14ac:dyDescent="0.2">
      <c r="B104" s="6">
        <v>0.995</v>
      </c>
      <c r="C104" s="6">
        <v>-307.67190431199998</v>
      </c>
      <c r="D104" s="6">
        <v>15.118031466666601</v>
      </c>
      <c r="E104" s="6">
        <v>1.5629866666666701</v>
      </c>
      <c r="F104">
        <f>15*B104</f>
        <v>14.925000000000001</v>
      </c>
      <c r="G104">
        <f>F104^3</f>
        <v>3324.6277031250002</v>
      </c>
      <c r="H104">
        <v>1.2315675855197609E-20</v>
      </c>
      <c r="I104">
        <f>H104/G104/(1E-24)</f>
        <v>3.7043774385990442</v>
      </c>
      <c r="J104">
        <f>(G105-G104)/(E105-E104)*(0-E104)+G104</f>
        <v>3367.2271553331607</v>
      </c>
      <c r="K104">
        <f>J104^(1/3)</f>
        <v>14.988475823058083</v>
      </c>
      <c r="L104">
        <f>H104/(J104*(10^-24))</f>
        <v>3.6575126319266893</v>
      </c>
      <c r="M104">
        <f>(C105-C104)/(E105-E104)*(0-E104)+C104</f>
        <v>-306.88597929285419</v>
      </c>
      <c r="N104">
        <f>M104/M107</f>
        <v>-10.582275148029455</v>
      </c>
    </row>
    <row r="105" spans="2:14" x14ac:dyDescent="0.2">
      <c r="B105" s="6">
        <v>1</v>
      </c>
      <c r="C105" s="6">
        <v>-306.74257667199998</v>
      </c>
      <c r="D105" s="6">
        <v>15.620208399999999</v>
      </c>
      <c r="E105" s="6">
        <v>-0.285188</v>
      </c>
      <c r="F105">
        <f t="shared" si="53"/>
        <v>15</v>
      </c>
      <c r="G105">
        <f t="shared" si="54"/>
        <v>3375</v>
      </c>
      <c r="H105">
        <v>1.2315675855197609E-20</v>
      </c>
      <c r="I105">
        <f t="shared" si="51"/>
        <v>3.6490891422807739</v>
      </c>
    </row>
    <row r="106" spans="2:14" x14ac:dyDescent="0.2">
      <c r="B106" s="6">
        <v>1.01</v>
      </c>
      <c r="C106" s="6">
        <v>-306.25731703466698</v>
      </c>
      <c r="D106" s="6">
        <v>15.1446188</v>
      </c>
      <c r="E106" s="6">
        <v>-1.5818066666666599</v>
      </c>
      <c r="F106">
        <f t="shared" si="53"/>
        <v>15.15</v>
      </c>
      <c r="G106">
        <f t="shared" si="54"/>
        <v>3477.2658750000001</v>
      </c>
      <c r="H106">
        <v>1.2315675855197609E-20</v>
      </c>
      <c r="I106">
        <f t="shared" si="51"/>
        <v>3.541769970407457</v>
      </c>
      <c r="J106" t="s">
        <v>55</v>
      </c>
      <c r="K106">
        <v>-307.08822333296706</v>
      </c>
      <c r="L106">
        <f>K106/M107</f>
        <v>-10.589249080447139</v>
      </c>
      <c r="M106" t="s">
        <v>11</v>
      </c>
    </row>
    <row r="107" spans="2:14" x14ac:dyDescent="0.2">
      <c r="B107">
        <v>1.02</v>
      </c>
      <c r="C107">
        <v>-306.002444102222</v>
      </c>
      <c r="D107">
        <v>15.0386991111111</v>
      </c>
      <c r="E107">
        <v>-2.8782311111111101</v>
      </c>
      <c r="F107">
        <f t="shared" si="53"/>
        <v>15.3</v>
      </c>
      <c r="G107">
        <f t="shared" si="54"/>
        <v>3581.5770000000007</v>
      </c>
      <c r="H107">
        <v>1.2315675855197609E-20</v>
      </c>
      <c r="I107">
        <f t="shared" si="51"/>
        <v>3.4386181995242904</v>
      </c>
      <c r="J107" t="s">
        <v>56</v>
      </c>
      <c r="K107">
        <v>3367.0747074117153</v>
      </c>
      <c r="L107">
        <f>H104/(K107*(10^-24))</f>
        <v>3.6576782297369101</v>
      </c>
      <c r="M107">
        <v>29</v>
      </c>
    </row>
    <row r="108" spans="2:14" x14ac:dyDescent="0.2">
      <c r="J108" t="s">
        <v>68</v>
      </c>
      <c r="K108">
        <f>-K107*(2*0.0000393*K107-0.282)</f>
        <v>58.411769586177002</v>
      </c>
    </row>
    <row r="109" spans="2:14" x14ac:dyDescent="0.2">
      <c r="B109">
        <v>80</v>
      </c>
    </row>
    <row r="110" spans="2:14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4" x14ac:dyDescent="0.2">
      <c r="B111">
        <v>0.95</v>
      </c>
      <c r="C111">
        <v>-296.84484970666699</v>
      </c>
      <c r="D111">
        <v>14.156595693333299</v>
      </c>
      <c r="E111">
        <v>8.4837933333333293</v>
      </c>
      <c r="F111">
        <f>15*B111</f>
        <v>14.25</v>
      </c>
      <c r="G111">
        <f>F111^3</f>
        <v>2893.640625</v>
      </c>
      <c r="H111">
        <v>1.1927100631019595E-20</v>
      </c>
      <c r="I111">
        <f t="shared" ref="I111" si="55">H111/G111/(1E-24)</f>
        <v>4.1218320367684207</v>
      </c>
    </row>
    <row r="112" spans="2:14" x14ac:dyDescent="0.2">
      <c r="B112">
        <v>0.96</v>
      </c>
      <c r="C112" s="6">
        <v>-296.39092336084701</v>
      </c>
      <c r="D112" s="6">
        <v>14.146978196411458</v>
      </c>
      <c r="E112" s="6">
        <v>5.8893000694279278</v>
      </c>
      <c r="F112">
        <f>15*B112</f>
        <v>14.399999999999999</v>
      </c>
      <c r="G112">
        <f>F112^3</f>
        <v>2985.983999999999</v>
      </c>
      <c r="H112">
        <v>1.1927100631019595E-20</v>
      </c>
      <c r="I112">
        <f t="shared" ref="I112:I119" si="56">H112/G112/(1E-24)</f>
        <v>3.9943618689917968</v>
      </c>
    </row>
    <row r="113" spans="2:14" x14ac:dyDescent="0.2">
      <c r="B113">
        <v>0.97</v>
      </c>
      <c r="C113" s="6">
        <v>-296.8505228640002</v>
      </c>
      <c r="D113" s="6">
        <v>13.945709333333321</v>
      </c>
      <c r="E113" s="6">
        <v>2.0016853333333335</v>
      </c>
      <c r="F113">
        <f t="shared" ref="F113:F117" si="57">15*B113</f>
        <v>14.549999999999999</v>
      </c>
      <c r="G113">
        <f t="shared" ref="G113:G117" si="58">F113^3</f>
        <v>3080.2713749999994</v>
      </c>
      <c r="H113">
        <v>1.1927100631019595E-20</v>
      </c>
      <c r="I113">
        <f t="shared" si="56"/>
        <v>3.8720941043772803</v>
      </c>
    </row>
    <row r="114" spans="2:14" x14ac:dyDescent="0.2">
      <c r="B114">
        <v>0.97499999999999998</v>
      </c>
      <c r="C114" s="6">
        <v>-295.91473964933402</v>
      </c>
      <c r="D114" s="6">
        <v>14.0200173333333</v>
      </c>
      <c r="E114" s="6">
        <v>0.62191333333333498</v>
      </c>
      <c r="F114">
        <f t="shared" ref="F114" si="59">15*B114</f>
        <v>14.625</v>
      </c>
      <c r="G114">
        <f t="shared" ref="G114" si="60">F114^3</f>
        <v>3128.150390625</v>
      </c>
      <c r="H114">
        <v>1.1927100631019595E-20</v>
      </c>
      <c r="I114">
        <f t="shared" ref="I114" si="61">H114/G114/(1E-24)</f>
        <v>3.8128283943012655</v>
      </c>
    </row>
    <row r="115" spans="2:14" x14ac:dyDescent="0.2">
      <c r="B115" s="6">
        <v>0.98</v>
      </c>
      <c r="C115" s="6">
        <v>-295.85288122266701</v>
      </c>
      <c r="D115" s="6">
        <v>14.073153733333299</v>
      </c>
      <c r="E115" s="6">
        <v>9.2220000000001204E-2</v>
      </c>
      <c r="F115">
        <f t="shared" si="57"/>
        <v>14.7</v>
      </c>
      <c r="G115">
        <f t="shared" si="58"/>
        <v>3176.5229999999997</v>
      </c>
      <c r="H115">
        <v>1.1927100631019595E-20</v>
      </c>
      <c r="I115">
        <f t="shared" si="56"/>
        <v>3.7547660227927193</v>
      </c>
      <c r="J115">
        <f>(G116-G115)/(E116-E115)*(0-E115)+G115</f>
        <v>3179.4851528792833</v>
      </c>
      <c r="K115">
        <f>J115^(1/3)</f>
        <v>14.704567900112755</v>
      </c>
      <c r="L115">
        <f>H115/(J115*(10^-24))</f>
        <v>3.751267912107918</v>
      </c>
      <c r="M115">
        <f>(C116-C115)/(E116-E115)*(0-E115)+C115</f>
        <v>-295.83197680078689</v>
      </c>
      <c r="N115">
        <f>M115/M118</f>
        <v>-11.833279072031475</v>
      </c>
    </row>
    <row r="116" spans="2:14" x14ac:dyDescent="0.2">
      <c r="B116" s="6">
        <v>0.98499999999999999</v>
      </c>
      <c r="C116" s="6">
        <v>-295.50800616666697</v>
      </c>
      <c r="D116" s="6">
        <v>14.030793333333399</v>
      </c>
      <c r="E116" s="6">
        <v>-1.4291986666666701</v>
      </c>
      <c r="F116">
        <f t="shared" ref="F116" si="62">15*B116</f>
        <v>14.775</v>
      </c>
      <c r="G116">
        <f t="shared" ref="G116" si="63">F116^3</f>
        <v>3225.3917343749999</v>
      </c>
      <c r="H116">
        <v>1.1927100631019595E-20</v>
      </c>
      <c r="I116">
        <f t="shared" ref="I116" si="64">H116/G116/(1E-24)</f>
        <v>3.6978766032990933</v>
      </c>
    </row>
    <row r="117" spans="2:14" x14ac:dyDescent="0.2">
      <c r="B117" s="6">
        <v>0.99</v>
      </c>
      <c r="C117" s="6">
        <v>-295.37940926800002</v>
      </c>
      <c r="D117" s="6">
        <v>13.7390683866667</v>
      </c>
      <c r="E117" s="6">
        <v>-2.7593013333333301</v>
      </c>
      <c r="F117">
        <f t="shared" si="57"/>
        <v>14.85</v>
      </c>
      <c r="G117">
        <f t="shared" si="58"/>
        <v>3274.7591249999996</v>
      </c>
      <c r="H117">
        <v>1.1927100631019595E-20</v>
      </c>
      <c r="I117">
        <f t="shared" si="56"/>
        <v>3.642130665417902</v>
      </c>
      <c r="J117" t="s">
        <v>55</v>
      </c>
      <c r="K117">
        <v>-295.94974264713176</v>
      </c>
      <c r="L117">
        <f>K117/M118</f>
        <v>-11.837989705885271</v>
      </c>
      <c r="M117" t="s">
        <v>11</v>
      </c>
    </row>
    <row r="118" spans="2:14" x14ac:dyDescent="0.2">
      <c r="B118">
        <v>1</v>
      </c>
      <c r="C118">
        <v>-293.89684491999998</v>
      </c>
      <c r="D118">
        <v>14.047100377777801</v>
      </c>
      <c r="E118">
        <v>-3.3045777777777801</v>
      </c>
      <c r="F118">
        <f t="shared" ref="F118:F119" si="65">15*B118</f>
        <v>15</v>
      </c>
      <c r="G118">
        <f t="shared" ref="G118:G119" si="66">F118^3</f>
        <v>3375</v>
      </c>
      <c r="H118">
        <v>1.1927100631019595E-20</v>
      </c>
      <c r="I118">
        <f t="shared" si="56"/>
        <v>3.5339557425243249</v>
      </c>
      <c r="J118" t="s">
        <v>56</v>
      </c>
      <c r="K118">
        <v>3170.0250253195049</v>
      </c>
      <c r="L118">
        <f>H115/(K118*(10^-24))</f>
        <v>3.7624626101547793</v>
      </c>
      <c r="M118">
        <v>25</v>
      </c>
    </row>
    <row r="119" spans="2:14" x14ac:dyDescent="0.2">
      <c r="B119">
        <v>1.02</v>
      </c>
      <c r="C119">
        <v>-292.81955202823298</v>
      </c>
      <c r="D119">
        <v>13.917690934343399</v>
      </c>
      <c r="E119">
        <v>-5.6161532323232297</v>
      </c>
      <c r="F119">
        <f t="shared" si="65"/>
        <v>15.3</v>
      </c>
      <c r="G119">
        <f t="shared" si="66"/>
        <v>3581.5770000000007</v>
      </c>
      <c r="H119">
        <v>1.1927100631019595E-20</v>
      </c>
      <c r="I119">
        <f t="shared" si="56"/>
        <v>3.3301254254814552</v>
      </c>
      <c r="J119" t="s">
        <v>68</v>
      </c>
      <c r="K119">
        <f>-K118*(2*0.0000186*K118-0.144)</f>
        <v>82.658621451156918</v>
      </c>
    </row>
    <row r="121" spans="2:14" x14ac:dyDescent="0.2">
      <c r="B121">
        <v>90</v>
      </c>
    </row>
    <row r="122" spans="2:14" x14ac:dyDescent="0.2">
      <c r="C122" t="s">
        <v>14</v>
      </c>
      <c r="D122" t="s">
        <v>15</v>
      </c>
      <c r="E122" t="s">
        <v>16</v>
      </c>
      <c r="F122" t="s">
        <v>22</v>
      </c>
      <c r="G122" t="s">
        <v>17</v>
      </c>
      <c r="H122" t="s">
        <v>23</v>
      </c>
      <c r="I122" t="s">
        <v>19</v>
      </c>
      <c r="J122" t="s">
        <v>24</v>
      </c>
      <c r="K122" t="s">
        <v>22</v>
      </c>
      <c r="L122" t="s">
        <v>19</v>
      </c>
      <c r="M122" t="s">
        <v>25</v>
      </c>
      <c r="N122" t="s">
        <v>26</v>
      </c>
    </row>
    <row r="123" spans="2:14" x14ac:dyDescent="0.2">
      <c r="B123">
        <v>0.95</v>
      </c>
      <c r="C123">
        <v>-315.43040525599997</v>
      </c>
      <c r="D123">
        <v>14.2524688266666</v>
      </c>
      <c r="E123">
        <v>12.113573333333299</v>
      </c>
      <c r="F123">
        <f>15*B123</f>
        <v>14.25</v>
      </c>
      <c r="G123">
        <f>F123^3</f>
        <v>2893.640625</v>
      </c>
      <c r="H123">
        <v>1.277980737296579E-20</v>
      </c>
      <c r="I123">
        <f t="shared" ref="I123" si="67">H123/G123/(1E-24)</f>
        <v>4.4165150511618183</v>
      </c>
    </row>
    <row r="124" spans="2:14" x14ac:dyDescent="0.2">
      <c r="B124">
        <v>0.96</v>
      </c>
      <c r="C124">
        <v>-315.92919629555598</v>
      </c>
      <c r="D124">
        <v>14.275607555555499</v>
      </c>
      <c r="E124">
        <v>6.4856488888888899</v>
      </c>
      <c r="F124">
        <f>15*B124</f>
        <v>14.399999999999999</v>
      </c>
      <c r="G124">
        <f>F124^3</f>
        <v>2985.983999999999</v>
      </c>
      <c r="H124">
        <v>1.277980737296579E-20</v>
      </c>
      <c r="I124">
        <f t="shared" ref="I124:I130" si="68">H124/G124/(1E-24)</f>
        <v>4.2799316315712996</v>
      </c>
    </row>
    <row r="125" spans="2:14" x14ac:dyDescent="0.2">
      <c r="B125">
        <v>0.97</v>
      </c>
      <c r="C125">
        <v>-315.18861378222198</v>
      </c>
      <c r="D125">
        <v>14.1506395555556</v>
      </c>
      <c r="E125">
        <v>3.4826133333333402</v>
      </c>
      <c r="F125">
        <f t="shared" ref="F125:F128" si="69">15*B125</f>
        <v>14.549999999999999</v>
      </c>
      <c r="G125">
        <f t="shared" ref="G125:G128" si="70">F125^3</f>
        <v>3080.2713749999994</v>
      </c>
      <c r="H125">
        <v>1.277980737296579E-20</v>
      </c>
      <c r="I125">
        <f t="shared" si="68"/>
        <v>4.1489225516585515</v>
      </c>
    </row>
    <row r="126" spans="2:14" x14ac:dyDescent="0.2">
      <c r="B126">
        <v>0.98</v>
      </c>
      <c r="C126">
        <v>-313.98234290539801</v>
      </c>
      <c r="D126">
        <v>14.362729237690001</v>
      </c>
      <c r="E126">
        <v>1.5044719878419499</v>
      </c>
      <c r="F126">
        <f t="shared" si="69"/>
        <v>14.7</v>
      </c>
      <c r="G126">
        <f t="shared" si="70"/>
        <v>3176.5229999999997</v>
      </c>
      <c r="H126">
        <v>1.277980737296579E-20</v>
      </c>
      <c r="I126">
        <f t="shared" si="68"/>
        <v>4.0232063085851397</v>
      </c>
    </row>
    <row r="127" spans="2:14" x14ac:dyDescent="0.2">
      <c r="B127">
        <v>0.98499999999999999</v>
      </c>
      <c r="C127">
        <v>-314.55124786800002</v>
      </c>
      <c r="D127">
        <v>14.3140785333333</v>
      </c>
      <c r="E127">
        <v>0.106802666666666</v>
      </c>
      <c r="F127">
        <f t="shared" ref="F127" si="71">15*B127</f>
        <v>14.775</v>
      </c>
      <c r="G127">
        <f t="shared" ref="G127" si="72">F127^3</f>
        <v>3225.3917343749999</v>
      </c>
      <c r="H127">
        <v>1.277980737296579E-20</v>
      </c>
      <c r="I127">
        <f t="shared" ref="I127" si="73">H127/G127/(1E-24)</f>
        <v>3.9622496817250008</v>
      </c>
      <c r="J127">
        <f>(G128-G127)/(E128-E127)*(0-E127)+G127</f>
        <v>3248.6493741842287</v>
      </c>
      <c r="K127">
        <f>J127^(1/3)</f>
        <v>14.810428148155045</v>
      </c>
      <c r="L127">
        <f>H127/(J127*(10^-24))</f>
        <v>3.9338832545371067</v>
      </c>
      <c r="M127">
        <f>(C128-C127)/(E128-E127)*(0-E127)+C127</f>
        <v>-314.39735441581411</v>
      </c>
      <c r="N127">
        <f>M127/M130</f>
        <v>-13.099889767325587</v>
      </c>
    </row>
    <row r="128" spans="2:14" x14ac:dyDescent="0.2">
      <c r="B128">
        <v>0.99</v>
      </c>
      <c r="C128">
        <v>-314.224588833334</v>
      </c>
      <c r="D128">
        <v>14.558551866666701</v>
      </c>
      <c r="E128">
        <v>-0.11990000000000001</v>
      </c>
      <c r="F128">
        <f t="shared" si="69"/>
        <v>14.85</v>
      </c>
      <c r="G128">
        <f t="shared" si="70"/>
        <v>3274.7591249999996</v>
      </c>
      <c r="H128">
        <v>1.277980737296579E-20</v>
      </c>
      <c r="I128">
        <f t="shared" si="68"/>
        <v>3.9025182876513984</v>
      </c>
    </row>
    <row r="129" spans="2:14" x14ac:dyDescent="0.2">
      <c r="B129">
        <v>1</v>
      </c>
      <c r="C129">
        <v>-313.55051690666602</v>
      </c>
      <c r="D129">
        <v>14.240442</v>
      </c>
      <c r="E129">
        <v>-1.3679066666666599</v>
      </c>
      <c r="F129">
        <f t="shared" ref="F129:F130" si="74">15*B129</f>
        <v>15</v>
      </c>
      <c r="G129">
        <f t="shared" ref="G129:G130" si="75">F129^3</f>
        <v>3375</v>
      </c>
      <c r="H129">
        <v>1.277980737296579E-20</v>
      </c>
      <c r="I129">
        <f t="shared" si="68"/>
        <v>3.7866095919898641</v>
      </c>
      <c r="J129" t="s">
        <v>55</v>
      </c>
      <c r="K129">
        <v>-314.05656690266005</v>
      </c>
      <c r="L129">
        <f>K129/M130</f>
        <v>-13.085690287610836</v>
      </c>
      <c r="M129" t="s">
        <v>11</v>
      </c>
    </row>
    <row r="130" spans="2:14" x14ac:dyDescent="0.2">
      <c r="B130">
        <v>1.02</v>
      </c>
      <c r="C130">
        <v>-311.93937654333348</v>
      </c>
      <c r="D130">
        <v>14.481787666666651</v>
      </c>
      <c r="E130">
        <v>-4.3754533333333292</v>
      </c>
      <c r="F130">
        <f t="shared" si="74"/>
        <v>15.3</v>
      </c>
      <c r="G130">
        <f t="shared" si="75"/>
        <v>3581.5770000000007</v>
      </c>
      <c r="H130">
        <v>1.277980737296579E-20</v>
      </c>
      <c r="I130">
        <f t="shared" si="68"/>
        <v>3.5682067907421198</v>
      </c>
      <c r="J130" t="s">
        <v>56</v>
      </c>
      <c r="K130">
        <v>3234.4660165945838</v>
      </c>
      <c r="L130">
        <f>H127/(K130*(10^-24))</f>
        <v>3.9511336051757451</v>
      </c>
      <c r="M130">
        <v>24</v>
      </c>
    </row>
    <row r="131" spans="2:14" x14ac:dyDescent="0.2">
      <c r="J131" t="s">
        <v>68</v>
      </c>
      <c r="K131">
        <f>-K130*(2*0.0000554*K130-0.374)</f>
        <v>50.526128500794421</v>
      </c>
    </row>
    <row r="132" spans="2:14" x14ac:dyDescent="0.2">
      <c r="B132">
        <v>100</v>
      </c>
    </row>
    <row r="133" spans="2:14" x14ac:dyDescent="0.2">
      <c r="C133" t="s">
        <v>14</v>
      </c>
      <c r="D133" t="s">
        <v>15</v>
      </c>
      <c r="E133" t="s">
        <v>16</v>
      </c>
      <c r="F133" t="s">
        <v>22</v>
      </c>
      <c r="G133" t="s">
        <v>17</v>
      </c>
      <c r="H133" t="s">
        <v>23</v>
      </c>
      <c r="I133" t="s">
        <v>19</v>
      </c>
      <c r="J133" t="s">
        <v>24</v>
      </c>
      <c r="K133" t="s">
        <v>22</v>
      </c>
      <c r="L133" t="s">
        <v>19</v>
      </c>
      <c r="M133" t="s">
        <v>25</v>
      </c>
      <c r="N133" t="s">
        <v>26</v>
      </c>
    </row>
    <row r="134" spans="2:14" x14ac:dyDescent="0.2">
      <c r="B134">
        <v>0.94</v>
      </c>
      <c r="C134">
        <v>-309.955796057778</v>
      </c>
      <c r="D134">
        <v>13.82077</v>
      </c>
      <c r="E134">
        <v>10.194000000000001</v>
      </c>
      <c r="F134">
        <f t="shared" ref="F134:F135" si="76">15*B134</f>
        <v>14.1</v>
      </c>
      <c r="G134">
        <f t="shared" ref="G134:G135" si="77">F134^3</f>
        <v>2803.221</v>
      </c>
      <c r="H134">
        <v>1.2585519760876786E-20</v>
      </c>
      <c r="I134">
        <f t="shared" ref="I134:I135" si="78">H134/G134/(1E-24)</f>
        <v>4.4896637692414494</v>
      </c>
    </row>
    <row r="135" spans="2:14" x14ac:dyDescent="0.2">
      <c r="B135">
        <v>0.95</v>
      </c>
      <c r="C135">
        <v>-308.92415458444401</v>
      </c>
      <c r="D135">
        <v>13.578082</v>
      </c>
      <c r="E135">
        <v>6.1825444444444404</v>
      </c>
      <c r="F135">
        <f t="shared" si="76"/>
        <v>14.25</v>
      </c>
      <c r="G135">
        <f t="shared" si="77"/>
        <v>2893.640625</v>
      </c>
      <c r="H135">
        <v>1.2585519760876786E-20</v>
      </c>
      <c r="I135">
        <f t="shared" si="78"/>
        <v>4.3493720858569951</v>
      </c>
    </row>
    <row r="136" spans="2:14" x14ac:dyDescent="0.2">
      <c r="B136">
        <v>0.96</v>
      </c>
      <c r="C136">
        <v>-309.54670579600003</v>
      </c>
      <c r="D136">
        <v>13.696100960000001</v>
      </c>
      <c r="E136">
        <v>3.8217120000000002</v>
      </c>
      <c r="F136">
        <f>15*B136</f>
        <v>14.399999999999999</v>
      </c>
      <c r="G136">
        <f>F136^3</f>
        <v>2985.983999999999</v>
      </c>
      <c r="H136">
        <v>1.2585519760876786E-20</v>
      </c>
      <c r="I136">
        <f t="shared" ref="I136:I139" si="79">H136/G136/(1E-24)</f>
        <v>4.2148651033886289</v>
      </c>
      <c r="K136" s="7">
        <f>K137/15</f>
        <v>0.97344006847501352</v>
      </c>
    </row>
    <row r="137" spans="2:14" x14ac:dyDescent="0.2">
      <c r="B137">
        <v>0.97</v>
      </c>
      <c r="C137">
        <v>-308.70712619733303</v>
      </c>
      <c r="D137">
        <v>13.536078666666601</v>
      </c>
      <c r="E137">
        <v>0.75652666666666701</v>
      </c>
      <c r="F137">
        <f t="shared" ref="F137:F138" si="80">15*B137</f>
        <v>14.549999999999999</v>
      </c>
      <c r="G137">
        <f t="shared" ref="G137:G139" si="81">F137^3</f>
        <v>3080.2713749999994</v>
      </c>
      <c r="H137">
        <v>1.2585519760876786E-20</v>
      </c>
      <c r="I137">
        <f t="shared" si="79"/>
        <v>4.0858477155691482</v>
      </c>
      <c r="J137">
        <f>(G138-G137)/(E138-E137)*(0-E137)+G137</f>
        <v>3113.1599371021352</v>
      </c>
      <c r="K137">
        <f>J137^(1/3)</f>
        <v>14.601601027125202</v>
      </c>
      <c r="L137">
        <f>H137/(J137*(10^-24))</f>
        <v>4.0426833234247299</v>
      </c>
      <c r="M137">
        <f>(C138-C137)/(E138-E137)*(0-E137)+C137</f>
        <v>-308.42982470257954</v>
      </c>
      <c r="N137">
        <f>M137/M141</f>
        <v>-14.019537486480887</v>
      </c>
    </row>
    <row r="138" spans="2:14" x14ac:dyDescent="0.2">
      <c r="B138">
        <v>0.97499999999999998</v>
      </c>
      <c r="C138">
        <v>-308.303431972</v>
      </c>
      <c r="D138">
        <v>13.7084050666666</v>
      </c>
      <c r="E138">
        <v>-0.34482133333333398</v>
      </c>
      <c r="F138">
        <f t="shared" si="80"/>
        <v>14.625</v>
      </c>
      <c r="G138">
        <f t="shared" si="81"/>
        <v>3128.150390625</v>
      </c>
      <c r="H138">
        <v>1.25855197608768E-20</v>
      </c>
      <c r="I138">
        <f t="shared" si="79"/>
        <v>4.0233103237604348</v>
      </c>
    </row>
    <row r="139" spans="2:14" x14ac:dyDescent="0.2">
      <c r="B139">
        <v>0.98</v>
      </c>
      <c r="C139">
        <v>-307.94234553777801</v>
      </c>
      <c r="D139">
        <v>13.4641433333333</v>
      </c>
      <c r="E139">
        <v>-2.3884066666666599</v>
      </c>
      <c r="F139">
        <f t="shared" ref="F139" si="82">15*B139</f>
        <v>14.7</v>
      </c>
      <c r="G139">
        <f t="shared" si="81"/>
        <v>3176.5229999999997</v>
      </c>
      <c r="H139">
        <v>1.25855197608768E-20</v>
      </c>
      <c r="I139">
        <f t="shared" si="79"/>
        <v>3.9620426991640865</v>
      </c>
    </row>
    <row r="140" spans="2:14" x14ac:dyDescent="0.2">
      <c r="J140" t="s">
        <v>55</v>
      </c>
      <c r="K140">
        <v>-308.35143845659172</v>
      </c>
      <c r="L140">
        <f>K140/M141</f>
        <v>-14.015974475299624</v>
      </c>
      <c r="M140" t="s">
        <v>11</v>
      </c>
    </row>
    <row r="141" spans="2:14" x14ac:dyDescent="0.2">
      <c r="J141" t="s">
        <v>56</v>
      </c>
      <c r="K141">
        <v>3103.4745723094657</v>
      </c>
      <c r="L141">
        <f>H138/(K141*(10^-24))</f>
        <v>4.0552997834009066</v>
      </c>
      <c r="M141">
        <v>22</v>
      </c>
    </row>
    <row r="142" spans="2:14" x14ac:dyDescent="0.2">
      <c r="J142" t="s">
        <v>68</v>
      </c>
      <c r="K142">
        <f>-K141*(2*0.0000123*K141-0.106)</f>
        <v>92.032065908906375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Y56"/>
  <sheetViews>
    <sheetView topLeftCell="F1" workbookViewId="0">
      <selection activeCell="Y4" sqref="Y4:Y15"/>
    </sheetView>
  </sheetViews>
  <sheetFormatPr baseColWidth="10" defaultRowHeight="16" x14ac:dyDescent="0.2"/>
  <sheetData>
    <row r="3" spans="2:25" x14ac:dyDescent="0.2">
      <c r="B3">
        <v>20</v>
      </c>
      <c r="P3" t="s">
        <v>27</v>
      </c>
      <c r="Q3" t="s">
        <v>24</v>
      </c>
      <c r="R3" t="s">
        <v>19</v>
      </c>
      <c r="S3" t="s">
        <v>22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47</v>
      </c>
    </row>
    <row r="4" spans="2:2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5" x14ac:dyDescent="0.2">
      <c r="B5">
        <v>0.93</v>
      </c>
      <c r="C5">
        <v>-210.84263360133301</v>
      </c>
      <c r="D5">
        <v>10.871842920000001</v>
      </c>
      <c r="E5">
        <v>9.8323959999999992</v>
      </c>
      <c r="F5">
        <f>15*B5</f>
        <v>13.950000000000001</v>
      </c>
      <c r="G5">
        <f>F5^3</f>
        <v>2714.7048750000004</v>
      </c>
      <c r="H5">
        <v>7.6851544337429429E-21</v>
      </c>
      <c r="I5">
        <f>H5/G5/(1E-24)</f>
        <v>2.8309355114496353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5" x14ac:dyDescent="0.2">
      <c r="B6">
        <v>0.94</v>
      </c>
      <c r="C6">
        <v>-210.60559520800001</v>
      </c>
      <c r="D6">
        <v>10.74165736</v>
      </c>
      <c r="E6">
        <v>6.0038173333333296</v>
      </c>
      <c r="F6">
        <f>15*B6</f>
        <v>14.1</v>
      </c>
      <c r="G6">
        <f>F6^3</f>
        <v>2803.221</v>
      </c>
      <c r="H6">
        <v>7.6851544337429429E-21</v>
      </c>
      <c r="I6">
        <f>H6/G6/(1E-24)</f>
        <v>2.7415442570325146</v>
      </c>
      <c r="P6">
        <v>20</v>
      </c>
      <c r="Q6">
        <v>3008.0065330185134</v>
      </c>
      <c r="R6">
        <v>2.5548995154711127</v>
      </c>
      <c r="S6">
        <f>Q6^(1/3)</f>
        <v>14.435314771135682</v>
      </c>
      <c r="T6">
        <v>-209.53349002613433</v>
      </c>
      <c r="U6">
        <v>-5.2383372506533581</v>
      </c>
      <c r="V6">
        <v>32</v>
      </c>
      <c r="W6">
        <v>8</v>
      </c>
      <c r="X6">
        <f t="shared" ref="X6:X15" si="0">U6-(V6/SUM(V6:W6))*$U$4-(W6/SUM(V6:W6))*$U$15</f>
        <v>-5.2383372506533581</v>
      </c>
      <c r="Y6">
        <v>59.022397281080181</v>
      </c>
    </row>
    <row r="7" spans="2:25" x14ac:dyDescent="0.2">
      <c r="B7">
        <v>0.95</v>
      </c>
      <c r="C7">
        <v>-210.03412218533299</v>
      </c>
      <c r="D7">
        <v>10.859011706666699</v>
      </c>
      <c r="E7">
        <v>3.0627533333333301</v>
      </c>
      <c r="F7">
        <f>15*B7</f>
        <v>14.25</v>
      </c>
      <c r="G7">
        <f>F7^3</f>
        <v>2893.640625</v>
      </c>
      <c r="H7">
        <v>7.6851544337429429E-21</v>
      </c>
      <c r="I7">
        <f>H7/G7/(1E-24)</f>
        <v>2.6558772942797426</v>
      </c>
      <c r="P7">
        <v>30</v>
      </c>
      <c r="Q7">
        <v>2713.4241207558721</v>
      </c>
      <c r="R7">
        <v>2.9317194752459526</v>
      </c>
      <c r="S7">
        <f t="shared" ref="S7:S10" si="1">Q7^(1/3)</f>
        <v>13.94780585944846</v>
      </c>
      <c r="T7">
        <v>-212.47580012726544</v>
      </c>
      <c r="U7">
        <v>-6.4386606099171351</v>
      </c>
      <c r="V7">
        <v>23</v>
      </c>
      <c r="W7">
        <v>10</v>
      </c>
      <c r="X7">
        <f t="shared" si="0"/>
        <v>-6.4386606099171351</v>
      </c>
      <c r="Y7">
        <v>78.288938765204477</v>
      </c>
    </row>
    <row r="8" spans="2:25" x14ac:dyDescent="0.2">
      <c r="B8">
        <v>0.95499999999999996</v>
      </c>
      <c r="C8">
        <v>-209.985117696</v>
      </c>
      <c r="D8">
        <v>10.5771167066667</v>
      </c>
      <c r="E8">
        <v>1.7177279999999999</v>
      </c>
      <c r="F8">
        <f t="shared" ref="F8:F9" si="2">15*B8</f>
        <v>14.324999999999999</v>
      </c>
      <c r="G8">
        <f t="shared" ref="G8:G9" si="3">F8^3</f>
        <v>2939.5705781249994</v>
      </c>
      <c r="H8">
        <v>7.6851544337429429E-21</v>
      </c>
      <c r="I8">
        <f t="shared" ref="I8:I9" si="4">H8/G8/(1E-24)</f>
        <v>2.6143799679220181</v>
      </c>
      <c r="J8">
        <f>(G9-G8)/(E9-E8)*(0-E8)+G8</f>
        <v>2985.8098529395406</v>
      </c>
      <c r="K8">
        <f>J8^(1/3)</f>
        <v>14.399720051366263</v>
      </c>
      <c r="L8">
        <f>H8/(J8*(10^-24))</f>
        <v>2.573892783620122</v>
      </c>
      <c r="M8">
        <f>(C9-C8)/(E9-E8)*(0-E8)+C8</f>
        <v>-209.80112172044312</v>
      </c>
      <c r="N8">
        <f>M8/N13</f>
        <v>-5.2450280430110778</v>
      </c>
      <c r="P8">
        <v>33</v>
      </c>
      <c r="Q8">
        <v>3067.5256711961451</v>
      </c>
      <c r="R8">
        <v>2.9979473006204214</v>
      </c>
      <c r="S8">
        <f t="shared" si="1"/>
        <v>14.52990367887425</v>
      </c>
      <c r="T8">
        <v>-243.238943098801</v>
      </c>
      <c r="U8">
        <v>-6.7566373083000277</v>
      </c>
      <c r="V8">
        <v>24</v>
      </c>
      <c r="W8">
        <v>12</v>
      </c>
      <c r="X8">
        <f t="shared" si="0"/>
        <v>-6.7566373083000277</v>
      </c>
      <c r="Y8">
        <v>64.141362158304943</v>
      </c>
    </row>
    <row r="9" spans="2:25" x14ac:dyDescent="0.2">
      <c r="B9">
        <v>0.96</v>
      </c>
      <c r="C9">
        <v>-209.80042875199999</v>
      </c>
      <c r="D9">
        <v>10.83963024</v>
      </c>
      <c r="E9">
        <v>-6.4693333333331699E-3</v>
      </c>
      <c r="F9">
        <f t="shared" si="2"/>
        <v>14.399999999999999</v>
      </c>
      <c r="G9">
        <f t="shared" si="3"/>
        <v>2985.983999999999</v>
      </c>
      <c r="H9">
        <v>7.6851544337429429E-21</v>
      </c>
      <c r="I9">
        <f t="shared" si="4"/>
        <v>2.5737426703367956</v>
      </c>
      <c r="P9">
        <v>40</v>
      </c>
      <c r="Q9">
        <v>3157.7969577338054</v>
      </c>
      <c r="R9">
        <v>3.1822777657953623</v>
      </c>
      <c r="S9">
        <f t="shared" si="1"/>
        <v>14.671056873227657</v>
      </c>
      <c r="T9">
        <v>-263.5726267302212</v>
      </c>
      <c r="U9">
        <v>-7.5306464780063198</v>
      </c>
      <c r="V9">
        <v>21</v>
      </c>
      <c r="W9">
        <v>14</v>
      </c>
      <c r="X9">
        <f t="shared" si="0"/>
        <v>-7.5306464780063198</v>
      </c>
      <c r="Y9">
        <v>83.777378729285672</v>
      </c>
    </row>
    <row r="10" spans="2:25" x14ac:dyDescent="0.2">
      <c r="B10">
        <v>0.97</v>
      </c>
      <c r="C10">
        <v>-209.19456296000001</v>
      </c>
      <c r="D10">
        <v>10.6736291466667</v>
      </c>
      <c r="E10">
        <v>-1.00649066666667</v>
      </c>
      <c r="F10">
        <f>15*B10</f>
        <v>14.549999999999999</v>
      </c>
      <c r="G10">
        <f>F10^3</f>
        <v>3080.2713749999994</v>
      </c>
      <c r="H10">
        <v>7.6851544337429429E-21</v>
      </c>
      <c r="I10">
        <f>H10/G10/(1E-24)</f>
        <v>2.4949601830919672</v>
      </c>
      <c r="J10" t="s">
        <v>55</v>
      </c>
      <c r="K10">
        <v>-209.53349002613433</v>
      </c>
      <c r="L10">
        <f>K10/N13</f>
        <v>-5.2383372506533581</v>
      </c>
      <c r="P10">
        <v>50</v>
      </c>
      <c r="Q10">
        <v>3089.8369476740872</v>
      </c>
      <c r="R10">
        <v>3.4653628520462374</v>
      </c>
      <c r="S10">
        <f t="shared" si="1"/>
        <v>14.565045780402802</v>
      </c>
      <c r="T10">
        <v>-277.83054418084964</v>
      </c>
      <c r="U10">
        <v>-8.6822045056515513</v>
      </c>
      <c r="V10">
        <v>16</v>
      </c>
      <c r="W10">
        <v>16</v>
      </c>
      <c r="X10">
        <f t="shared" si="0"/>
        <v>-8.6822045056515513</v>
      </c>
      <c r="Y10">
        <v>75.807440094948916</v>
      </c>
    </row>
    <row r="11" spans="2:25" x14ac:dyDescent="0.2">
      <c r="H11">
        <v>7.6851544337429429E-21</v>
      </c>
      <c r="I11" t="e">
        <f t="shared" ref="I11" si="5">H11/G11/(1E-24)</f>
        <v>#DIV/0!</v>
      </c>
      <c r="J11" t="s">
        <v>56</v>
      </c>
      <c r="K11">
        <v>3008.0065330185134</v>
      </c>
      <c r="L11">
        <f>H8/(K11*(10^-24))</f>
        <v>2.5548995154711127</v>
      </c>
      <c r="P11">
        <v>60</v>
      </c>
      <c r="V11">
        <v>12</v>
      </c>
      <c r="W11">
        <v>18</v>
      </c>
      <c r="X11">
        <f t="shared" si="0"/>
        <v>0</v>
      </c>
    </row>
    <row r="12" spans="2:25" x14ac:dyDescent="0.2">
      <c r="C12" s="6"/>
      <c r="D12" s="6"/>
      <c r="E12" s="6"/>
      <c r="J12" t="s">
        <v>68</v>
      </c>
      <c r="K12">
        <f>-K11*(2*0.0000486*K11-0.312)</f>
        <v>59.022397281080181</v>
      </c>
      <c r="N12" t="s">
        <v>11</v>
      </c>
      <c r="P12">
        <v>70</v>
      </c>
      <c r="V12">
        <v>9</v>
      </c>
      <c r="W12">
        <v>20</v>
      </c>
      <c r="X12">
        <f t="shared" si="0"/>
        <v>0</v>
      </c>
    </row>
    <row r="13" spans="2:25" x14ac:dyDescent="0.2">
      <c r="B13" s="6"/>
      <c r="C13" s="6"/>
      <c r="D13" s="6"/>
      <c r="E13" s="6"/>
      <c r="N13">
        <v>40</v>
      </c>
      <c r="P13">
        <v>80</v>
      </c>
      <c r="V13">
        <v>5</v>
      </c>
      <c r="W13">
        <v>20</v>
      </c>
      <c r="X13">
        <f t="shared" si="0"/>
        <v>0</v>
      </c>
    </row>
    <row r="14" spans="2:25" x14ac:dyDescent="0.2">
      <c r="B14">
        <v>30</v>
      </c>
      <c r="P14">
        <v>90</v>
      </c>
      <c r="V14">
        <v>2</v>
      </c>
      <c r="W14">
        <v>22</v>
      </c>
      <c r="X14">
        <f t="shared" si="0"/>
        <v>0</v>
      </c>
    </row>
    <row r="15" spans="2:25" x14ac:dyDescent="0.2">
      <c r="C15" t="s">
        <v>14</v>
      </c>
      <c r="D15" t="s">
        <v>15</v>
      </c>
      <c r="E15" t="s">
        <v>16</v>
      </c>
      <c r="F15" t="s">
        <v>22</v>
      </c>
      <c r="G15" t="s">
        <v>17</v>
      </c>
      <c r="H15" t="s">
        <v>23</v>
      </c>
      <c r="I15" t="s">
        <v>19</v>
      </c>
      <c r="J15" t="s">
        <v>24</v>
      </c>
      <c r="K15" t="s">
        <v>22</v>
      </c>
      <c r="L15" t="s">
        <v>19</v>
      </c>
      <c r="M15" t="s">
        <v>25</v>
      </c>
      <c r="N15" t="s">
        <v>26</v>
      </c>
      <c r="P15">
        <v>100</v>
      </c>
      <c r="V15">
        <v>0</v>
      </c>
      <c r="W15">
        <v>22</v>
      </c>
      <c r="X15">
        <f t="shared" si="0"/>
        <v>0</v>
      </c>
    </row>
    <row r="16" spans="2:25" x14ac:dyDescent="0.2">
      <c r="B16">
        <v>0.9</v>
      </c>
      <c r="C16">
        <v>-213.188275686667</v>
      </c>
      <c r="D16">
        <v>9.6084856666666703</v>
      </c>
      <c r="E16">
        <v>11.351572000000001</v>
      </c>
      <c r="F16">
        <f t="shared" ref="F16:F17" si="6">15*B16</f>
        <v>13.5</v>
      </c>
      <c r="G16">
        <f t="shared" ref="G16:G17" si="7">F16^3</f>
        <v>2460.375</v>
      </c>
      <c r="H16">
        <v>7.9549983394221166E-21</v>
      </c>
      <c r="I16">
        <f t="shared" ref="I16:I17" si="8">H16/G16/(1E-24)</f>
        <v>3.2332462894567362</v>
      </c>
    </row>
    <row r="17" spans="2:24" x14ac:dyDescent="0.2">
      <c r="B17">
        <v>0.91</v>
      </c>
      <c r="C17">
        <v>-212.96875244399999</v>
      </c>
      <c r="D17">
        <v>9.6500903066666694</v>
      </c>
      <c r="E17">
        <v>6.7669560000000004</v>
      </c>
      <c r="F17">
        <f t="shared" si="6"/>
        <v>13.65</v>
      </c>
      <c r="G17">
        <f t="shared" si="7"/>
        <v>2543.3021250000002</v>
      </c>
      <c r="H17">
        <v>7.9549983394221166E-21</v>
      </c>
      <c r="I17">
        <f t="shared" si="8"/>
        <v>3.127822786458025</v>
      </c>
    </row>
    <row r="18" spans="2:24" x14ac:dyDescent="0.2">
      <c r="B18">
        <v>0.92</v>
      </c>
      <c r="C18">
        <v>-212.46104342266699</v>
      </c>
      <c r="D18">
        <v>9.7846961733333302</v>
      </c>
      <c r="E18">
        <v>2.2727759999999999</v>
      </c>
      <c r="F18">
        <f t="shared" ref="F18:F20" si="9">15*B18</f>
        <v>13.8</v>
      </c>
      <c r="G18">
        <f t="shared" ref="G18:G20" si="10">F18^3</f>
        <v>2628.0720000000006</v>
      </c>
      <c r="H18">
        <v>7.9549983394221166E-21</v>
      </c>
      <c r="I18">
        <f t="shared" ref="I18:I19" si="11">H18/G18/(1E-24)</f>
        <v>3.0269331812150182</v>
      </c>
    </row>
    <row r="19" spans="2:24" x14ac:dyDescent="0.2">
      <c r="B19">
        <v>0.93</v>
      </c>
      <c r="C19">
        <v>-212.44416685600001</v>
      </c>
      <c r="D19">
        <v>9.6835015866666705</v>
      </c>
      <c r="E19">
        <v>0.919512</v>
      </c>
      <c r="F19">
        <f t="shared" si="9"/>
        <v>13.950000000000001</v>
      </c>
      <c r="G19">
        <f t="shared" si="10"/>
        <v>2714.7048750000004</v>
      </c>
      <c r="H19">
        <v>7.9549983394221166E-21</v>
      </c>
      <c r="I19">
        <f t="shared" si="11"/>
        <v>2.9303363369921072</v>
      </c>
      <c r="J19">
        <f>(G20-G19)/(E20-E19)*(0-E19)+G19</f>
        <v>2731.2699773345948</v>
      </c>
      <c r="K19">
        <f>J19^(1/3)</f>
        <v>13.978316735788288</v>
      </c>
      <c r="L19">
        <f>H19/(J19*(10^-24))</f>
        <v>2.9125639008360786</v>
      </c>
      <c r="M19">
        <f>(C20-C19)/(E20-E19)*(0-E19)+C19</f>
        <v>-212.41162362592584</v>
      </c>
      <c r="N19">
        <f>M19/N23</f>
        <v>-6.436715867452298</v>
      </c>
      <c r="S19" s="4"/>
    </row>
    <row r="20" spans="2:24" x14ac:dyDescent="0.2">
      <c r="B20">
        <v>0.93500000000000005</v>
      </c>
      <c r="C20">
        <v>-212.35768394666701</v>
      </c>
      <c r="D20">
        <v>9.6351284133333301</v>
      </c>
      <c r="E20">
        <v>-1.5240706666666699</v>
      </c>
      <c r="F20">
        <f t="shared" si="9"/>
        <v>14.025</v>
      </c>
      <c r="G20">
        <f t="shared" si="10"/>
        <v>2758.726265625</v>
      </c>
      <c r="H20">
        <v>7.9549983394221166E-21</v>
      </c>
      <c r="I20">
        <f t="shared" ref="I20" si="12">H20/G20/(1E-24)</f>
        <v>2.8835765398492272</v>
      </c>
    </row>
    <row r="21" spans="2:24" x14ac:dyDescent="0.2">
      <c r="B21">
        <v>0.94</v>
      </c>
      <c r="C21">
        <v>-212.07671022</v>
      </c>
      <c r="D21">
        <v>9.4696391866666705</v>
      </c>
      <c r="E21">
        <v>-2.15406266666667</v>
      </c>
      <c r="F21">
        <f>15*B21</f>
        <v>14.1</v>
      </c>
      <c r="G21">
        <f>F21^3</f>
        <v>2803.221</v>
      </c>
      <c r="H21">
        <v>7.9549983394221166E-21</v>
      </c>
      <c r="I21">
        <f>H21/G21/(1E-24)</f>
        <v>2.8378063447092172</v>
      </c>
      <c r="J21" t="s">
        <v>55</v>
      </c>
      <c r="K21">
        <v>-212.47580012726544</v>
      </c>
      <c r="L21">
        <f>K21/N23</f>
        <v>-6.4386606099171351</v>
      </c>
      <c r="Q21" t="s">
        <v>60</v>
      </c>
      <c r="R21" t="s">
        <v>61</v>
      </c>
      <c r="S21" t="s">
        <v>62</v>
      </c>
      <c r="V21" t="s">
        <v>60</v>
      </c>
      <c r="W21" t="s">
        <v>61</v>
      </c>
      <c r="X21" t="s">
        <v>62</v>
      </c>
    </row>
    <row r="22" spans="2:24" x14ac:dyDescent="0.2">
      <c r="J22" t="s">
        <v>56</v>
      </c>
      <c r="K22">
        <v>2713.4241207558721</v>
      </c>
      <c r="L22">
        <f>H19/(K22*(10^-24))</f>
        <v>2.9317194752459526</v>
      </c>
      <c r="N22" t="s">
        <v>11</v>
      </c>
      <c r="Q22" s="4">
        <v>6.36366E-5</v>
      </c>
      <c r="R22" s="4">
        <v>-0.37385800000000002</v>
      </c>
      <c r="S22" s="4">
        <v>545.9</v>
      </c>
      <c r="V22" s="4">
        <v>5.23698</v>
      </c>
      <c r="W22" s="4">
        <v>2215.13</v>
      </c>
      <c r="X22" s="4">
        <v>234233</v>
      </c>
    </row>
    <row r="23" spans="2:24" x14ac:dyDescent="0.2">
      <c r="J23" t="s">
        <v>68</v>
      </c>
      <c r="K23">
        <f>-K22*(2*0.0000636*K22-0.374)</f>
        <v>78.288938765204477</v>
      </c>
      <c r="N23">
        <v>33</v>
      </c>
    </row>
    <row r="24" spans="2:24" x14ac:dyDescent="0.2">
      <c r="B24">
        <v>33</v>
      </c>
      <c r="Q24" t="s">
        <v>63</v>
      </c>
      <c r="R24" t="s">
        <v>64</v>
      </c>
      <c r="V24" t="s">
        <v>63</v>
      </c>
      <c r="W24" t="s">
        <v>64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  <c r="Q25" s="7">
        <f>(-R22+SQRT(R22^2-4*Q22*S22))/2/Q22</f>
        <v>3161.4654867970144</v>
      </c>
      <c r="R25" s="7">
        <f>(-R22-SQRT(R22^2-4*Q22*S22))/2/Q22</f>
        <v>2713.4241207558721</v>
      </c>
      <c r="V25" s="7">
        <f>(-W22+SQRT(W22^2-4*V22*X22))/2/V22</f>
        <v>-210.50271038833708</v>
      </c>
      <c r="W25" s="7">
        <f>(-W22-SQRT(W22^2-4*V22*X22))/2/V22</f>
        <v>-212.47580012726544</v>
      </c>
    </row>
    <row r="26" spans="2:24" x14ac:dyDescent="0.2">
      <c r="B26">
        <v>0.94</v>
      </c>
      <c r="C26">
        <v>-244.60075217466701</v>
      </c>
      <c r="D26">
        <v>10.925000973333299</v>
      </c>
      <c r="E26">
        <v>9.6809279999999998</v>
      </c>
      <c r="F26">
        <f t="shared" ref="F26:F29" si="13">15*B26</f>
        <v>14.1</v>
      </c>
      <c r="G26">
        <f t="shared" ref="G26:G29" si="14">F26^3</f>
        <v>2803.221</v>
      </c>
      <c r="H26">
        <v>9.1962803055463315E-21</v>
      </c>
      <c r="I26">
        <f t="shared" ref="I26:I29" si="15">H26/G26/(1E-24)</f>
        <v>3.2806119480220546</v>
      </c>
    </row>
    <row r="27" spans="2:24" x14ac:dyDescent="0.2">
      <c r="B27">
        <v>0.95</v>
      </c>
      <c r="C27">
        <v>-244.80054212666701</v>
      </c>
      <c r="D27">
        <v>10.707877826666699</v>
      </c>
      <c r="E27">
        <v>4.3423813333333401</v>
      </c>
      <c r="F27">
        <f t="shared" si="13"/>
        <v>14.25</v>
      </c>
      <c r="G27">
        <f t="shared" si="14"/>
        <v>2893.640625</v>
      </c>
      <c r="H27">
        <v>9.1962803055463315E-21</v>
      </c>
      <c r="I27">
        <f t="shared" si="15"/>
        <v>3.1781003577617151</v>
      </c>
    </row>
    <row r="28" spans="2:24" x14ac:dyDescent="0.2">
      <c r="B28">
        <v>0.96</v>
      </c>
      <c r="C28">
        <v>-244.08297594000001</v>
      </c>
      <c r="D28">
        <v>10.850727866666601</v>
      </c>
      <c r="E28">
        <v>2.2183359999999999</v>
      </c>
      <c r="F28">
        <f t="shared" si="13"/>
        <v>14.399999999999999</v>
      </c>
      <c r="G28">
        <f t="shared" si="14"/>
        <v>2985.983999999999</v>
      </c>
      <c r="H28">
        <v>9.1962803055463315E-21</v>
      </c>
      <c r="I28">
        <f t="shared" si="15"/>
        <v>3.0798156673131318</v>
      </c>
    </row>
    <row r="29" spans="2:24" x14ac:dyDescent="0.2">
      <c r="B29">
        <v>0.96499999999999997</v>
      </c>
      <c r="C29">
        <v>-243.278456354447</v>
      </c>
      <c r="D29">
        <v>11.0695091567933</v>
      </c>
      <c r="E29">
        <v>1.2831668354430401</v>
      </c>
      <c r="F29">
        <f t="shared" si="13"/>
        <v>14.475</v>
      </c>
      <c r="G29">
        <f t="shared" si="14"/>
        <v>3032.8834218749998</v>
      </c>
      <c r="H29">
        <v>9.1962803055463315E-21</v>
      </c>
      <c r="I29">
        <f t="shared" si="15"/>
        <v>3.0321905020210029</v>
      </c>
      <c r="J29">
        <f>(G30-G29)/(E30-E29)*(0-E29)+G29</f>
        <v>3074.9498336345614</v>
      </c>
      <c r="K29">
        <f>J29^(1/3)</f>
        <v>14.541616208522822</v>
      </c>
      <c r="L29">
        <f>H29/(J29*(10^-24))</f>
        <v>2.9907090531868659</v>
      </c>
      <c r="M29">
        <f>(C30-C29)/(E30-E29)*(0-E29)+C29</f>
        <v>-243.35867985586697</v>
      </c>
      <c r="N29">
        <f>M29/N33</f>
        <v>-6.7599633293296382</v>
      </c>
    </row>
    <row r="30" spans="2:24" x14ac:dyDescent="0.2">
      <c r="B30">
        <v>0.97</v>
      </c>
      <c r="C30">
        <v>-243.36882839631599</v>
      </c>
      <c r="D30">
        <v>10.8724952970414</v>
      </c>
      <c r="E30">
        <v>-0.16232488362919201</v>
      </c>
      <c r="F30">
        <f t="shared" ref="F30:F31" si="16">15*B30</f>
        <v>14.549999999999999</v>
      </c>
      <c r="G30">
        <f t="shared" ref="G30:G31" si="17">F30^3</f>
        <v>3080.2713749999994</v>
      </c>
      <c r="H30">
        <v>9.1962803055463315E-21</v>
      </c>
      <c r="I30">
        <f t="shared" ref="I30:I31" si="18">H30/G30/(1E-24)</f>
        <v>2.9855422415651072</v>
      </c>
    </row>
    <row r="31" spans="2:24" x14ac:dyDescent="0.2">
      <c r="B31">
        <v>0.98</v>
      </c>
      <c r="C31">
        <v>-242.892926761333</v>
      </c>
      <c r="D31">
        <v>10.764201440000001</v>
      </c>
      <c r="E31">
        <v>-1.90546666666667</v>
      </c>
      <c r="F31">
        <f t="shared" si="16"/>
        <v>14.7</v>
      </c>
      <c r="G31">
        <f t="shared" si="17"/>
        <v>3176.5229999999997</v>
      </c>
      <c r="H31">
        <v>9.1962803055463315E-21</v>
      </c>
      <c r="I31">
        <f t="shared" si="18"/>
        <v>2.8950775125967394</v>
      </c>
      <c r="J31" t="s">
        <v>55</v>
      </c>
      <c r="K31">
        <v>-243.238943098801</v>
      </c>
      <c r="L31">
        <f>K31/N33</f>
        <v>-6.7566373083000277</v>
      </c>
    </row>
    <row r="32" spans="2:24" x14ac:dyDescent="0.2">
      <c r="J32" t="s">
        <v>56</v>
      </c>
      <c r="K32">
        <v>3067.5256711961451</v>
      </c>
      <c r="L32">
        <f>H29/(K32*(10^-24))</f>
        <v>2.9979473006204214</v>
      </c>
      <c r="N32" t="s">
        <v>11</v>
      </c>
    </row>
    <row r="33" spans="2:14" x14ac:dyDescent="0.2">
      <c r="J33" t="s">
        <v>68</v>
      </c>
      <c r="K33">
        <f>-K32*(2*0.0000525*K32-0.343)</f>
        <v>64.141362158304943</v>
      </c>
      <c r="N33">
        <v>36</v>
      </c>
    </row>
    <row r="35" spans="2:14" x14ac:dyDescent="0.2">
      <c r="B35">
        <v>40</v>
      </c>
    </row>
    <row r="36" spans="2:14" x14ac:dyDescent="0.2">
      <c r="C36" t="s">
        <v>14</v>
      </c>
      <c r="D36" t="s">
        <v>15</v>
      </c>
      <c r="E36" t="s">
        <v>16</v>
      </c>
      <c r="F36" t="s">
        <v>22</v>
      </c>
      <c r="G36" t="s">
        <v>17</v>
      </c>
      <c r="H36" t="s">
        <v>23</v>
      </c>
      <c r="I36" t="s">
        <v>19</v>
      </c>
      <c r="J36" t="s">
        <v>24</v>
      </c>
      <c r="K36" t="s">
        <v>22</v>
      </c>
      <c r="L36" t="s">
        <v>19</v>
      </c>
      <c r="M36" t="s">
        <v>25</v>
      </c>
      <c r="N36" t="s">
        <v>26</v>
      </c>
    </row>
    <row r="37" spans="2:14" x14ac:dyDescent="0.2">
      <c r="B37">
        <v>0.94</v>
      </c>
      <c r="C37">
        <v>-264.38306104933298</v>
      </c>
      <c r="D37">
        <v>11.120349173333301</v>
      </c>
      <c r="E37">
        <v>12.431454666666699</v>
      </c>
      <c r="F37">
        <f>15*B37</f>
        <v>14.1</v>
      </c>
      <c r="G37">
        <f>F37^3</f>
        <v>2803.221</v>
      </c>
      <c r="H37">
        <v>1.0048987047492526E-20</v>
      </c>
      <c r="I37">
        <f>H37/G37/(1E-24)</f>
        <v>3.5848001450804365</v>
      </c>
    </row>
    <row r="38" spans="2:14" x14ac:dyDescent="0.2">
      <c r="B38">
        <v>0.95</v>
      </c>
      <c r="C38">
        <v>-264.69981307066701</v>
      </c>
      <c r="D38">
        <v>11.135407093333299</v>
      </c>
      <c r="E38">
        <v>7.6915746666666696</v>
      </c>
      <c r="F38">
        <f>15*B38</f>
        <v>14.25</v>
      </c>
      <c r="G38">
        <f>F38^3</f>
        <v>2893.640625</v>
      </c>
      <c r="H38">
        <v>1.0048987047492526E-20</v>
      </c>
      <c r="I38">
        <f>H38/G38/(1E-24)</f>
        <v>3.4727833721551122</v>
      </c>
    </row>
    <row r="39" spans="2:14" x14ac:dyDescent="0.2">
      <c r="B39">
        <v>0.96</v>
      </c>
      <c r="C39">
        <v>-264.562102325333</v>
      </c>
      <c r="D39">
        <v>11.077298880000001</v>
      </c>
      <c r="E39">
        <v>5.3552613333333303</v>
      </c>
      <c r="F39">
        <f>15*B39</f>
        <v>14.399999999999999</v>
      </c>
      <c r="G39">
        <f>F39^3</f>
        <v>2985.983999999999</v>
      </c>
      <c r="H39">
        <v>1.0048987047492526E-20</v>
      </c>
      <c r="I39">
        <f>H39/G39/(1E-24)</f>
        <v>3.3653854298926351</v>
      </c>
    </row>
    <row r="40" spans="2:14" x14ac:dyDescent="0.2">
      <c r="B40">
        <v>0.96499999999999997</v>
      </c>
      <c r="C40">
        <v>-264.54982041866703</v>
      </c>
      <c r="D40">
        <v>11.0371985066667</v>
      </c>
      <c r="E40">
        <v>2.857116</v>
      </c>
      <c r="F40">
        <f t="shared" ref="F40:F43" si="19">15*B40</f>
        <v>14.475</v>
      </c>
      <c r="G40">
        <f t="shared" ref="G40:G43" si="20">F40^3</f>
        <v>3032.8834218749998</v>
      </c>
      <c r="H40">
        <v>1.0048987047492526E-20</v>
      </c>
      <c r="I40">
        <f t="shared" ref="I40:I43" si="21">H40/G40/(1E-24)</f>
        <v>3.3133443161755314</v>
      </c>
    </row>
    <row r="41" spans="2:14" x14ac:dyDescent="0.2">
      <c r="B41">
        <v>0.97</v>
      </c>
      <c r="C41">
        <v>-263.667703996</v>
      </c>
      <c r="D41">
        <v>11.2931984533333</v>
      </c>
      <c r="E41">
        <v>3.0608279999999999</v>
      </c>
      <c r="F41">
        <f t="shared" si="19"/>
        <v>14.549999999999999</v>
      </c>
      <c r="G41">
        <f t="shared" si="20"/>
        <v>3080.2713749999994</v>
      </c>
      <c r="H41">
        <v>1.0048987047492526E-20</v>
      </c>
      <c r="I41">
        <f t="shared" si="21"/>
        <v>3.2623706888463775</v>
      </c>
    </row>
    <row r="42" spans="2:14" x14ac:dyDescent="0.2">
      <c r="B42">
        <v>0.97499999999999998</v>
      </c>
      <c r="C42">
        <v>-264.18515568133301</v>
      </c>
      <c r="D42">
        <v>11.0430795333333</v>
      </c>
      <c r="E42">
        <v>1.3894280000000001</v>
      </c>
      <c r="F42">
        <f t="shared" si="19"/>
        <v>14.625</v>
      </c>
      <c r="G42">
        <f t="shared" si="20"/>
        <v>3128.150390625</v>
      </c>
      <c r="H42">
        <v>1.0048987047492526E-20</v>
      </c>
      <c r="I42">
        <f t="shared" si="21"/>
        <v>3.2124373168275819</v>
      </c>
      <c r="J42">
        <f>(G43-G42)/(E43-E42)*(0-E42)+G42</f>
        <v>3159.3578504369884</v>
      </c>
      <c r="K42">
        <f>J42^(1/3)</f>
        <v>14.673473766379352</v>
      </c>
      <c r="L42">
        <f>H42/(J42*(10^-24))</f>
        <v>3.1807055494212517</v>
      </c>
      <c r="M42">
        <f>(C43-C42)/(E43-E42)*(0-E42)+C42</f>
        <v>-264.2340112263451</v>
      </c>
      <c r="N42">
        <f>M42/N45</f>
        <v>-7.5495431778955746</v>
      </c>
    </row>
    <row r="43" spans="2:14" x14ac:dyDescent="0.2">
      <c r="B43">
        <v>0.98</v>
      </c>
      <c r="C43">
        <v>-264.26088341466698</v>
      </c>
      <c r="D43">
        <v>11.07344984</v>
      </c>
      <c r="E43">
        <v>-0.76423200000000102</v>
      </c>
      <c r="F43">
        <f t="shared" si="19"/>
        <v>14.7</v>
      </c>
      <c r="G43">
        <f t="shared" si="20"/>
        <v>3176.5229999999997</v>
      </c>
      <c r="H43">
        <v>1.0048987047492526E-20</v>
      </c>
      <c r="I43">
        <f t="shared" si="21"/>
        <v>3.1635177983891598</v>
      </c>
      <c r="J43" t="s">
        <v>55</v>
      </c>
      <c r="K43">
        <v>-263.5726267302212</v>
      </c>
      <c r="L43">
        <f>K43/N45</f>
        <v>-7.5306464780063198</v>
      </c>
    </row>
    <row r="44" spans="2:14" x14ac:dyDescent="0.2">
      <c r="B44">
        <v>0.98499999999999999</v>
      </c>
      <c r="C44">
        <v>-263.414977368</v>
      </c>
      <c r="D44">
        <v>11.17142116</v>
      </c>
      <c r="E44">
        <v>-1.9820759999999999</v>
      </c>
      <c r="F44">
        <f>15*B44</f>
        <v>14.775</v>
      </c>
      <c r="G44">
        <f>F44^3</f>
        <v>3225.3917343749999</v>
      </c>
      <c r="H44">
        <v>1.0048987047492526E-20</v>
      </c>
      <c r="I44">
        <f>H44/G44/(1E-24)</f>
        <v>3.1155865318293716</v>
      </c>
      <c r="J44" t="s">
        <v>56</v>
      </c>
      <c r="K44">
        <v>3157.7969577338054</v>
      </c>
      <c r="L44">
        <f>H41/(K44*(10^-24))</f>
        <v>3.1822777657953623</v>
      </c>
      <c r="N44" t="s">
        <v>11</v>
      </c>
    </row>
    <row r="45" spans="2:14" x14ac:dyDescent="0.2">
      <c r="J45" t="s">
        <v>68</v>
      </c>
      <c r="K45">
        <f>-K44*(2*0.0000205*K44-0.156)</f>
        <v>83.777378729285672</v>
      </c>
      <c r="N45">
        <v>35</v>
      </c>
    </row>
    <row r="46" spans="2:14" x14ac:dyDescent="0.2">
      <c r="B46">
        <v>50</v>
      </c>
    </row>
    <row r="47" spans="2:14" x14ac:dyDescent="0.2">
      <c r="C47" t="s">
        <v>14</v>
      </c>
      <c r="D47" t="s">
        <v>15</v>
      </c>
      <c r="E47" t="s">
        <v>16</v>
      </c>
      <c r="F47" t="s">
        <v>22</v>
      </c>
      <c r="G47" t="s">
        <v>17</v>
      </c>
      <c r="H47" t="s">
        <v>23</v>
      </c>
      <c r="I47" t="s">
        <v>19</v>
      </c>
      <c r="J47" t="s">
        <v>24</v>
      </c>
      <c r="K47" t="s">
        <v>22</v>
      </c>
      <c r="L47" t="s">
        <v>19</v>
      </c>
      <c r="M47" t="s">
        <v>25</v>
      </c>
      <c r="N47" t="s">
        <v>26</v>
      </c>
    </row>
    <row r="48" spans="2:14" x14ac:dyDescent="0.2">
      <c r="B48">
        <v>0.94</v>
      </c>
      <c r="C48">
        <v>-279.261284332</v>
      </c>
      <c r="D48">
        <v>10.8496517466667</v>
      </c>
      <c r="E48">
        <v>11.653969333333301</v>
      </c>
      <c r="F48">
        <f>15*B48</f>
        <v>14.1</v>
      </c>
      <c r="G48">
        <f>F48^3</f>
        <v>2803.221</v>
      </c>
      <c r="H48">
        <v>1.0048987047492526E-20</v>
      </c>
      <c r="I48">
        <f>H48/G48/(1E-24)</f>
        <v>3.5848001450804365</v>
      </c>
    </row>
    <row r="49" spans="2:14" x14ac:dyDescent="0.2">
      <c r="B49">
        <v>0.95</v>
      </c>
      <c r="C49">
        <v>-278.66316055733301</v>
      </c>
      <c r="D49">
        <v>10.9357468266667</v>
      </c>
      <c r="E49">
        <v>7.9397893333333398</v>
      </c>
      <c r="F49">
        <f>15*B49</f>
        <v>14.25</v>
      </c>
      <c r="G49">
        <f>F49^3</f>
        <v>2893.640625</v>
      </c>
      <c r="H49">
        <v>1.0048987047492526E-20</v>
      </c>
      <c r="I49">
        <f>H49/G49/(1E-24)</f>
        <v>3.4727833721551122</v>
      </c>
    </row>
    <row r="50" spans="2:14" x14ac:dyDescent="0.2">
      <c r="B50">
        <v>0.95499999999999996</v>
      </c>
      <c r="C50">
        <v>-278.42446512399999</v>
      </c>
      <c r="D50">
        <v>10.8453354933333</v>
      </c>
      <c r="E50">
        <v>5.0665213333333297</v>
      </c>
      <c r="F50">
        <f t="shared" ref="F50:F52" si="22">15*B50</f>
        <v>14.324999999999999</v>
      </c>
      <c r="G50">
        <f t="shared" ref="G50:G52" si="23">F50^3</f>
        <v>2939.5705781249994</v>
      </c>
      <c r="H50">
        <v>1.0707406177349717E-20</v>
      </c>
      <c r="I50">
        <f t="shared" ref="I50:I52" si="24">H50/G50/(1E-24)</f>
        <v>3.6425069215992156</v>
      </c>
    </row>
    <row r="51" spans="2:14" x14ac:dyDescent="0.2">
      <c r="B51">
        <v>0.96</v>
      </c>
      <c r="C51">
        <v>-278.38325181200003</v>
      </c>
      <c r="D51">
        <v>10.9136610133333</v>
      </c>
      <c r="E51">
        <v>3.60574666666666</v>
      </c>
      <c r="F51">
        <f t="shared" si="22"/>
        <v>14.399999999999999</v>
      </c>
      <c r="G51">
        <f t="shared" si="23"/>
        <v>2985.983999999999</v>
      </c>
      <c r="H51">
        <v>1.0707406177349717E-20</v>
      </c>
      <c r="I51">
        <f t="shared" si="24"/>
        <v>3.5858886642894676</v>
      </c>
    </row>
    <row r="52" spans="2:14" x14ac:dyDescent="0.2">
      <c r="B52">
        <v>0.96499999999999997</v>
      </c>
      <c r="C52">
        <v>-278.371960649333</v>
      </c>
      <c r="D52">
        <v>10.707213599999999</v>
      </c>
      <c r="E52">
        <v>0.94554133333333401</v>
      </c>
      <c r="F52">
        <f t="shared" si="22"/>
        <v>14.475</v>
      </c>
      <c r="G52">
        <f t="shared" si="23"/>
        <v>3032.8834218749998</v>
      </c>
      <c r="H52">
        <v>1.0707406177349717E-20</v>
      </c>
      <c r="I52">
        <f t="shared" si="24"/>
        <v>3.5304377676113075</v>
      </c>
      <c r="J52">
        <f>(G53-G52)/(E53-E52)*(0-E52)+G52</f>
        <v>3069.3239459330266</v>
      </c>
      <c r="K52">
        <f>J52^(1/3)</f>
        <v>14.532742411385838</v>
      </c>
      <c r="L52">
        <f>H52/(J52*(10^-24))</f>
        <v>3.4885226733846211</v>
      </c>
      <c r="M52">
        <f>(C53-C52)/(E53-E52)*(0-E52)+C52</f>
        <v>-277.87725346372014</v>
      </c>
      <c r="N52">
        <f>M52/N56</f>
        <v>-8.6836641707412543</v>
      </c>
    </row>
    <row r="53" spans="2:14" x14ac:dyDescent="0.2">
      <c r="B53">
        <v>0.97</v>
      </c>
      <c r="C53">
        <v>-277.72863398133302</v>
      </c>
      <c r="D53">
        <v>10.62729448</v>
      </c>
      <c r="E53">
        <v>-0.28405866666666602</v>
      </c>
      <c r="F53">
        <f t="shared" ref="F53:F54" si="25">15*B53</f>
        <v>14.549999999999999</v>
      </c>
      <c r="G53">
        <f t="shared" ref="G53:G54" si="26">F53^3</f>
        <v>3080.2713749999994</v>
      </c>
      <c r="H53">
        <v>1.0707406177349717E-20</v>
      </c>
      <c r="I53">
        <f t="shared" ref="I53:I54" si="27">H53/G53/(1E-24)</f>
        <v>3.4761243000382462</v>
      </c>
    </row>
    <row r="54" spans="2:14" x14ac:dyDescent="0.2">
      <c r="B54">
        <v>0.98</v>
      </c>
      <c r="C54">
        <v>-275.904296449333</v>
      </c>
      <c r="D54">
        <v>10.8116879466667</v>
      </c>
      <c r="E54">
        <v>-1.2473479999999999</v>
      </c>
      <c r="F54">
        <f t="shared" si="25"/>
        <v>14.7</v>
      </c>
      <c r="G54">
        <f t="shared" si="26"/>
        <v>3176.5229999999997</v>
      </c>
      <c r="H54">
        <v>1.0707406177349717E-20</v>
      </c>
      <c r="I54">
        <f t="shared" si="27"/>
        <v>3.3707944747605221</v>
      </c>
      <c r="J54" t="s">
        <v>55</v>
      </c>
      <c r="K54">
        <v>-277.83054418084964</v>
      </c>
      <c r="L54">
        <f>K54/N56</f>
        <v>-8.6822045056515513</v>
      </c>
      <c r="N54" t="s">
        <v>11</v>
      </c>
    </row>
    <row r="55" spans="2:14" x14ac:dyDescent="0.2">
      <c r="J55" t="s">
        <v>56</v>
      </c>
      <c r="K55">
        <v>3089.8369476740872</v>
      </c>
      <c r="L55">
        <f>H52/(K55*(10^-24))</f>
        <v>3.4653628520462374</v>
      </c>
    </row>
    <row r="56" spans="2:14" x14ac:dyDescent="0.2">
      <c r="J56" t="s">
        <v>68</v>
      </c>
      <c r="K56">
        <f>-K55*(2*0.0000627*K55-0.412)</f>
        <v>75.807440094948916</v>
      </c>
      <c r="N56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AA128"/>
  <sheetViews>
    <sheetView topLeftCell="A43" workbookViewId="0">
      <selection activeCell="K71" sqref="K71"/>
    </sheetView>
  </sheetViews>
  <sheetFormatPr baseColWidth="10" defaultRowHeight="16" x14ac:dyDescent="0.2"/>
  <sheetData>
    <row r="3" spans="2:27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54</v>
      </c>
      <c r="AA3" t="s">
        <v>72</v>
      </c>
    </row>
    <row r="4" spans="2:27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3153.3249869999167</v>
      </c>
      <c r="R4">
        <f>Q4^(1/3)</f>
        <v>14.664128041393068</v>
      </c>
      <c r="S4">
        <v>1.5403392679948031</v>
      </c>
      <c r="T4">
        <v>-141.39053509776039</v>
      </c>
      <c r="U4">
        <v>-2.8278107019552077</v>
      </c>
      <c r="V4">
        <v>50</v>
      </c>
      <c r="W4">
        <v>0</v>
      </c>
      <c r="X4">
        <f>U4-(V4/SUM(V4:W4))*$U$4-(W4/SUM(V4:W4))*$U$15</f>
        <v>0</v>
      </c>
      <c r="Y4">
        <v>0</v>
      </c>
      <c r="AA4">
        <v>44.770248213620675</v>
      </c>
    </row>
    <row r="5" spans="2:27" x14ac:dyDescent="0.2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1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2820.5444948164363</v>
      </c>
      <c r="R5">
        <f t="shared" ref="R5:R15" si="1">Q5^(1/3)</f>
        <v>14.128985683615323</v>
      </c>
      <c r="S5">
        <v>2.0511831486416821</v>
      </c>
      <c r="T5">
        <v>-159.72724037882088</v>
      </c>
      <c r="U5">
        <v>-3.993181009470522</v>
      </c>
      <c r="V5">
        <v>36</v>
      </c>
      <c r="W5">
        <v>4</v>
      </c>
      <c r="X5">
        <f>U5-(V5/SUM(V5:W5))*$U$4-(W5/SUM(V5:W5))*$U$15</f>
        <v>-3.4068310102863819E-2</v>
      </c>
      <c r="Y5">
        <f>X5+(1100*0.00008617)*((1-P5/100)*LN(1-P5/100)+(P5/100)*LN(P5/100))</f>
        <v>-6.4881949901719027E-2</v>
      </c>
      <c r="AA5">
        <v>56.332707618470934</v>
      </c>
    </row>
    <row r="6" spans="2:27" x14ac:dyDescent="0.2">
      <c r="B6">
        <v>1.0149999999999999</v>
      </c>
      <c r="C6">
        <v>-143.03837055</v>
      </c>
      <c r="D6">
        <v>13.978444166666652</v>
      </c>
      <c r="E6">
        <v>7.2447549999999978</v>
      </c>
      <c r="F6">
        <f>14*B6</f>
        <v>14.209999999999999</v>
      </c>
      <c r="G6">
        <f t="shared" ref="G6" si="2">F6^3</f>
        <v>2869.3414609999995</v>
      </c>
      <c r="H6">
        <v>4.8571903022251741E-21</v>
      </c>
      <c r="I6">
        <f>H6/G6/(1E-24)</f>
        <v>1.6927892229781485</v>
      </c>
      <c r="P6">
        <v>20</v>
      </c>
      <c r="Q6">
        <v>3139.0175967918995</v>
      </c>
      <c r="R6">
        <f t="shared" si="1"/>
        <v>14.641916194371296</v>
      </c>
      <c r="S6">
        <v>2.4482673947407081</v>
      </c>
      <c r="T6">
        <v>-206.00830975447857</v>
      </c>
      <c r="U6">
        <v>-5.150207743861964</v>
      </c>
      <c r="V6">
        <v>32</v>
      </c>
      <c r="W6">
        <v>8</v>
      </c>
      <c r="X6">
        <f t="shared" ref="X6:X15" si="3">U6-(V6/SUM(V6:W6))*$U$4-(W6/SUM(V6:W6))*$U$15</f>
        <v>-5.9793047081854844E-2</v>
      </c>
      <c r="Y6">
        <f t="shared" ref="Y6:Y14" si="4">X6+(1100*0.00008617)*((1-P6/100)*LN(1-P6/100)+(P6/100)*LN(P6/100))</f>
        <v>-0.10722469160176906</v>
      </c>
      <c r="AA6">
        <v>53.911393394825758</v>
      </c>
    </row>
    <row r="7" spans="2:27" x14ac:dyDescent="0.2">
      <c r="B7">
        <v>1.03</v>
      </c>
      <c r="C7">
        <v>-142.62777520933301</v>
      </c>
      <c r="D7">
        <v>13.3120085466667</v>
      </c>
      <c r="E7">
        <v>2.5173693333333298</v>
      </c>
      <c r="F7">
        <f>14*B7</f>
        <v>14.42</v>
      </c>
      <c r="G7">
        <f t="shared" si="0"/>
        <v>2998.442888</v>
      </c>
      <c r="H7">
        <v>4.8571903022251741E-21</v>
      </c>
      <c r="I7">
        <f>H7/G7/(1E-24)</f>
        <v>1.6199042248441766</v>
      </c>
      <c r="P7">
        <v>30</v>
      </c>
      <c r="Q7">
        <v>2812.0988906423399</v>
      </c>
      <c r="R7">
        <f t="shared" si="1"/>
        <v>14.114869364233288</v>
      </c>
      <c r="S7">
        <v>2.8288472947710011</v>
      </c>
      <c r="T7">
        <v>-208.94467917810684</v>
      </c>
      <c r="U7">
        <v>-6.3316569447911162</v>
      </c>
      <c r="V7">
        <v>23</v>
      </c>
      <c r="W7">
        <v>10</v>
      </c>
      <c r="X7">
        <f t="shared" si="3"/>
        <v>-7.5658371889088194E-2</v>
      </c>
      <c r="Y7">
        <f t="shared" si="4"/>
        <v>-0.13356036648796538</v>
      </c>
      <c r="AA7">
        <v>75.466853464294005</v>
      </c>
    </row>
    <row r="8" spans="2:27" x14ac:dyDescent="0.2">
      <c r="B8">
        <v>1.04</v>
      </c>
      <c r="C8">
        <v>-141.98723766266701</v>
      </c>
      <c r="D8">
        <v>13.557032026666599</v>
      </c>
      <c r="E8">
        <v>1.25685466666667</v>
      </c>
      <c r="F8">
        <f>14*B8</f>
        <v>14.56</v>
      </c>
      <c r="G8">
        <f t="shared" ref="G8" si="5">F8^3</f>
        <v>3086.6268160000004</v>
      </c>
      <c r="H8">
        <v>4.8571903022251741E-21</v>
      </c>
      <c r="I8">
        <f>H8/G8/(1E-24)</f>
        <v>1.5736240860240016</v>
      </c>
      <c r="K8" s="7">
        <f>K9/14</f>
        <v>1.0483464921593315</v>
      </c>
      <c r="P8">
        <v>33</v>
      </c>
      <c r="Q8">
        <v>3187.096159831096</v>
      </c>
      <c r="R8">
        <f t="shared" si="1"/>
        <v>14.71629174640317</v>
      </c>
      <c r="S8">
        <v>2.8854731217252318</v>
      </c>
      <c r="T8">
        <v>-239.90548602888973</v>
      </c>
      <c r="U8">
        <v>-6.6640412785802701</v>
      </c>
      <c r="V8">
        <v>24</v>
      </c>
      <c r="W8">
        <v>12</v>
      </c>
      <c r="X8">
        <f t="shared" si="3"/>
        <v>-6.5223918583560803E-2</v>
      </c>
      <c r="Y8">
        <f t="shared" si="4"/>
        <v>-0.12533580892681365</v>
      </c>
      <c r="AA8">
        <v>56.125902294784318</v>
      </c>
    </row>
    <row r="9" spans="2:27" x14ac:dyDescent="0.2">
      <c r="B9">
        <v>1.0449999999999999</v>
      </c>
      <c r="C9">
        <v>-140.993643313333</v>
      </c>
      <c r="D9">
        <v>13.7447539466667</v>
      </c>
      <c r="E9">
        <v>0.62341866666666601</v>
      </c>
      <c r="F9">
        <f>14*B9</f>
        <v>14.629999999999999</v>
      </c>
      <c r="G9">
        <f t="shared" ref="G9" si="6">F9^3</f>
        <v>3131.3598469999993</v>
      </c>
      <c r="H9">
        <v>4.8571903022251741E-21</v>
      </c>
      <c r="I9">
        <f>H9/G9/(1E-24)</f>
        <v>1.5511440842158744</v>
      </c>
      <c r="J9">
        <f>(G10-G9)/(E10-E9)*(0-E9)+G9</f>
        <v>3161.5397465692286</v>
      </c>
      <c r="K9">
        <f>J9^(1/3)</f>
        <v>14.676850890230641</v>
      </c>
      <c r="L9">
        <f>H9/(J9*(10^-24))</f>
        <v>1.5363369407251624</v>
      </c>
      <c r="M9">
        <f>(C10-C9)/(E10-E9)*(0-E9)+C9</f>
        <v>-140.90160785126574</v>
      </c>
      <c r="N9">
        <f>M9/N11</f>
        <v>-2.8180321570253146</v>
      </c>
      <c r="P9">
        <v>40</v>
      </c>
      <c r="Q9">
        <v>3253.8621403542734</v>
      </c>
      <c r="R9">
        <f t="shared" si="1"/>
        <v>14.818345494038279</v>
      </c>
      <c r="S9">
        <v>3.0883259996990571</v>
      </c>
      <c r="T9">
        <v>-260.57079127206561</v>
      </c>
      <c r="U9">
        <v>-7.444879750630446</v>
      </c>
      <c r="V9">
        <v>21</v>
      </c>
      <c r="W9">
        <v>14</v>
      </c>
      <c r="X9">
        <f t="shared" si="3"/>
        <v>-9.1861059025435843E-2</v>
      </c>
      <c r="Y9">
        <f t="shared" si="4"/>
        <v>-0.15565381590624222</v>
      </c>
      <c r="AA9">
        <v>64.478383453965208</v>
      </c>
    </row>
    <row r="10" spans="2:27" x14ac:dyDescent="0.2">
      <c r="B10">
        <v>1.05</v>
      </c>
      <c r="C10">
        <v>-140.855915497333</v>
      </c>
      <c r="D10">
        <v>13.5052609333333</v>
      </c>
      <c r="E10">
        <v>-0.30950533333333302</v>
      </c>
      <c r="F10">
        <f t="shared" ref="F10:F11" si="7">14*B10</f>
        <v>14.700000000000001</v>
      </c>
      <c r="G10">
        <f t="shared" si="0"/>
        <v>3176.5230000000006</v>
      </c>
      <c r="H10">
        <v>4.8571903022251741E-21</v>
      </c>
      <c r="I10">
        <f t="shared" ref="I10:I11" si="8">H10/G10/(1E-24)</f>
        <v>1.5290902355264464</v>
      </c>
      <c r="J10" t="s">
        <v>55</v>
      </c>
      <c r="K10">
        <v>-141.39053509776039</v>
      </c>
      <c r="L10">
        <f>K10/N11</f>
        <v>-2.8278107019552077</v>
      </c>
      <c r="N10" t="s">
        <v>11</v>
      </c>
      <c r="P10">
        <v>50</v>
      </c>
      <c r="Q10">
        <v>3205.3839486820975</v>
      </c>
      <c r="R10">
        <f t="shared" si="1"/>
        <v>14.744385795852608</v>
      </c>
      <c r="S10">
        <v>3.3404441866479351</v>
      </c>
      <c r="T10">
        <v>-273.81390210338748</v>
      </c>
      <c r="U10">
        <v>-8.5566844407308587</v>
      </c>
      <c r="V10">
        <v>16</v>
      </c>
      <c r="W10">
        <v>16</v>
      </c>
      <c r="X10">
        <f t="shared" si="3"/>
        <v>-7.2363751713398372E-2</v>
      </c>
      <c r="Y10">
        <f t="shared" si="4"/>
        <v>-0.13806509351713392</v>
      </c>
      <c r="AA10">
        <v>68.060850274549651</v>
      </c>
    </row>
    <row r="11" spans="2:27" x14ac:dyDescent="0.2">
      <c r="B11">
        <v>1.06</v>
      </c>
      <c r="C11">
        <v>-140.40414730933301</v>
      </c>
      <c r="D11">
        <v>13.3504069066667</v>
      </c>
      <c r="E11">
        <v>-1.4570586666666701</v>
      </c>
      <c r="F11">
        <f t="shared" si="7"/>
        <v>14.84</v>
      </c>
      <c r="G11">
        <f t="shared" si="0"/>
        <v>3268.1479039999999</v>
      </c>
      <c r="H11">
        <v>4.8571903022251741E-21</v>
      </c>
      <c r="I11">
        <f t="shared" si="8"/>
        <v>1.4862210783913086</v>
      </c>
      <c r="J11" t="s">
        <v>56</v>
      </c>
      <c r="K11">
        <v>3153.3249869999167</v>
      </c>
      <c r="L11">
        <f>H8/(K11*(10^-24))</f>
        <v>1.5403392679948031</v>
      </c>
      <c r="N11">
        <v>50</v>
      </c>
      <c r="P11">
        <v>60</v>
      </c>
      <c r="Q11">
        <v>3230.2683782132763</v>
      </c>
      <c r="R11">
        <f t="shared" si="1"/>
        <v>14.782442623594529</v>
      </c>
      <c r="S11">
        <v>3.5486119947692392</v>
      </c>
      <c r="T11">
        <v>-290.54285014923397</v>
      </c>
      <c r="U11">
        <v>-9.684761671641132</v>
      </c>
      <c r="V11">
        <v>12</v>
      </c>
      <c r="W11">
        <v>18</v>
      </c>
      <c r="X11">
        <f t="shared" si="3"/>
        <v>-6.9138985211221637E-2</v>
      </c>
      <c r="Y11">
        <f t="shared" si="4"/>
        <v>-0.13293174209202802</v>
      </c>
      <c r="AA11">
        <v>71.281461564735793</v>
      </c>
    </row>
    <row r="12" spans="2:27" x14ac:dyDescent="0.2">
      <c r="B12" s="6"/>
      <c r="C12" s="6"/>
      <c r="D12" s="6"/>
      <c r="E12" s="6"/>
      <c r="J12" t="s">
        <v>68</v>
      </c>
      <c r="K12">
        <f>-K11*(2*0.0000274*K11-0.187)</f>
        <v>44.770248213620675</v>
      </c>
      <c r="P12">
        <v>70</v>
      </c>
      <c r="Q12">
        <v>3274.9932528562749</v>
      </c>
      <c r="R12">
        <f t="shared" si="1"/>
        <v>14.85035389023321</v>
      </c>
      <c r="S12">
        <v>3.7605194589199629</v>
      </c>
      <c r="T12">
        <v>-239.83631835070707</v>
      </c>
      <c r="U12">
        <v>-10.695264675697961</v>
      </c>
      <c r="V12">
        <v>9</v>
      </c>
      <c r="W12">
        <v>20</v>
      </c>
      <c r="X12">
        <f t="shared" si="3"/>
        <v>-6.5371232967232018E-2</v>
      </c>
      <c r="Y12">
        <f t="shared" si="4"/>
        <v>-0.1232732275661092</v>
      </c>
      <c r="AA12">
        <v>74.93267811027026</v>
      </c>
    </row>
    <row r="13" spans="2:27" x14ac:dyDescent="0.2">
      <c r="B13">
        <v>10</v>
      </c>
      <c r="P13">
        <v>80</v>
      </c>
      <c r="Q13">
        <v>3095.2452304340609</v>
      </c>
      <c r="R13">
        <f t="shared" si="1"/>
        <v>14.573538782096364</v>
      </c>
      <c r="S13">
        <v>3.8533620902622308</v>
      </c>
      <c r="T13">
        <v>-298.0683855687825</v>
      </c>
      <c r="U13">
        <v>-11.9227354227513</v>
      </c>
      <c r="V13">
        <v>5</v>
      </c>
      <c r="W13">
        <v>20</v>
      </c>
      <c r="X13">
        <f t="shared" si="3"/>
        <v>-4.4508741496487758E-2</v>
      </c>
      <c r="Y13">
        <f t="shared" si="4"/>
        <v>-9.1940386016401976E-2</v>
      </c>
      <c r="AA13">
        <v>89.466191244228582</v>
      </c>
    </row>
    <row r="14" spans="2:27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3177.391819008566</v>
      </c>
      <c r="R14">
        <f t="shared" si="1"/>
        <v>14.701340089483738</v>
      </c>
      <c r="S14">
        <v>4.0221062119287012</v>
      </c>
      <c r="T14">
        <v>-317.33414811495436</v>
      </c>
      <c r="U14">
        <v>-13.222256171456431</v>
      </c>
      <c r="V14">
        <v>2</v>
      </c>
      <c r="W14">
        <v>22</v>
      </c>
      <c r="X14">
        <f t="shared" si="3"/>
        <v>-2.4177159887095456E-2</v>
      </c>
      <c r="Y14">
        <f t="shared" si="4"/>
        <v>-5.4990799685950657E-2</v>
      </c>
      <c r="AA14">
        <v>78.034460436000131</v>
      </c>
    </row>
    <row r="15" spans="2:27" x14ac:dyDescent="0.2">
      <c r="B15">
        <v>0.91</v>
      </c>
      <c r="C15">
        <v>-160.652248362667</v>
      </c>
      <c r="D15">
        <v>12.2581893466667</v>
      </c>
      <c r="E15">
        <v>8.1202413333333308</v>
      </c>
      <c r="F15">
        <f t="shared" ref="F15" si="9">15*B15</f>
        <v>13.65</v>
      </c>
      <c r="G15">
        <f t="shared" ref="G15" si="10">F15^3</f>
        <v>2543.3021250000002</v>
      </c>
      <c r="H15">
        <v>5.7854533377615402E-21</v>
      </c>
      <c r="I15">
        <f>H15/G15/(1E-24)</f>
        <v>2.2747802083331097</v>
      </c>
      <c r="P15">
        <v>100</v>
      </c>
      <c r="Q15">
        <v>3069.3420514457539</v>
      </c>
      <c r="R15">
        <f t="shared" si="1"/>
        <v>14.532770986868035</v>
      </c>
      <c r="S15">
        <v>4.1003966159290135</v>
      </c>
      <c r="T15">
        <v>-311.09827487375367</v>
      </c>
      <c r="U15">
        <v>-14.140830676079712</v>
      </c>
      <c r="V15">
        <v>0</v>
      </c>
      <c r="W15">
        <v>22</v>
      </c>
      <c r="X15">
        <f t="shared" si="3"/>
        <v>0</v>
      </c>
      <c r="Y15">
        <v>0</v>
      </c>
      <c r="AA15">
        <v>64.566293075959607</v>
      </c>
    </row>
    <row r="16" spans="2:27" x14ac:dyDescent="0.2">
      <c r="B16">
        <v>0.92</v>
      </c>
      <c r="C16">
        <v>-160.40129762598724</v>
      </c>
      <c r="D16">
        <v>12.122854235069974</v>
      </c>
      <c r="E16">
        <v>5.0508434188698876</v>
      </c>
      <c r="F16">
        <f t="shared" ref="F16:F20" si="11">15*B16</f>
        <v>13.8</v>
      </c>
      <c r="G16">
        <f t="shared" ref="G16" si="12">F16^3</f>
        <v>2628.0720000000006</v>
      </c>
      <c r="H16">
        <v>5.7854533377615402E-21</v>
      </c>
      <c r="I16">
        <f>H16/G16/(1E-24)</f>
        <v>2.2014059499745593</v>
      </c>
    </row>
    <row r="17" spans="2:24" x14ac:dyDescent="0.2">
      <c r="B17">
        <v>0.93</v>
      </c>
      <c r="C17">
        <v>-160.20186728933299</v>
      </c>
      <c r="D17">
        <v>12.074138866666599</v>
      </c>
      <c r="E17">
        <v>2.9286546666666702</v>
      </c>
      <c r="F17">
        <f t="shared" si="11"/>
        <v>13.950000000000001</v>
      </c>
      <c r="G17">
        <f t="shared" ref="G17:G20" si="13">F17^3</f>
        <v>2714.7048750000004</v>
      </c>
      <c r="H17">
        <v>5.7854533377615402E-21</v>
      </c>
      <c r="I17">
        <f t="shared" ref="I17:I20" si="14">H17/G17/(1E-24)</f>
        <v>2.131153699630624</v>
      </c>
    </row>
    <row r="18" spans="2:24" x14ac:dyDescent="0.2">
      <c r="B18">
        <v>0.93500000000000005</v>
      </c>
      <c r="C18">
        <v>-159.70693186400001</v>
      </c>
      <c r="D18">
        <v>11.9767143466667</v>
      </c>
      <c r="E18">
        <v>1.6337173333333299</v>
      </c>
      <c r="F18">
        <f t="shared" ref="F18" si="15">15*B18</f>
        <v>14.025</v>
      </c>
      <c r="G18">
        <f t="shared" ref="G18" si="16">F18^3</f>
        <v>2758.726265625</v>
      </c>
      <c r="H18">
        <v>5.7854533377615402E-21</v>
      </c>
      <c r="I18">
        <f t="shared" ref="I18" si="17">H18/G18/(1E-24)</f>
        <v>2.0971465744358015</v>
      </c>
      <c r="J18">
        <f>(G19-G18)/(E19-E18)*(0-E18)+G18</f>
        <v>2794.407855185807</v>
      </c>
      <c r="K18">
        <f>J18^(1/3)</f>
        <v>14.085207992614453</v>
      </c>
      <c r="L18">
        <f>H18/(J18*(10^-24))</f>
        <v>2.0703682631814142</v>
      </c>
      <c r="M18">
        <f>(C19-C18)/(E19-E18)*(0-E18)+C18</f>
        <v>-159.67641387918218</v>
      </c>
      <c r="N18">
        <f>M18/N22</f>
        <v>-3.9919103469795543</v>
      </c>
      <c r="Q18" t="s">
        <v>60</v>
      </c>
      <c r="R18" t="s">
        <v>61</v>
      </c>
      <c r="S18" t="s">
        <v>62</v>
      </c>
      <c r="V18" t="s">
        <v>60</v>
      </c>
      <c r="W18" t="s">
        <v>61</v>
      </c>
      <c r="X18" t="s">
        <v>62</v>
      </c>
    </row>
    <row r="19" spans="2:24" x14ac:dyDescent="0.2">
      <c r="B19">
        <v>0.94</v>
      </c>
      <c r="C19">
        <v>-159.668876114667</v>
      </c>
      <c r="D19">
        <v>11.844244</v>
      </c>
      <c r="E19">
        <v>-0.40351866666666802</v>
      </c>
      <c r="F19">
        <f t="shared" si="11"/>
        <v>14.1</v>
      </c>
      <c r="G19">
        <f t="shared" si="13"/>
        <v>2803.221</v>
      </c>
      <c r="H19">
        <v>5.7854533377615402E-21</v>
      </c>
      <c r="I19">
        <f t="shared" si="14"/>
        <v>2.0638591597885223</v>
      </c>
      <c r="Q19" s="4">
        <v>2.9890799999999998E-5</v>
      </c>
      <c r="R19" s="4">
        <v>-0.19486600000000001</v>
      </c>
      <c r="S19" s="4">
        <v>311.60899999999998</v>
      </c>
      <c r="V19" s="4">
        <v>0.40565600000000002</v>
      </c>
      <c r="W19" s="4">
        <v>248.386</v>
      </c>
      <c r="X19" s="4">
        <v>38015.599999999999</v>
      </c>
    </row>
    <row r="20" spans="2:24" x14ac:dyDescent="0.2">
      <c r="B20">
        <v>0.95</v>
      </c>
      <c r="C20">
        <v>-158.99113476799999</v>
      </c>
      <c r="D20">
        <v>11.8838098933333</v>
      </c>
      <c r="E20">
        <v>-1.0820719999999999</v>
      </c>
      <c r="F20">
        <f t="shared" si="11"/>
        <v>14.25</v>
      </c>
      <c r="G20">
        <f t="shared" si="13"/>
        <v>2893.640625</v>
      </c>
      <c r="H20">
        <v>5.7854533377615402E-21</v>
      </c>
      <c r="I20">
        <f t="shared" si="14"/>
        <v>1.9993683001881204</v>
      </c>
      <c r="J20" t="s">
        <v>55</v>
      </c>
      <c r="K20">
        <v>-159.72724037882088</v>
      </c>
      <c r="L20">
        <f>K20/N22</f>
        <v>-3.993181009470522</v>
      </c>
    </row>
    <row r="21" spans="2:24" x14ac:dyDescent="0.2">
      <c r="B21" s="6">
        <v>0.96</v>
      </c>
      <c r="C21" s="6">
        <v>-158.02885463199999</v>
      </c>
      <c r="D21" s="6">
        <v>12.225512800000001</v>
      </c>
      <c r="E21" s="6">
        <v>-2.17866266666667</v>
      </c>
      <c r="F21">
        <f>15*B21</f>
        <v>14.399999999999999</v>
      </c>
      <c r="G21">
        <f>F21^3</f>
        <v>2985.983999999999</v>
      </c>
      <c r="H21">
        <v>5.7854533377615402E-21</v>
      </c>
      <c r="I21">
        <f t="shared" ref="I21" si="18">H21/G21/(1E-24)</f>
        <v>1.9375366169951154</v>
      </c>
      <c r="J21" t="s">
        <v>56</v>
      </c>
      <c r="K21">
        <v>2820.5444948164363</v>
      </c>
      <c r="L21">
        <f>H18/(K21*(10^-24))</f>
        <v>2.0511831486416821</v>
      </c>
      <c r="N21" t="s">
        <v>11</v>
      </c>
      <c r="Q21" t="s">
        <v>63</v>
      </c>
      <c r="R21" t="s">
        <v>64</v>
      </c>
      <c r="V21" t="s">
        <v>63</v>
      </c>
      <c r="W21" t="s">
        <v>64</v>
      </c>
    </row>
    <row r="22" spans="2:24" x14ac:dyDescent="0.2">
      <c r="J22" t="s">
        <v>68</v>
      </c>
      <c r="K22">
        <f>-K21*(2*0.0000328*K21-0.205)</f>
        <v>56.332707618470934</v>
      </c>
      <c r="N22">
        <v>40</v>
      </c>
      <c r="Q22" s="7">
        <f>(-R19+SQRT(R19^2-4*Q19*S19))/2/Q19</f>
        <v>3707.1645616573651</v>
      </c>
      <c r="R22" s="7">
        <f>(-R19-SQRT(R19^2-4*Q19*S19))/2/Q19</f>
        <v>2812.0988906423399</v>
      </c>
      <c r="V22" s="7">
        <f>(-W19+SQRT(W19^2-4*V19*X19))/2/V19</f>
        <v>-302.14430371728002</v>
      </c>
      <c r="W22" s="7">
        <f>(-W19-SQRT(W19^2-4*V19*X19))/2/V19</f>
        <v>-310.1626755952409</v>
      </c>
    </row>
    <row r="23" spans="2:24" x14ac:dyDescent="0.2">
      <c r="B23">
        <v>20</v>
      </c>
    </row>
    <row r="24" spans="2:24" x14ac:dyDescent="0.2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24" x14ac:dyDescent="0.2">
      <c r="B25">
        <v>0.94</v>
      </c>
      <c r="C25">
        <v>-207.664545694667</v>
      </c>
      <c r="D25">
        <v>13.566338266666699</v>
      </c>
      <c r="E25">
        <v>9.0840359999999993</v>
      </c>
      <c r="F25">
        <f>15*B25</f>
        <v>14.1</v>
      </c>
      <c r="G25">
        <f>F25^3</f>
        <v>2803.221</v>
      </c>
      <c r="H25">
        <v>7.6851544337429429E-21</v>
      </c>
      <c r="I25">
        <f>H25/G25/(1E-24)</f>
        <v>2.7415442570325146</v>
      </c>
    </row>
    <row r="26" spans="2:24" x14ac:dyDescent="0.2">
      <c r="B26">
        <v>0.95</v>
      </c>
      <c r="C26">
        <v>-207.231222805333</v>
      </c>
      <c r="D26">
        <v>13.148645200000001</v>
      </c>
      <c r="E26">
        <v>6.5599493333333401</v>
      </c>
      <c r="F26">
        <f>15*B26</f>
        <v>14.25</v>
      </c>
      <c r="G26">
        <f>F26^3</f>
        <v>2893.640625</v>
      </c>
      <c r="H26">
        <v>7.6851544337429429E-21</v>
      </c>
      <c r="I26">
        <f>H26/G26/(1E-24)</f>
        <v>2.6558772942797426</v>
      </c>
    </row>
    <row r="27" spans="2:24" x14ac:dyDescent="0.2">
      <c r="B27">
        <v>0.96</v>
      </c>
      <c r="C27">
        <v>-206.952759420658</v>
      </c>
      <c r="D27">
        <v>13.211794578528099</v>
      </c>
      <c r="E27">
        <v>3.1113892121212099</v>
      </c>
      <c r="F27">
        <f>15*B27</f>
        <v>14.399999999999999</v>
      </c>
      <c r="G27">
        <f>F27^3</f>
        <v>2985.983999999999</v>
      </c>
      <c r="H27">
        <v>7.6851544337429429E-21</v>
      </c>
      <c r="I27">
        <f>H27/G27/(1E-24)</f>
        <v>2.5737426703367956</v>
      </c>
    </row>
    <row r="28" spans="2:24" x14ac:dyDescent="0.2">
      <c r="B28">
        <v>0.97</v>
      </c>
      <c r="C28">
        <v>-206.42141797333301</v>
      </c>
      <c r="D28">
        <v>13.0360041333333</v>
      </c>
      <c r="E28">
        <v>1.0134826666666701</v>
      </c>
      <c r="F28">
        <f>15*B28</f>
        <v>14.549999999999999</v>
      </c>
      <c r="G28">
        <f>F28^3</f>
        <v>3080.2713749999994</v>
      </c>
      <c r="H28">
        <v>7.6851544337429429E-21</v>
      </c>
      <c r="I28">
        <f>H28/G28/(1E-24)</f>
        <v>2.4949601830919672</v>
      </c>
    </row>
    <row r="29" spans="2:24" x14ac:dyDescent="0.2">
      <c r="B29">
        <v>0.97499999999999998</v>
      </c>
      <c r="C29">
        <v>-206.10851432666701</v>
      </c>
      <c r="D29">
        <v>13.070915599999999</v>
      </c>
      <c r="E29">
        <v>0.20206133333333301</v>
      </c>
      <c r="F29">
        <f>15*B29</f>
        <v>14.625</v>
      </c>
      <c r="G29">
        <f>F29^3</f>
        <v>3128.150390625</v>
      </c>
      <c r="H29">
        <v>7.6851544337429429E-21</v>
      </c>
      <c r="I29">
        <f>H29/G29/(1E-24)</f>
        <v>2.4567726848348426</v>
      </c>
      <c r="J29">
        <f>(G30-G29)/(E30-E29)*(0-E29)+G29</f>
        <v>3162.1012773438943</v>
      </c>
      <c r="K29">
        <f>J29^(1/3)</f>
        <v>14.677719772297174</v>
      </c>
      <c r="L29">
        <f>H29/(J29*(10^-24))</f>
        <v>2.4303947785626674</v>
      </c>
      <c r="M29">
        <f>(C30-C29)/(E30-E29)*(0-E29)+C29</f>
        <v>-205.95970088895857</v>
      </c>
      <c r="N29">
        <f>M29/N32</f>
        <v>-5.1489925222239643</v>
      </c>
    </row>
    <row r="30" spans="2:24" x14ac:dyDescent="0.2">
      <c r="B30" s="6">
        <v>0.98</v>
      </c>
      <c r="C30" s="6">
        <v>-205.896487632</v>
      </c>
      <c r="D30" s="6">
        <v>13.0628114666667</v>
      </c>
      <c r="E30" s="6">
        <v>-8.5832000000000505E-2</v>
      </c>
      <c r="F30">
        <f t="shared" ref="F30" si="19">15*B30</f>
        <v>14.7</v>
      </c>
      <c r="G30">
        <f t="shared" ref="G30" si="20">F30^3</f>
        <v>3176.5229999999997</v>
      </c>
      <c r="H30">
        <v>7.6851544337429429E-21</v>
      </c>
      <c r="I30">
        <f t="shared" ref="I30" si="21">H30/G30/(1E-24)</f>
        <v>2.4193605504329558</v>
      </c>
      <c r="J30" t="s">
        <v>55</v>
      </c>
      <c r="K30">
        <v>-206.00830975447857</v>
      </c>
      <c r="L30">
        <f>K30/N32</f>
        <v>-5.150207743861964</v>
      </c>
    </row>
    <row r="31" spans="2:24" x14ac:dyDescent="0.2">
      <c r="B31">
        <v>0.99</v>
      </c>
      <c r="C31" s="6">
        <v>-204.95485208533299</v>
      </c>
      <c r="D31" s="6">
        <v>13.173432999999999</v>
      </c>
      <c r="E31" s="6">
        <v>-1.9925413333333299</v>
      </c>
      <c r="F31">
        <f t="shared" ref="F31" si="22">15*B31</f>
        <v>14.85</v>
      </c>
      <c r="G31">
        <f t="shared" ref="G31" si="23">F31^3</f>
        <v>3274.7591249999996</v>
      </c>
      <c r="H31">
        <v>7.6851544337429429E-21</v>
      </c>
      <c r="I31">
        <f t="shared" ref="I31" si="24">H31/G31/(1E-24)</f>
        <v>2.3467846459525306</v>
      </c>
      <c r="J31" t="s">
        <v>56</v>
      </c>
      <c r="K31">
        <v>3139.0175967918995</v>
      </c>
      <c r="L31">
        <f>H28/(K31*(10^-24))</f>
        <v>2.4482673947407081</v>
      </c>
      <c r="N31" t="s">
        <v>11</v>
      </c>
    </row>
    <row r="32" spans="2:24" x14ac:dyDescent="0.2">
      <c r="B32" s="6"/>
      <c r="C32" s="6"/>
      <c r="D32" s="6"/>
      <c r="E32" s="6"/>
      <c r="J32" t="s">
        <v>68</v>
      </c>
      <c r="K32">
        <f>-K31*(2*0.0000339*K31-0.23)</f>
        <v>53.911393394825758</v>
      </c>
      <c r="N32">
        <v>40</v>
      </c>
    </row>
    <row r="33" spans="2:24" x14ac:dyDescent="0.2">
      <c r="B33">
        <v>30</v>
      </c>
    </row>
    <row r="34" spans="2:24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24" x14ac:dyDescent="0.2">
      <c r="B35">
        <v>0.91</v>
      </c>
      <c r="C35">
        <v>-210.98917509833348</v>
      </c>
      <c r="D35">
        <v>12.01678678333335</v>
      </c>
      <c r="E35">
        <v>9.2967733333333342</v>
      </c>
      <c r="F35">
        <f>15*B35</f>
        <v>13.65</v>
      </c>
      <c r="G35">
        <f>F35^3</f>
        <v>2543.3021250000002</v>
      </c>
      <c r="H35">
        <v>7.9549983394221166E-21</v>
      </c>
      <c r="I35">
        <f>H35/G35/(1E-24)</f>
        <v>3.127822786458025</v>
      </c>
    </row>
    <row r="36" spans="2:24" x14ac:dyDescent="0.2">
      <c r="B36">
        <v>0.92</v>
      </c>
      <c r="C36">
        <v>-210.38473438266601</v>
      </c>
      <c r="D36">
        <v>11.627136026666699</v>
      </c>
      <c r="E36">
        <v>5.9945693333333301</v>
      </c>
      <c r="F36">
        <f t="shared" ref="F36:F39" si="25">15*B36</f>
        <v>13.8</v>
      </c>
      <c r="G36">
        <f t="shared" ref="G36:G39" si="26">F36^3</f>
        <v>2628.0720000000006</v>
      </c>
      <c r="H36">
        <v>7.9549983394221166E-21</v>
      </c>
      <c r="I36">
        <f t="shared" ref="I36:I39" si="27">H36/G36/(1E-24)</f>
        <v>3.0269331812150182</v>
      </c>
    </row>
    <row r="37" spans="2:24" x14ac:dyDescent="0.2">
      <c r="B37">
        <v>0.92500000000000004</v>
      </c>
      <c r="C37">
        <v>-210.15680459866701</v>
      </c>
      <c r="D37">
        <v>11.690657026666701</v>
      </c>
      <c r="E37">
        <v>4.32121466666666</v>
      </c>
      <c r="F37">
        <f t="shared" si="25"/>
        <v>13.875</v>
      </c>
      <c r="G37">
        <f t="shared" si="26"/>
        <v>2671.154296875</v>
      </c>
      <c r="H37">
        <v>7.9549983394221166E-21</v>
      </c>
      <c r="I37">
        <f t="shared" si="27"/>
        <v>2.9781126267129978</v>
      </c>
    </row>
    <row r="38" spans="2:24" x14ac:dyDescent="0.2">
      <c r="B38">
        <v>0.93</v>
      </c>
      <c r="C38">
        <v>-209.357585041334</v>
      </c>
      <c r="D38">
        <v>11.9251162533333</v>
      </c>
      <c r="E38">
        <v>3.1307306666666701</v>
      </c>
      <c r="F38">
        <f t="shared" si="25"/>
        <v>13.950000000000001</v>
      </c>
      <c r="G38">
        <f t="shared" si="26"/>
        <v>2714.7048750000004</v>
      </c>
      <c r="H38">
        <v>7.9549983394221166E-21</v>
      </c>
      <c r="I38">
        <f t="shared" si="27"/>
        <v>2.9303363369921072</v>
      </c>
      <c r="P38">
        <v>-211.90597113333399</v>
      </c>
      <c r="Q38">
        <v>11.6894126666667</v>
      </c>
      <c r="R38">
        <v>8.1037866666666591</v>
      </c>
      <c r="S38" s="4">
        <v>-6.0000000000000002E-6</v>
      </c>
    </row>
    <row r="39" spans="2:24" x14ac:dyDescent="0.2">
      <c r="B39">
        <v>0.93500000000000005</v>
      </c>
      <c r="C39">
        <v>-209.64287649333301</v>
      </c>
      <c r="D39">
        <v>11.723943213333399</v>
      </c>
      <c r="E39">
        <v>1.482504</v>
      </c>
      <c r="F39">
        <f t="shared" si="25"/>
        <v>14.025</v>
      </c>
      <c r="G39">
        <f t="shared" si="26"/>
        <v>2758.726265625</v>
      </c>
      <c r="H39">
        <v>7.9549983394221166E-21</v>
      </c>
      <c r="I39">
        <f t="shared" si="27"/>
        <v>2.8835765398492272</v>
      </c>
      <c r="J39">
        <f>(G40-G39)/(E40-E39)*(0-E39)+G39</f>
        <v>2802.1584738102147</v>
      </c>
      <c r="K39">
        <f>J39^(1/3)</f>
        <v>14.098218298100599</v>
      </c>
      <c r="L39">
        <f>H39/(J39*(10^-24))</f>
        <v>2.8388823879062648</v>
      </c>
      <c r="M39">
        <f>(C40-C39)/(E40-E39)*(0-E39)+C39</f>
        <v>-209.15632641374751</v>
      </c>
      <c r="N39">
        <f>M39/N42</f>
        <v>-6.3380704973862878</v>
      </c>
      <c r="P39">
        <v>-211.03075568</v>
      </c>
      <c r="Q39">
        <v>12.0915816666667</v>
      </c>
      <c r="R39">
        <v>9.4871466666666802</v>
      </c>
      <c r="S39">
        <v>0.18012400000000001</v>
      </c>
    </row>
    <row r="40" spans="2:24" x14ac:dyDescent="0.2">
      <c r="B40">
        <v>0.94</v>
      </c>
      <c r="C40">
        <v>-209.14442344533299</v>
      </c>
      <c r="D40">
        <v>11.745567533333301</v>
      </c>
      <c r="E40">
        <v>-3.62679999999998E-2</v>
      </c>
      <c r="F40">
        <f>15*B40</f>
        <v>14.1</v>
      </c>
      <c r="G40">
        <f>F40^3</f>
        <v>2803.221</v>
      </c>
      <c r="H40">
        <v>7.9549983394221166E-21</v>
      </c>
      <c r="I40">
        <f>H40/G40/(1E-24)</f>
        <v>2.8378063447092172</v>
      </c>
      <c r="J40" t="s">
        <v>55</v>
      </c>
      <c r="K40">
        <v>-208.94467917810684</v>
      </c>
      <c r="L40">
        <f>K40/N42</f>
        <v>-6.3316569447911162</v>
      </c>
      <c r="N40" t="s">
        <v>11</v>
      </c>
      <c r="S40" s="4"/>
    </row>
    <row r="41" spans="2:24" x14ac:dyDescent="0.2">
      <c r="B41">
        <v>0.95</v>
      </c>
      <c r="C41">
        <v>-208.245983548</v>
      </c>
      <c r="D41">
        <v>11.786848453333301</v>
      </c>
      <c r="E41">
        <v>-1.8725813333333301</v>
      </c>
      <c r="F41">
        <f>15*B41</f>
        <v>14.25</v>
      </c>
      <c r="G41">
        <f>F41^3</f>
        <v>2893.640625</v>
      </c>
      <c r="H41">
        <v>7.9549983394221166E-21</v>
      </c>
      <c r="I41">
        <f>H41/G41/(1E-24)</f>
        <v>2.7491314127586652</v>
      </c>
      <c r="J41" t="s">
        <v>56</v>
      </c>
      <c r="K41">
        <v>2812.0988906423399</v>
      </c>
      <c r="L41">
        <f>H38/(K41*(10^-24))</f>
        <v>2.8288472947710011</v>
      </c>
      <c r="P41">
        <v>-210.95566902666701</v>
      </c>
      <c r="Q41">
        <v>12.231341199999999</v>
      </c>
      <c r="R41">
        <v>9.6168600000000097</v>
      </c>
      <c r="S41" s="4">
        <v>0</v>
      </c>
    </row>
    <row r="42" spans="2:24" x14ac:dyDescent="0.2">
      <c r="B42">
        <v>0.96</v>
      </c>
      <c r="C42">
        <v>-207.71733793066699</v>
      </c>
      <c r="D42">
        <v>11.787374493333401</v>
      </c>
      <c r="E42">
        <v>-2.6029066666666698</v>
      </c>
      <c r="F42">
        <f>15*B42</f>
        <v>14.399999999999999</v>
      </c>
      <c r="G42">
        <f>F42^3</f>
        <v>2985.983999999999</v>
      </c>
      <c r="H42">
        <v>7.9549983394221166E-21</v>
      </c>
      <c r="I42">
        <f>H42/G42/(1E-24)</f>
        <v>2.6641128483682834</v>
      </c>
      <c r="J42" t="s">
        <v>68</v>
      </c>
      <c r="K42">
        <f>-K41*(2*0.0000299*K41-0.195)</f>
        <v>75.466853464294005</v>
      </c>
      <c r="N42">
        <v>33</v>
      </c>
      <c r="P42">
        <v>-210.06430455333299</v>
      </c>
      <c r="Q42">
        <v>12.054811600000001</v>
      </c>
      <c r="R42">
        <v>9.9792999999999896</v>
      </c>
      <c r="S42">
        <v>0</v>
      </c>
    </row>
    <row r="44" spans="2:24" x14ac:dyDescent="0.2">
      <c r="B44">
        <v>33</v>
      </c>
      <c r="P44">
        <f>AVERAGE(P38:P42)</f>
        <v>-210.98917509833348</v>
      </c>
      <c r="Q44">
        <f t="shared" ref="Q44:R44" si="28">AVERAGE(Q38:Q42)</f>
        <v>12.01678678333335</v>
      </c>
      <c r="R44">
        <f t="shared" si="28"/>
        <v>9.2967733333333342</v>
      </c>
    </row>
    <row r="45" spans="2:24" x14ac:dyDescent="0.2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24" x14ac:dyDescent="0.2">
      <c r="B46">
        <v>0.94</v>
      </c>
      <c r="C46">
        <v>-242.37378928933299</v>
      </c>
      <c r="D46">
        <v>13.215444959999999</v>
      </c>
      <c r="E46">
        <v>11.312094666666701</v>
      </c>
      <c r="F46">
        <f t="shared" ref="F46" si="29">15*B46</f>
        <v>14.1</v>
      </c>
      <c r="G46">
        <f t="shared" ref="G46" si="30">F46^3</f>
        <v>2803.221</v>
      </c>
      <c r="H46">
        <v>9.1962803055463315E-21</v>
      </c>
      <c r="I46">
        <f t="shared" ref="I46" si="31">H46/G46/(1E-24)</f>
        <v>3.2806119480220546</v>
      </c>
      <c r="U46" t="s">
        <v>71</v>
      </c>
    </row>
    <row r="47" spans="2:24" x14ac:dyDescent="0.2">
      <c r="B47">
        <v>0.95</v>
      </c>
      <c r="C47">
        <v>-242.24993147066701</v>
      </c>
      <c r="D47">
        <v>13.017125013333301</v>
      </c>
      <c r="E47">
        <v>6.48884400000001</v>
      </c>
      <c r="F47">
        <f t="shared" ref="F47:F51" si="32">15*B47</f>
        <v>14.25</v>
      </c>
      <c r="G47">
        <f t="shared" ref="G47:G51" si="33">F47^3</f>
        <v>2893.640625</v>
      </c>
      <c r="H47">
        <v>9.1962803055463315E-21</v>
      </c>
      <c r="I47">
        <f t="shared" ref="I47:I51" si="34">H47/G47/(1E-24)</f>
        <v>3.1781003577617151</v>
      </c>
      <c r="P47">
        <v>0.97499999999999998</v>
      </c>
      <c r="U47">
        <v>0.97499999999999998</v>
      </c>
    </row>
    <row r="48" spans="2:24" x14ac:dyDescent="0.2">
      <c r="B48">
        <v>0.96</v>
      </c>
      <c r="C48">
        <v>-241.447292210667</v>
      </c>
      <c r="D48">
        <v>13.0802016933334</v>
      </c>
      <c r="E48">
        <v>4.10286666666667</v>
      </c>
      <c r="F48">
        <f t="shared" si="32"/>
        <v>14.399999999999999</v>
      </c>
      <c r="G48">
        <f t="shared" si="33"/>
        <v>2985.983999999999</v>
      </c>
      <c r="H48">
        <v>9.1962803055463315E-21</v>
      </c>
      <c r="I48">
        <f t="shared" si="34"/>
        <v>3.0798156673131318</v>
      </c>
      <c r="P48">
        <v>-239.086667326666</v>
      </c>
      <c r="Q48">
        <v>13.3353433333333</v>
      </c>
      <c r="R48">
        <v>1.2084933333333301</v>
      </c>
      <c r="S48">
        <v>2</v>
      </c>
      <c r="U48">
        <v>-239.38329207333399</v>
      </c>
      <c r="V48">
        <v>13.428791333333301</v>
      </c>
      <c r="W48">
        <v>1.83297333333334</v>
      </c>
      <c r="X48">
        <v>4</v>
      </c>
    </row>
    <row r="49" spans="2:24" x14ac:dyDescent="0.2">
      <c r="B49">
        <v>0.96499999999999997</v>
      </c>
      <c r="C49">
        <v>-241.16628407066699</v>
      </c>
      <c r="D49">
        <v>13.2724222666667</v>
      </c>
      <c r="E49">
        <v>4.5605813333333298</v>
      </c>
      <c r="F49">
        <f t="shared" si="32"/>
        <v>14.475</v>
      </c>
      <c r="G49">
        <f t="shared" si="33"/>
        <v>3032.8834218749998</v>
      </c>
      <c r="H49">
        <v>9.1962803055463315E-21</v>
      </c>
      <c r="I49">
        <f t="shared" si="34"/>
        <v>3.0321905020210029</v>
      </c>
      <c r="P49">
        <v>-240.20372234666701</v>
      </c>
      <c r="Q49">
        <v>12.9637286666667</v>
      </c>
      <c r="R49">
        <v>1.76284666666666</v>
      </c>
      <c r="S49">
        <v>0</v>
      </c>
      <c r="U49">
        <v>-240.443399726666</v>
      </c>
      <c r="V49">
        <v>12.841858666666701</v>
      </c>
      <c r="W49">
        <v>1.40309333333333</v>
      </c>
      <c r="X49">
        <v>4</v>
      </c>
    </row>
    <row r="50" spans="2:24" x14ac:dyDescent="0.2">
      <c r="B50">
        <v>0.97</v>
      </c>
      <c r="C50">
        <v>-240.72308304133301</v>
      </c>
      <c r="D50">
        <v>13.1413979333333</v>
      </c>
      <c r="E50">
        <v>2.4805426666666701</v>
      </c>
      <c r="F50">
        <f t="shared" si="32"/>
        <v>14.549999999999999</v>
      </c>
      <c r="G50">
        <f t="shared" si="33"/>
        <v>3080.2713749999994</v>
      </c>
      <c r="H50">
        <v>9.1962803055463315E-21</v>
      </c>
      <c r="I50">
        <f t="shared" si="34"/>
        <v>2.9855422415651072</v>
      </c>
      <c r="K50">
        <f>K51/15</f>
        <v>0.97911032573942047</v>
      </c>
      <c r="P50">
        <v>-239.935184166667</v>
      </c>
      <c r="Q50">
        <v>13.231413999999999</v>
      </c>
      <c r="R50">
        <v>0.239273333333334</v>
      </c>
      <c r="S50">
        <v>0</v>
      </c>
      <c r="U50">
        <v>-238.93279183333399</v>
      </c>
      <c r="V50">
        <v>13.5659546666667</v>
      </c>
      <c r="W50">
        <v>1.45295333333333</v>
      </c>
      <c r="X50">
        <v>2</v>
      </c>
    </row>
    <row r="51" spans="2:24" x14ac:dyDescent="0.2">
      <c r="B51">
        <v>0.97499999999999998</v>
      </c>
      <c r="C51">
        <v>-239.882130370667</v>
      </c>
      <c r="D51">
        <v>13.2064501333333</v>
      </c>
      <c r="E51">
        <v>0.93728533333333097</v>
      </c>
      <c r="F51">
        <f t="shared" si="32"/>
        <v>14.625</v>
      </c>
      <c r="G51">
        <f t="shared" si="33"/>
        <v>3128.150390625</v>
      </c>
      <c r="H51">
        <v>9.1962803055463315E-21</v>
      </c>
      <c r="I51">
        <f t="shared" si="34"/>
        <v>2.9398459655607954</v>
      </c>
      <c r="J51">
        <f>(G52-G51)/(E52-E51)*(0-E51)+G51</f>
        <v>3167.8796144898338</v>
      </c>
      <c r="K51">
        <f>J51^(1/3)</f>
        <v>14.686654886091308</v>
      </c>
      <c r="L51">
        <f>H51/(J51*(10^-24))</f>
        <v>2.9029765725574554</v>
      </c>
      <c r="M51">
        <f>(C52-C51)/(E52-E51)*(0-E51)+C51</f>
        <v>-240.45797532096896</v>
      </c>
      <c r="N51">
        <f>M51/N54</f>
        <v>-6.679388203360249</v>
      </c>
      <c r="P51">
        <v>-240.20139006000099</v>
      </c>
      <c r="Q51">
        <v>13.246432</v>
      </c>
      <c r="R51">
        <v>0.14209333333333299</v>
      </c>
      <c r="S51">
        <v>2</v>
      </c>
      <c r="U51">
        <v>-239.251143753333</v>
      </c>
      <c r="V51">
        <v>13.617038000000001</v>
      </c>
      <c r="W51">
        <v>2.1405333333333298</v>
      </c>
      <c r="X51">
        <v>6</v>
      </c>
    </row>
    <row r="52" spans="2:24" x14ac:dyDescent="0.2">
      <c r="B52">
        <v>0.98</v>
      </c>
      <c r="C52">
        <v>-240.58325463466701</v>
      </c>
      <c r="D52">
        <v>13.0694393866667</v>
      </c>
      <c r="E52">
        <v>-0.203913333333334</v>
      </c>
      <c r="F52">
        <f>15*B52</f>
        <v>14.7</v>
      </c>
      <c r="G52">
        <f>F52^3</f>
        <v>3176.5229999999997</v>
      </c>
      <c r="H52">
        <v>9.1962803055463315E-21</v>
      </c>
      <c r="I52">
        <f>H52/G52/(1E-24)</f>
        <v>2.8950775125967394</v>
      </c>
      <c r="N52" t="s">
        <v>11</v>
      </c>
      <c r="P52">
        <v>-239.983687953333</v>
      </c>
      <c r="Q52">
        <v>13.2553326666667</v>
      </c>
      <c r="R52">
        <v>1.33372</v>
      </c>
      <c r="S52">
        <v>0</v>
      </c>
      <c r="U52">
        <v>-238.23522732666601</v>
      </c>
      <c r="V52">
        <v>13.3011746666667</v>
      </c>
      <c r="W52">
        <v>0.87973999999999897</v>
      </c>
      <c r="X52">
        <v>8</v>
      </c>
    </row>
    <row r="53" spans="2:24" x14ac:dyDescent="0.2">
      <c r="B53">
        <v>0.99</v>
      </c>
      <c r="C53">
        <v>-239.23910049200001</v>
      </c>
      <c r="D53">
        <v>13.225674786666699</v>
      </c>
      <c r="E53">
        <v>-1.24710533333333</v>
      </c>
      <c r="F53">
        <f>15*B53</f>
        <v>14.85</v>
      </c>
      <c r="G53">
        <f>F53^3</f>
        <v>3274.7591249999996</v>
      </c>
      <c r="H53">
        <v>9.1962803055463315E-21</v>
      </c>
      <c r="I53">
        <f>H53/G53/(1E-24)</f>
        <v>2.8082310651005002</v>
      </c>
      <c r="J53" t="s">
        <v>55</v>
      </c>
      <c r="K53">
        <v>-239.90548602888973</v>
      </c>
      <c r="L53">
        <f>K53/N54</f>
        <v>-6.6640412785802701</v>
      </c>
    </row>
    <row r="54" spans="2:24" x14ac:dyDescent="0.2">
      <c r="B54">
        <v>1</v>
      </c>
      <c r="C54">
        <v>-238.02869145333301</v>
      </c>
      <c r="D54">
        <v>13.0876826666666</v>
      </c>
      <c r="E54">
        <v>-2.31280666666667</v>
      </c>
      <c r="F54">
        <f>15*B54</f>
        <v>15</v>
      </c>
      <c r="G54">
        <f>F54^3</f>
        <v>3375</v>
      </c>
      <c r="H54">
        <v>9.1962803055463315E-21</v>
      </c>
      <c r="I54">
        <f>H54/G54/(1E-24)</f>
        <v>2.7248237942359501</v>
      </c>
      <c r="J54" t="s">
        <v>56</v>
      </c>
      <c r="K54">
        <v>3187.096159831096</v>
      </c>
      <c r="L54">
        <f>H50/(K54*(10^-24))</f>
        <v>2.8854731217252318</v>
      </c>
      <c r="N54">
        <v>36</v>
      </c>
      <c r="P54">
        <f>AVERAGE(P48:P52)</f>
        <v>-239.8821303706668</v>
      </c>
      <c r="R54">
        <f>AVERAGE(R48:R52)</f>
        <v>0.93728533333333142</v>
      </c>
      <c r="U54">
        <f>AVERAGE(U48:U52)</f>
        <v>-239.24917094266661</v>
      </c>
      <c r="W54">
        <f>AVERAGE(W48:W52)</f>
        <v>1.5418586666666658</v>
      </c>
    </row>
    <row r="55" spans="2:24" x14ac:dyDescent="0.2">
      <c r="J55" t="s">
        <v>68</v>
      </c>
      <c r="K55">
        <f>-K54*(2*0.0000283*K54-0.198)</f>
        <v>56.125902294784318</v>
      </c>
      <c r="P55">
        <f>STDEV(P48:P52)</f>
        <v>0.46131286847960584</v>
      </c>
      <c r="R55">
        <f>STDEV(R48:R52)</f>
        <v>0.71270905850532884</v>
      </c>
      <c r="U55">
        <f>STDEV(U48:U52)</f>
        <v>0.80192770176877015</v>
      </c>
      <c r="W55">
        <f>STDEV(W48:W52)</f>
        <v>0.47663408670476914</v>
      </c>
    </row>
    <row r="56" spans="2:24" x14ac:dyDescent="0.2">
      <c r="B56">
        <v>40</v>
      </c>
    </row>
    <row r="57" spans="2:24" x14ac:dyDescent="0.2">
      <c r="C57" t="s">
        <v>14</v>
      </c>
      <c r="D57" t="s">
        <v>15</v>
      </c>
      <c r="E57" t="s">
        <v>16</v>
      </c>
      <c r="F57" t="s">
        <v>22</v>
      </c>
      <c r="G57" t="s">
        <v>17</v>
      </c>
      <c r="H57" t="s">
        <v>23</v>
      </c>
      <c r="I57" t="s">
        <v>19</v>
      </c>
      <c r="J57" t="s">
        <v>24</v>
      </c>
      <c r="K57" t="s">
        <v>22</v>
      </c>
      <c r="L57" t="s">
        <v>19</v>
      </c>
      <c r="M57" t="s">
        <v>25</v>
      </c>
      <c r="N57" t="s">
        <v>26</v>
      </c>
    </row>
    <row r="58" spans="2:24" x14ac:dyDescent="0.2">
      <c r="B58">
        <v>0.95</v>
      </c>
      <c r="C58">
        <v>-262.41400273499971</v>
      </c>
      <c r="D58">
        <v>13.454614200000002</v>
      </c>
      <c r="E58">
        <v>11.154446666666679</v>
      </c>
      <c r="F58">
        <f t="shared" ref="F58" si="35">15*B58</f>
        <v>14.25</v>
      </c>
      <c r="G58">
        <f t="shared" ref="G58" si="36">F58^3</f>
        <v>2893.640625</v>
      </c>
      <c r="H58">
        <v>1.0048987047492526E-20</v>
      </c>
      <c r="I58">
        <f t="shared" ref="I58" si="37">H58/G58/(1E-24)</f>
        <v>3.4727833721551122</v>
      </c>
    </row>
    <row r="59" spans="2:24" x14ac:dyDescent="0.2">
      <c r="B59">
        <v>0.96</v>
      </c>
      <c r="C59">
        <v>-262.10356823733298</v>
      </c>
      <c r="D59">
        <v>13.550187080000001</v>
      </c>
      <c r="E59">
        <v>7.4278306666666696</v>
      </c>
      <c r="F59">
        <f t="shared" ref="F59:F62" si="38">15*B59</f>
        <v>14.399999999999999</v>
      </c>
      <c r="G59">
        <f t="shared" ref="G59:G62" si="39">F59^3</f>
        <v>2985.983999999999</v>
      </c>
      <c r="H59">
        <v>1.0048987047492526E-20</v>
      </c>
      <c r="I59">
        <f t="shared" ref="I59:I62" si="40">H59/G59/(1E-24)</f>
        <v>3.3653854298926351</v>
      </c>
    </row>
    <row r="60" spans="2:24" x14ac:dyDescent="0.2">
      <c r="B60">
        <v>0.97</v>
      </c>
      <c r="C60">
        <v>-261.76242535866601</v>
      </c>
      <c r="D60">
        <v>13.4344943066667</v>
      </c>
      <c r="E60">
        <v>4.4846919999999999</v>
      </c>
      <c r="F60">
        <f t="shared" si="38"/>
        <v>14.549999999999999</v>
      </c>
      <c r="G60">
        <f t="shared" si="39"/>
        <v>3080.2713749999994</v>
      </c>
      <c r="H60">
        <v>1.0048987047492526E-20</v>
      </c>
      <c r="I60">
        <f t="shared" si="40"/>
        <v>3.2623706888463775</v>
      </c>
    </row>
    <row r="61" spans="2:24" x14ac:dyDescent="0.2">
      <c r="B61">
        <v>0.98</v>
      </c>
      <c r="C61">
        <v>-261.09528824799997</v>
      </c>
      <c r="D61">
        <v>13.421378533333399</v>
      </c>
      <c r="E61">
        <v>1.8353666666666699</v>
      </c>
      <c r="F61">
        <f t="shared" si="38"/>
        <v>14.7</v>
      </c>
      <c r="G61">
        <f t="shared" si="39"/>
        <v>3176.5229999999997</v>
      </c>
      <c r="H61">
        <v>1.0048987047492526E-20</v>
      </c>
      <c r="I61">
        <f t="shared" si="40"/>
        <v>3.1635177983891598</v>
      </c>
    </row>
    <row r="62" spans="2:24" x14ac:dyDescent="0.2">
      <c r="B62">
        <v>0.98499999999999999</v>
      </c>
      <c r="C62">
        <v>-260.61493188533302</v>
      </c>
      <c r="D62">
        <v>13.533731866666701</v>
      </c>
      <c r="E62">
        <v>0.58522666666666801</v>
      </c>
      <c r="F62">
        <f t="shared" si="38"/>
        <v>14.775</v>
      </c>
      <c r="G62">
        <f t="shared" si="39"/>
        <v>3225.3917343749999</v>
      </c>
      <c r="H62">
        <v>1.0048987047492526E-20</v>
      </c>
      <c r="I62">
        <f t="shared" si="40"/>
        <v>3.1155865318293716</v>
      </c>
      <c r="J62">
        <f>(G63-G62)/(E63-E62)*(0-E62)+G62</f>
        <v>3249.565539306439</v>
      </c>
      <c r="K62">
        <f>J62^(1/3)</f>
        <v>14.811820267445286</v>
      </c>
      <c r="L62">
        <f>H62/(J62*(10^-24))</f>
        <v>3.092409408562752</v>
      </c>
      <c r="M62">
        <f>(C63-C62)/(E63-E62)*(0-E62)+C62</f>
        <v>-260.07704741151235</v>
      </c>
      <c r="N62">
        <f>M62/N64</f>
        <v>-7.4307727831860673</v>
      </c>
    </row>
    <row r="63" spans="2:24" x14ac:dyDescent="0.2">
      <c r="B63">
        <v>0.99</v>
      </c>
      <c r="C63">
        <v>-259.51647208533302</v>
      </c>
      <c r="D63">
        <v>13.750973733333399</v>
      </c>
      <c r="E63">
        <v>-0.60991466666666705</v>
      </c>
      <c r="F63">
        <f t="shared" ref="F63" si="41">15*B63</f>
        <v>14.85</v>
      </c>
      <c r="G63">
        <f t="shared" ref="G63" si="42">F63^3</f>
        <v>3274.7591249999996</v>
      </c>
      <c r="H63">
        <v>1.0048987047492526E-20</v>
      </c>
      <c r="I63">
        <f t="shared" ref="I63" si="43">H63/G63/(1E-24)</f>
        <v>3.0686186873339971</v>
      </c>
      <c r="J63" t="s">
        <v>55</v>
      </c>
      <c r="K63">
        <v>-260.57079127206561</v>
      </c>
      <c r="L63">
        <f>K63/N64</f>
        <v>-7.444879750630446</v>
      </c>
      <c r="N63" t="s">
        <v>11</v>
      </c>
    </row>
    <row r="64" spans="2:24" x14ac:dyDescent="0.2">
      <c r="B64">
        <v>1</v>
      </c>
      <c r="C64">
        <v>-259.36778426799998</v>
      </c>
      <c r="D64">
        <v>13.555603866666701</v>
      </c>
      <c r="E64">
        <v>-1.89647066666667</v>
      </c>
      <c r="F64">
        <f>15*B64</f>
        <v>15</v>
      </c>
      <c r="G64">
        <f>F64^3</f>
        <v>3375</v>
      </c>
      <c r="H64">
        <v>1.0048987047492526E-20</v>
      </c>
      <c r="I64">
        <f>H64/G64/(1E-24)</f>
        <v>2.9774776437014898</v>
      </c>
      <c r="J64" t="s">
        <v>56</v>
      </c>
      <c r="K64">
        <v>3253.8621403542734</v>
      </c>
      <c r="L64">
        <f>H61/(K64*(10^-24))</f>
        <v>3.0883259996990571</v>
      </c>
      <c r="N64">
        <v>35</v>
      </c>
    </row>
    <row r="65" spans="2:14" x14ac:dyDescent="0.2">
      <c r="J65" t="s">
        <v>68</v>
      </c>
      <c r="K65">
        <f>-K64*(2*0.0000303*K64-0.217)</f>
        <v>64.478383453965208</v>
      </c>
    </row>
    <row r="66" spans="2:14" x14ac:dyDescent="0.2">
      <c r="B66">
        <v>50</v>
      </c>
    </row>
    <row r="67" spans="2:1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14" x14ac:dyDescent="0.2">
      <c r="B68">
        <v>0.95</v>
      </c>
      <c r="C68">
        <v>-275.62147209733303</v>
      </c>
      <c r="D68">
        <v>13.224628040000001</v>
      </c>
      <c r="E68">
        <v>10.853536</v>
      </c>
      <c r="F68">
        <f>15*B68</f>
        <v>14.25</v>
      </c>
      <c r="G68">
        <f>F68^3</f>
        <v>2893.640625</v>
      </c>
      <c r="H68">
        <v>1.0707406177349717E-20</v>
      </c>
      <c r="I68">
        <f>H68/G68/(1E-24)</f>
        <v>3.7003234212436862</v>
      </c>
    </row>
    <row r="69" spans="2:14" x14ac:dyDescent="0.2">
      <c r="B69">
        <v>0.96</v>
      </c>
      <c r="C69">
        <v>-275.18620852399999</v>
      </c>
      <c r="D69">
        <v>13.3584734666667</v>
      </c>
      <c r="E69">
        <v>7.00492133333334</v>
      </c>
      <c r="F69">
        <f>15*B69</f>
        <v>14.399999999999999</v>
      </c>
      <c r="G69">
        <f>F69^3</f>
        <v>2985.983999999999</v>
      </c>
      <c r="H69">
        <v>1.0707406177349717E-20</v>
      </c>
      <c r="I69">
        <f>H69/G69/(1E-24)</f>
        <v>3.5858886642894676</v>
      </c>
    </row>
    <row r="70" spans="2:14" x14ac:dyDescent="0.2">
      <c r="B70">
        <v>0.97</v>
      </c>
      <c r="C70">
        <v>-274.50492772133299</v>
      </c>
      <c r="D70">
        <v>13.0812993466667</v>
      </c>
      <c r="E70">
        <v>3.41794666666667</v>
      </c>
      <c r="F70">
        <f t="shared" ref="F70:F73" si="44">15*B70</f>
        <v>14.549999999999999</v>
      </c>
      <c r="G70">
        <f t="shared" ref="G70:G73" si="45">F70^3</f>
        <v>3080.2713749999994</v>
      </c>
      <c r="H70">
        <v>1.0707406177349717E-20</v>
      </c>
      <c r="I70">
        <f t="shared" ref="I70:I73" si="46">H70/G70/(1E-24)</f>
        <v>3.4761243000382462</v>
      </c>
    </row>
    <row r="71" spans="2:14" x14ac:dyDescent="0.2">
      <c r="B71">
        <v>0.97499999999999998</v>
      </c>
      <c r="C71">
        <v>-274.70160168133299</v>
      </c>
      <c r="D71">
        <v>13.1495541333333</v>
      </c>
      <c r="E71">
        <v>1.5862573333333301</v>
      </c>
      <c r="F71">
        <f t="shared" si="44"/>
        <v>14.625</v>
      </c>
      <c r="G71">
        <f t="shared" si="45"/>
        <v>3128.150390625</v>
      </c>
      <c r="H71">
        <v>1.0707406177349717E-20</v>
      </c>
      <c r="I71">
        <f t="shared" si="46"/>
        <v>3.4229192462867468</v>
      </c>
      <c r="K71" s="7">
        <f>(K75^(1/3))/15</f>
        <v>0.9829590530568405</v>
      </c>
    </row>
    <row r="72" spans="2:14" x14ac:dyDescent="0.2">
      <c r="B72">
        <v>0.98</v>
      </c>
      <c r="C72">
        <v>-274.108502692</v>
      </c>
      <c r="D72">
        <v>13.0447519866667</v>
      </c>
      <c r="E72">
        <v>0.71811733333333305</v>
      </c>
      <c r="F72">
        <f t="shared" si="44"/>
        <v>14.7</v>
      </c>
      <c r="G72">
        <f t="shared" si="45"/>
        <v>3176.5229999999997</v>
      </c>
      <c r="H72">
        <v>1.0707406177349717E-20</v>
      </c>
      <c r="I72">
        <f t="shared" si="46"/>
        <v>3.3707944747605221</v>
      </c>
    </row>
    <row r="73" spans="2:14" x14ac:dyDescent="0.2">
      <c r="B73">
        <v>0.98499999999999999</v>
      </c>
      <c r="C73">
        <v>-273.72910703733402</v>
      </c>
      <c r="D73">
        <v>13.257089093333301</v>
      </c>
      <c r="E73">
        <v>4.8812000000000202E-2</v>
      </c>
      <c r="F73">
        <f t="shared" si="44"/>
        <v>14.775</v>
      </c>
      <c r="G73">
        <f t="shared" si="45"/>
        <v>3225.3917343749999</v>
      </c>
      <c r="H73">
        <v>1.0707406177349717E-20</v>
      </c>
      <c r="I73">
        <f t="shared" si="46"/>
        <v>3.3197227063101362</v>
      </c>
      <c r="J73">
        <f>(G74-G73)/(E74-E73)*(0-E73)+G73</f>
        <v>3226.7243176911097</v>
      </c>
      <c r="K73">
        <f>J73^(1/3)</f>
        <v>14.77703450301243</v>
      </c>
      <c r="L73">
        <f>H73/(J73*(10^-24))</f>
        <v>3.3183517162108926</v>
      </c>
      <c r="M73">
        <f>(C74-C73)/(E74-E73)*(0-E73)+C73</f>
        <v>-273.71673092176968</v>
      </c>
      <c r="N73">
        <f>M73/N75</f>
        <v>-8.5536478413053025</v>
      </c>
    </row>
    <row r="74" spans="2:14" x14ac:dyDescent="0.2">
      <c r="B74">
        <v>0.99</v>
      </c>
      <c r="C74">
        <v>-273.27061673200001</v>
      </c>
      <c r="D74">
        <v>13.2121038</v>
      </c>
      <c r="E74">
        <v>-1.7594959999999999</v>
      </c>
      <c r="F74">
        <f t="shared" ref="F74:F75" si="47">15*B74</f>
        <v>14.85</v>
      </c>
      <c r="G74">
        <f t="shared" ref="G74:G75" si="48">F74^3</f>
        <v>3274.7591249999996</v>
      </c>
      <c r="H74">
        <v>1.0707406177349717E-20</v>
      </c>
      <c r="I74">
        <f t="shared" ref="I74:I75" si="49">H74/G74/(1E-24)</f>
        <v>3.2696774842484695</v>
      </c>
      <c r="J74" t="s">
        <v>55</v>
      </c>
      <c r="K74">
        <v>-273.81390210338748</v>
      </c>
      <c r="L74">
        <f>K74/N75</f>
        <v>-8.5566844407308587</v>
      </c>
      <c r="N74" t="s">
        <v>11</v>
      </c>
    </row>
    <row r="75" spans="2:14" x14ac:dyDescent="0.2">
      <c r="B75">
        <v>1</v>
      </c>
      <c r="C75">
        <v>-272.91006416266703</v>
      </c>
      <c r="D75">
        <v>13.1463499066667</v>
      </c>
      <c r="E75">
        <v>-2.1315786666666701</v>
      </c>
      <c r="F75">
        <f t="shared" si="47"/>
        <v>15</v>
      </c>
      <c r="G75">
        <f t="shared" si="48"/>
        <v>3375</v>
      </c>
      <c r="H75">
        <v>1.0707406177349717E-20</v>
      </c>
      <c r="I75">
        <f t="shared" si="49"/>
        <v>3.1725647932888053</v>
      </c>
      <c r="J75" t="s">
        <v>56</v>
      </c>
      <c r="K75">
        <v>3205.3839486820975</v>
      </c>
      <c r="L75">
        <f>H72/(K75*(10^-24))</f>
        <v>3.3404441866479351</v>
      </c>
      <c r="N75">
        <v>32</v>
      </c>
    </row>
    <row r="76" spans="2:14" x14ac:dyDescent="0.2">
      <c r="J76" t="s">
        <v>68</v>
      </c>
      <c r="K76">
        <f>-K75*(2*0.0000452*K75-0.311)</f>
        <v>68.060850274549651</v>
      </c>
    </row>
    <row r="77" spans="2:14" x14ac:dyDescent="0.2">
      <c r="B77">
        <v>60</v>
      </c>
    </row>
    <row r="78" spans="2:1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</row>
    <row r="79" spans="2:14" x14ac:dyDescent="0.2">
      <c r="B79">
        <v>0.95</v>
      </c>
      <c r="C79">
        <v>-292.278070254667</v>
      </c>
      <c r="D79">
        <v>13.43286264</v>
      </c>
      <c r="E79">
        <v>11.397328</v>
      </c>
      <c r="F79">
        <f>15*B79</f>
        <v>14.25</v>
      </c>
      <c r="G79">
        <f>F79^3</f>
        <v>2893.640625</v>
      </c>
      <c r="H79">
        <v>1.1462969113251411E-20</v>
      </c>
      <c r="I79">
        <f>H79/G79/(1E-24)</f>
        <v>3.9614349529846722</v>
      </c>
    </row>
    <row r="80" spans="2:14" x14ac:dyDescent="0.2">
      <c r="B80">
        <v>0.96</v>
      </c>
      <c r="C80">
        <v>-291.79545179600001</v>
      </c>
      <c r="D80">
        <v>13.329731199999999</v>
      </c>
      <c r="E80">
        <v>7.4368653333333299</v>
      </c>
      <c r="F80">
        <f>15*B80</f>
        <v>14.399999999999999</v>
      </c>
      <c r="G80">
        <f>F80^3</f>
        <v>2985.983999999999</v>
      </c>
      <c r="H80">
        <v>1.1462969113251411E-20</v>
      </c>
      <c r="I80">
        <f>H80/G80/(1E-24)</f>
        <v>3.8389251627776355</v>
      </c>
    </row>
    <row r="81" spans="2:19" x14ac:dyDescent="0.2">
      <c r="B81">
        <v>0.97</v>
      </c>
      <c r="C81">
        <v>-291.17078189466599</v>
      </c>
      <c r="D81">
        <v>13.26871324</v>
      </c>
      <c r="E81">
        <v>4.7973106666666698</v>
      </c>
      <c r="F81">
        <f t="shared" ref="F81:F84" si="50">15*B81</f>
        <v>14.549999999999999</v>
      </c>
      <c r="G81">
        <f t="shared" ref="G81:G84" si="51">F81^3</f>
        <v>3080.2713749999994</v>
      </c>
      <c r="H81">
        <v>1.1462969113251411E-20</v>
      </c>
      <c r="I81">
        <f t="shared" ref="I81:I84" si="52">H81/G81/(1E-24)</f>
        <v>3.7214153292748158</v>
      </c>
    </row>
    <row r="82" spans="2:19" x14ac:dyDescent="0.2">
      <c r="B82">
        <v>0.97499999999999998</v>
      </c>
      <c r="C82">
        <v>-290.74909370400002</v>
      </c>
      <c r="D82">
        <v>13.2026992</v>
      </c>
      <c r="E82">
        <v>2.5932293333333298</v>
      </c>
      <c r="F82">
        <f t="shared" si="50"/>
        <v>14.625</v>
      </c>
      <c r="G82">
        <f t="shared" si="51"/>
        <v>3128.150390625</v>
      </c>
      <c r="H82">
        <v>1.1462969113251411E-20</v>
      </c>
      <c r="I82">
        <f t="shared" si="52"/>
        <v>3.6644558866497237</v>
      </c>
      <c r="K82" s="7">
        <f>K83/15</f>
        <v>0.9838065566135864</v>
      </c>
    </row>
    <row r="83" spans="2:19" x14ac:dyDescent="0.2">
      <c r="B83">
        <v>0.98</v>
      </c>
      <c r="C83">
        <v>-290.72098951066698</v>
      </c>
      <c r="D83">
        <v>13.304414226666699</v>
      </c>
      <c r="E83">
        <v>1.0551493333333299</v>
      </c>
      <c r="F83">
        <f t="shared" si="50"/>
        <v>14.7</v>
      </c>
      <c r="G83">
        <f t="shared" si="51"/>
        <v>3176.5229999999997</v>
      </c>
      <c r="H83">
        <v>1.1462969113251411E-20</v>
      </c>
      <c r="I83">
        <f t="shared" si="52"/>
        <v>3.6086529558424143</v>
      </c>
      <c r="J83">
        <f>(G84-G83)/(E84-E83)*(0-E83)+G83</f>
        <v>3213.6821087589551</v>
      </c>
      <c r="K83">
        <f>J83^(1/3)</f>
        <v>14.757098349203796</v>
      </c>
      <c r="L83">
        <f>H83/(J83*(10^-24))</f>
        <v>3.5669268848990563</v>
      </c>
      <c r="M83">
        <f>(C84-C83)/(E84-E83)*(0-E83)+C83</f>
        <v>-290.78591915719852</v>
      </c>
      <c r="N83">
        <f>M83/N86</f>
        <v>-9.6928639719066165</v>
      </c>
    </row>
    <row r="84" spans="2:19" x14ac:dyDescent="0.2">
      <c r="B84">
        <v>0.98499999999999999</v>
      </c>
      <c r="C84">
        <v>-290.80637986999972</v>
      </c>
      <c r="D84">
        <v>12.81750551666665</v>
      </c>
      <c r="E84">
        <v>-0.3324999999999993</v>
      </c>
      <c r="F84">
        <f t="shared" si="50"/>
        <v>14.775</v>
      </c>
      <c r="G84">
        <f t="shared" si="51"/>
        <v>3225.3917343749999</v>
      </c>
      <c r="H84">
        <v>1.1462969113251411E-20</v>
      </c>
      <c r="I84">
        <f t="shared" si="52"/>
        <v>3.5539773327634725</v>
      </c>
      <c r="J84" t="s">
        <v>55</v>
      </c>
      <c r="K84">
        <v>-290.54285014923397</v>
      </c>
      <c r="L84">
        <f>K84/N86</f>
        <v>-9.684761671641132</v>
      </c>
    </row>
    <row r="85" spans="2:19" x14ac:dyDescent="0.2">
      <c r="B85">
        <v>0.99</v>
      </c>
      <c r="C85">
        <v>-290.62920376400001</v>
      </c>
      <c r="D85">
        <v>13.1304427866667</v>
      </c>
      <c r="E85">
        <v>-0.82899466666666599</v>
      </c>
      <c r="F85">
        <f t="shared" ref="F85:F86" si="53">15*B85</f>
        <v>14.85</v>
      </c>
      <c r="G85">
        <f t="shared" ref="G85:G86" si="54">F85^3</f>
        <v>3274.7591249999996</v>
      </c>
      <c r="H85">
        <v>1.1462969113251411E-20</v>
      </c>
      <c r="I85">
        <f t="shared" ref="I85:I86" si="55">H85/G85/(1E-24)</f>
        <v>3.5004006938224546</v>
      </c>
      <c r="J85" t="s">
        <v>56</v>
      </c>
      <c r="K85">
        <v>3230.2683782132763</v>
      </c>
      <c r="L85">
        <f>H82/(K85*(10^-24))</f>
        <v>3.5486119947692392</v>
      </c>
      <c r="N85" t="s">
        <v>11</v>
      </c>
    </row>
    <row r="86" spans="2:19" x14ac:dyDescent="0.2">
      <c r="B86">
        <v>1</v>
      </c>
      <c r="C86">
        <v>-289.97648332400001</v>
      </c>
      <c r="D86">
        <v>13.12757408</v>
      </c>
      <c r="E86">
        <v>-2.2959346666666698</v>
      </c>
      <c r="F86">
        <f t="shared" si="53"/>
        <v>15</v>
      </c>
      <c r="G86">
        <f t="shared" si="54"/>
        <v>3375</v>
      </c>
      <c r="H86">
        <v>1.1462969113251411E-20</v>
      </c>
      <c r="I86">
        <f t="shared" si="55"/>
        <v>3.3964352928152333</v>
      </c>
      <c r="J86" t="s">
        <v>68</v>
      </c>
      <c r="K86">
        <f>-K85*(2*0.0000359*K85-0.254)</f>
        <v>71.281461564735793</v>
      </c>
      <c r="N86">
        <v>30</v>
      </c>
    </row>
    <row r="88" spans="2:19" x14ac:dyDescent="0.2">
      <c r="B88">
        <v>70</v>
      </c>
    </row>
    <row r="89" spans="2:19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19" x14ac:dyDescent="0.2">
      <c r="B90">
        <v>0.96</v>
      </c>
      <c r="C90">
        <v>-312.34966577199998</v>
      </c>
      <c r="D90">
        <v>13.141799320000001</v>
      </c>
      <c r="E90">
        <v>8.9977146666666705</v>
      </c>
      <c r="F90">
        <f>15*B90</f>
        <v>14.399999999999999</v>
      </c>
      <c r="G90">
        <f>F90^3</f>
        <v>2985.983999999999</v>
      </c>
      <c r="H90">
        <v>1.2315675855197609E-20</v>
      </c>
      <c r="I90">
        <f>H90/G90/(1E-24)</f>
        <v>4.1244949253571406</v>
      </c>
    </row>
    <row r="91" spans="2:19" x14ac:dyDescent="0.2">
      <c r="B91">
        <v>0.97499999999999998</v>
      </c>
      <c r="C91">
        <v>-311.219107818667</v>
      </c>
      <c r="D91">
        <v>13.598694399999999</v>
      </c>
      <c r="E91">
        <v>4.6047919999999998</v>
      </c>
      <c r="F91">
        <f t="shared" ref="F91:F96" si="56">15*B91</f>
        <v>14.625</v>
      </c>
      <c r="G91">
        <f t="shared" ref="G91:G95" si="57">F91^3</f>
        <v>3128.150390625</v>
      </c>
      <c r="H91">
        <v>1.2315675855197609E-20</v>
      </c>
      <c r="I91">
        <f t="shared" ref="I91:I95" si="58">H91/G91/(1E-24)</f>
        <v>3.9370472379165107</v>
      </c>
    </row>
    <row r="92" spans="2:19" x14ac:dyDescent="0.2">
      <c r="B92">
        <v>0.98</v>
      </c>
      <c r="C92">
        <v>-310.88335337866698</v>
      </c>
      <c r="D92">
        <v>13.462434666666701</v>
      </c>
      <c r="E92">
        <v>2.1219199999999998</v>
      </c>
      <c r="F92">
        <f t="shared" si="56"/>
        <v>14.7</v>
      </c>
      <c r="G92">
        <f t="shared" si="57"/>
        <v>3176.5229999999997</v>
      </c>
      <c r="H92">
        <v>1.2315675855197609E-20</v>
      </c>
      <c r="I92">
        <f t="shared" si="58"/>
        <v>3.8770932416348347</v>
      </c>
      <c r="P92">
        <v>0.99</v>
      </c>
    </row>
    <row r="93" spans="2:19" x14ac:dyDescent="0.2">
      <c r="B93">
        <v>0.98499999999999999</v>
      </c>
      <c r="C93">
        <v>-310.31263256400001</v>
      </c>
      <c r="D93">
        <v>13.430345040000001</v>
      </c>
      <c r="E93">
        <v>0.94985600000000003</v>
      </c>
      <c r="F93">
        <f t="shared" si="56"/>
        <v>14.775</v>
      </c>
      <c r="G93">
        <f t="shared" si="57"/>
        <v>3225.3917343749999</v>
      </c>
      <c r="H93">
        <v>1.2315675855197609E-20</v>
      </c>
      <c r="I93">
        <f t="shared" si="58"/>
        <v>3.8183504111893809</v>
      </c>
      <c r="P93">
        <v>-309.93323185333298</v>
      </c>
      <c r="Q93">
        <v>13.4796286666667</v>
      </c>
      <c r="R93">
        <v>-0.55266666666666697</v>
      </c>
      <c r="S93">
        <v>0</v>
      </c>
    </row>
    <row r="94" spans="2:19" x14ac:dyDescent="0.2">
      <c r="B94">
        <v>0.99</v>
      </c>
      <c r="C94">
        <v>-310.150813508</v>
      </c>
      <c r="D94">
        <v>13.4387563866667</v>
      </c>
      <c r="E94">
        <v>0.55456000000000005</v>
      </c>
      <c r="F94">
        <f t="shared" si="56"/>
        <v>14.85</v>
      </c>
      <c r="G94">
        <f t="shared" si="57"/>
        <v>3274.7591249999996</v>
      </c>
      <c r="H94">
        <v>1.2315675855197609E-20</v>
      </c>
      <c r="I94">
        <f t="shared" si="58"/>
        <v>3.7607883160559514</v>
      </c>
      <c r="J94">
        <f>(G95-G94)/(E95-E94)*(0-E94)+G94</f>
        <v>3286.8082846130283</v>
      </c>
      <c r="K94">
        <f>J94^(1/3)</f>
        <v>14.868190754293186</v>
      </c>
      <c r="L94">
        <f>H94/(J94*(10^-24))</f>
        <v>3.7470015859618631</v>
      </c>
      <c r="M94">
        <f>(C95-C94)/(E95-E94)*(0-E94)+C94</f>
        <v>-310.11413186650492</v>
      </c>
      <c r="N94">
        <f>M94/N97</f>
        <v>-10.693590754017411</v>
      </c>
      <c r="P94">
        <v>-310.138058133333</v>
      </c>
      <c r="Q94">
        <v>13.5046886</v>
      </c>
      <c r="R94">
        <v>1.2154533333333299</v>
      </c>
      <c r="S94">
        <v>0</v>
      </c>
    </row>
    <row r="95" spans="2:19" x14ac:dyDescent="0.2">
      <c r="B95">
        <v>0.995</v>
      </c>
      <c r="C95">
        <v>-309.99899700266701</v>
      </c>
      <c r="D95">
        <v>13.30351596</v>
      </c>
      <c r="E95">
        <v>-1.74063066666667</v>
      </c>
      <c r="F95">
        <f t="shared" si="56"/>
        <v>14.925000000000001</v>
      </c>
      <c r="G95">
        <f t="shared" si="57"/>
        <v>3324.6277031250002</v>
      </c>
      <c r="H95">
        <v>1.2315675855197609E-20</v>
      </c>
      <c r="I95">
        <f t="shared" si="58"/>
        <v>3.7043774385990442</v>
      </c>
      <c r="J95" t="s">
        <v>55</v>
      </c>
      <c r="K95">
        <v>-310.1626755952409</v>
      </c>
      <c r="L95">
        <f>K95/N97</f>
        <v>-10.695264675697961</v>
      </c>
      <c r="P95">
        <v>-310.6421909</v>
      </c>
      <c r="Q95">
        <v>13.589029999999999</v>
      </c>
      <c r="R95">
        <v>0.526980000000001</v>
      </c>
      <c r="S95">
        <v>0</v>
      </c>
    </row>
    <row r="96" spans="2:19" x14ac:dyDescent="0.2">
      <c r="B96">
        <v>1</v>
      </c>
      <c r="C96">
        <v>-309.44455468799998</v>
      </c>
      <c r="D96">
        <v>13.495998666666701</v>
      </c>
      <c r="E96">
        <v>-1.6549893333333301</v>
      </c>
      <c r="F96">
        <f t="shared" si="56"/>
        <v>15</v>
      </c>
      <c r="G96">
        <f>F96^3</f>
        <v>3375</v>
      </c>
      <c r="H96">
        <v>1.2315675855197609E-20</v>
      </c>
      <c r="I96">
        <f>H96/G96/(1E-24)</f>
        <v>3.6490891422807739</v>
      </c>
      <c r="J96" t="s">
        <v>56</v>
      </c>
      <c r="K96">
        <v>3274.9932528562749</v>
      </c>
      <c r="L96">
        <f>H93/(K96*(10^-24))</f>
        <v>3.7605194589199629</v>
      </c>
      <c r="N96" t="s">
        <v>11</v>
      </c>
      <c r="P96">
        <v>-310.04838672666699</v>
      </c>
      <c r="Q96">
        <v>13.414654000000001</v>
      </c>
      <c r="R96">
        <v>0.395166666666667</v>
      </c>
      <c r="S96">
        <v>0</v>
      </c>
    </row>
    <row r="97" spans="2:19" x14ac:dyDescent="0.2">
      <c r="J97" t="s">
        <v>68</v>
      </c>
      <c r="K97">
        <f>-K96*(2*0.000029953*K96-0.219072)</f>
        <v>74.93267811027026</v>
      </c>
      <c r="N97">
        <v>29</v>
      </c>
      <c r="P97">
        <v>-309.99219992666701</v>
      </c>
      <c r="Q97">
        <v>13.205780666666699</v>
      </c>
      <c r="R97">
        <v>1.18786666666667</v>
      </c>
      <c r="S97">
        <v>0</v>
      </c>
    </row>
    <row r="98" spans="2:19" x14ac:dyDescent="0.2">
      <c r="B98">
        <v>80</v>
      </c>
    </row>
    <row r="99" spans="2:19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  <c r="P99">
        <f>AVERAGE(P93:P97)</f>
        <v>-310.150813508</v>
      </c>
      <c r="R99">
        <f>AVERAGE(R93:R97)</f>
        <v>0.55456000000000016</v>
      </c>
    </row>
    <row r="100" spans="2:19" x14ac:dyDescent="0.2">
      <c r="B100">
        <v>0.94</v>
      </c>
      <c r="C100">
        <v>-299.399261362667</v>
      </c>
      <c r="D100">
        <v>12.359255466666699</v>
      </c>
      <c r="E100">
        <v>10.41132</v>
      </c>
      <c r="F100">
        <f t="shared" ref="F100" si="59">15*B100</f>
        <v>14.1</v>
      </c>
      <c r="G100">
        <f t="shared" ref="G100" si="60">F100^3</f>
        <v>2803.221</v>
      </c>
      <c r="H100">
        <v>1.1927100631019595E-20</v>
      </c>
      <c r="I100">
        <f t="shared" ref="I100" si="61">H100/G100/(1E-24)</f>
        <v>4.2547842753102936</v>
      </c>
      <c r="P100">
        <f>STDEV(P93:P97)</f>
        <v>0.28487090546279586</v>
      </c>
      <c r="R100">
        <f>STDEV(R93:R97)</f>
        <v>0.72283731132561524</v>
      </c>
    </row>
    <row r="101" spans="2:19" x14ac:dyDescent="0.2">
      <c r="B101">
        <v>0.95</v>
      </c>
      <c r="C101">
        <v>-298.88055259066698</v>
      </c>
      <c r="D101">
        <v>12.38780592</v>
      </c>
      <c r="E101">
        <v>7.3422853333333302</v>
      </c>
      <c r="F101">
        <f t="shared" ref="F101" si="62">15*B101</f>
        <v>14.25</v>
      </c>
      <c r="G101">
        <f t="shared" ref="G101" si="63">F101^3</f>
        <v>2893.640625</v>
      </c>
      <c r="H101">
        <v>1.1927100631019595E-20</v>
      </c>
      <c r="I101">
        <f t="shared" ref="I101" si="64">H101/G101/(1E-24)</f>
        <v>4.1218320367684207</v>
      </c>
    </row>
    <row r="102" spans="2:19" x14ac:dyDescent="0.2">
      <c r="B102">
        <v>0.95499999999999996</v>
      </c>
      <c r="C102">
        <v>-298.90091942666601</v>
      </c>
      <c r="D102">
        <v>12.3271690933333</v>
      </c>
      <c r="E102">
        <v>4.8603226666666703</v>
      </c>
      <c r="F102">
        <f t="shared" ref="F102:F104" si="65">15*B102</f>
        <v>14.324999999999999</v>
      </c>
      <c r="G102">
        <f t="shared" ref="G102:G104" si="66">F102^3</f>
        <v>2939.5705781249994</v>
      </c>
      <c r="H102">
        <v>1.1927100631019595E-20</v>
      </c>
      <c r="I102">
        <f t="shared" ref="I102:I104" si="67">H102/G102/(1E-24)</f>
        <v>4.0574295850475135</v>
      </c>
    </row>
    <row r="103" spans="2:19" x14ac:dyDescent="0.2">
      <c r="B103">
        <v>0.96</v>
      </c>
      <c r="C103">
        <v>-298.18956422533398</v>
      </c>
      <c r="D103">
        <v>12.479648186666701</v>
      </c>
      <c r="E103">
        <v>3.2534719999999999</v>
      </c>
      <c r="F103">
        <f t="shared" si="65"/>
        <v>14.399999999999999</v>
      </c>
      <c r="G103">
        <f t="shared" si="66"/>
        <v>2985.983999999999</v>
      </c>
      <c r="H103">
        <v>1.1927100631019595E-20</v>
      </c>
      <c r="I103">
        <f t="shared" si="67"/>
        <v>3.9943618689917968</v>
      </c>
    </row>
    <row r="104" spans="2:19" x14ac:dyDescent="0.2">
      <c r="B104">
        <v>0.96499999999999997</v>
      </c>
      <c r="C104">
        <v>-298.81149945066699</v>
      </c>
      <c r="D104">
        <v>12.1474810133333</v>
      </c>
      <c r="E104">
        <v>2.4237280000000001</v>
      </c>
      <c r="F104">
        <f t="shared" si="65"/>
        <v>14.475</v>
      </c>
      <c r="G104">
        <f t="shared" si="66"/>
        <v>3032.8834218749998</v>
      </c>
      <c r="H104">
        <v>1.1927100631019595E-20</v>
      </c>
      <c r="I104">
        <f t="shared" si="67"/>
        <v>3.932594489123483</v>
      </c>
    </row>
    <row r="105" spans="2:19" x14ac:dyDescent="0.2">
      <c r="B105">
        <v>0.97</v>
      </c>
      <c r="C105">
        <v>-298.39048150000002</v>
      </c>
      <c r="D105">
        <v>12.394841826666701</v>
      </c>
      <c r="E105">
        <v>4.1366666666665802E-2</v>
      </c>
      <c r="F105">
        <f>15*B105</f>
        <v>14.549999999999999</v>
      </c>
      <c r="G105">
        <f>F105^3</f>
        <v>3080.2713749999994</v>
      </c>
      <c r="H105">
        <v>1.1927100631019595E-20</v>
      </c>
      <c r="I105">
        <f>H105/G105/(1E-24)</f>
        <v>3.8720941043772803</v>
      </c>
      <c r="J105">
        <f>(G106-G105)/(E106-E105)*(0-E105)+G105</f>
        <v>3081.8232445815966</v>
      </c>
      <c r="K105">
        <f>J105^(1/3)</f>
        <v>14.552443065211849</v>
      </c>
      <c r="L105">
        <f>H105/(J105*(10^-24))</f>
        <v>3.8701442894201015</v>
      </c>
      <c r="M105">
        <f>(C106-C105)/(E106-E105)*(0-E105)+C105</f>
        <v>-298.36758135478038</v>
      </c>
      <c r="N105">
        <f>M105/N108</f>
        <v>-11.934703254191215</v>
      </c>
    </row>
    <row r="106" spans="2:19" x14ac:dyDescent="0.2">
      <c r="B106">
        <v>0.97499999999999998</v>
      </c>
      <c r="C106">
        <v>-297.68395536933298</v>
      </c>
      <c r="D106">
        <v>12.3162864666667</v>
      </c>
      <c r="E106">
        <v>-1.23489733333333</v>
      </c>
      <c r="F106">
        <f>15*B106</f>
        <v>14.625</v>
      </c>
      <c r="G106">
        <f t="shared" ref="G106" si="68">F106^3</f>
        <v>3128.150390625</v>
      </c>
      <c r="H106">
        <v>1.1927100631019595E-20</v>
      </c>
      <c r="I106">
        <f t="shared" ref="I106" si="69">H106/G106/(1E-24)</f>
        <v>3.8128283943012655</v>
      </c>
      <c r="J106" t="s">
        <v>55</v>
      </c>
      <c r="K106">
        <v>-298.0683855687825</v>
      </c>
      <c r="L106">
        <f>K106/N108</f>
        <v>-11.9227354227513</v>
      </c>
    </row>
    <row r="107" spans="2:19" x14ac:dyDescent="0.2">
      <c r="B107">
        <v>0.98</v>
      </c>
      <c r="C107">
        <v>-298.06762349066702</v>
      </c>
      <c r="D107">
        <v>12.239678826666699</v>
      </c>
      <c r="E107">
        <v>-1.85931333333333</v>
      </c>
      <c r="F107">
        <f>15*B107</f>
        <v>14.7</v>
      </c>
      <c r="G107">
        <f>F107^3</f>
        <v>3176.5229999999997</v>
      </c>
      <c r="H107">
        <v>1.1927100631019595E-20</v>
      </c>
      <c r="I107">
        <f>H107/G107/(1E-24)</f>
        <v>3.7547660227927193</v>
      </c>
      <c r="J107" t="s">
        <v>56</v>
      </c>
      <c r="K107">
        <v>3095.2452304340609</v>
      </c>
      <c r="L107">
        <f>H104/(K107*(10^-24))</f>
        <v>3.8533620902622308</v>
      </c>
      <c r="N107" t="s">
        <v>11</v>
      </c>
    </row>
    <row r="108" spans="2:19" x14ac:dyDescent="0.2">
      <c r="J108" t="s">
        <v>68</v>
      </c>
      <c r="K108">
        <f>-K107*(2*0.0000257*K107-0.188)</f>
        <v>89.466191244228582</v>
      </c>
      <c r="N108">
        <v>25</v>
      </c>
    </row>
    <row r="109" spans="2:19" x14ac:dyDescent="0.2">
      <c r="B109">
        <v>90</v>
      </c>
    </row>
    <row r="110" spans="2:19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9" x14ac:dyDescent="0.2">
      <c r="B111">
        <v>0.95</v>
      </c>
      <c r="C111">
        <v>-318.48698296133301</v>
      </c>
      <c r="D111">
        <v>12.629690160000001</v>
      </c>
      <c r="E111">
        <v>8.9331279999999893</v>
      </c>
      <c r="F111">
        <f>15*B111</f>
        <v>14.25</v>
      </c>
      <c r="G111">
        <f>F111^3</f>
        <v>2893.640625</v>
      </c>
      <c r="H111">
        <v>1.277980737296579E-20</v>
      </c>
      <c r="I111">
        <f>H111/G111/(1E-24)</f>
        <v>4.4165150511618183</v>
      </c>
    </row>
    <row r="112" spans="2:19" x14ac:dyDescent="0.2">
      <c r="B112">
        <v>0.96</v>
      </c>
      <c r="C112">
        <v>-317.700580796</v>
      </c>
      <c r="D112">
        <v>12.675385933333301</v>
      </c>
      <c r="E112">
        <v>5.4706386666666704</v>
      </c>
      <c r="F112">
        <f>15*B112</f>
        <v>14.399999999999999</v>
      </c>
      <c r="G112">
        <f>F112^3</f>
        <v>2985.983999999999</v>
      </c>
      <c r="H112">
        <v>1.277980737296579E-20</v>
      </c>
      <c r="I112">
        <f>H112/G112/(1E-24)</f>
        <v>4.2799316315712996</v>
      </c>
    </row>
    <row r="113" spans="2:14" x14ac:dyDescent="0.2">
      <c r="B113">
        <v>0.97</v>
      </c>
      <c r="C113">
        <v>-317.51287623333297</v>
      </c>
      <c r="D113">
        <v>12.746601200000001</v>
      </c>
      <c r="E113">
        <v>2.7759986666666698</v>
      </c>
      <c r="F113">
        <f t="shared" ref="F113:F117" si="70">15*B113</f>
        <v>14.549999999999999</v>
      </c>
      <c r="G113">
        <f t="shared" ref="G113:G117" si="71">F113^3</f>
        <v>3080.2713749999994</v>
      </c>
      <c r="H113">
        <v>1.277980737296579E-20</v>
      </c>
      <c r="I113">
        <f t="shared" ref="I113:I117" si="72">H113/G113/(1E-24)</f>
        <v>4.1489225516585515</v>
      </c>
    </row>
    <row r="114" spans="2:14" x14ac:dyDescent="0.2">
      <c r="B114">
        <v>0.97499999999999998</v>
      </c>
      <c r="C114">
        <v>-317.50150497066699</v>
      </c>
      <c r="D114">
        <v>12.549184479999999</v>
      </c>
      <c r="E114">
        <v>1.190016</v>
      </c>
      <c r="F114">
        <f t="shared" ref="F114:F116" si="73">15*B114</f>
        <v>14.625</v>
      </c>
      <c r="G114">
        <f t="shared" ref="G114:G116" si="74">F114^3</f>
        <v>3128.150390625</v>
      </c>
      <c r="H114">
        <v>1.277980737296579E-20</v>
      </c>
      <c r="I114">
        <f t="shared" ref="I114:I116" si="75">H114/G114/(1E-24)</f>
        <v>4.0854197455680525</v>
      </c>
    </row>
    <row r="115" spans="2:14" x14ac:dyDescent="0.2">
      <c r="B115">
        <v>0.98</v>
      </c>
      <c r="C115">
        <v>-316.36096999199998</v>
      </c>
      <c r="D115">
        <v>12.716981840000001</v>
      </c>
      <c r="E115">
        <v>0.131201333333333</v>
      </c>
      <c r="F115">
        <f t="shared" si="73"/>
        <v>14.7</v>
      </c>
      <c r="G115">
        <f t="shared" si="74"/>
        <v>3176.5229999999997</v>
      </c>
      <c r="H115">
        <v>1.277980737296579E-20</v>
      </c>
      <c r="I115">
        <f t="shared" si="75"/>
        <v>4.0232063085851397</v>
      </c>
      <c r="J115">
        <f>(G116-G115)/(E116-E115)*(0-E115)+G115</f>
        <v>3181.2951963956293</v>
      </c>
      <c r="K115">
        <f>J115^(1/3)</f>
        <v>14.707357749978136</v>
      </c>
      <c r="L115">
        <f>H115/(J115*(10^-24))</f>
        <v>4.0171711784071977</v>
      </c>
      <c r="M115">
        <f>(C116-C115)/(E116-E115)*(0-E115)+C115</f>
        <v>-316.42878026996885</v>
      </c>
      <c r="N115">
        <f>M115/N118</f>
        <v>-13.184532511248703</v>
      </c>
    </row>
    <row r="116" spans="2:14" x14ac:dyDescent="0.2">
      <c r="B116">
        <v>0.98499999999999999</v>
      </c>
      <c r="C116">
        <v>-317.055367746667</v>
      </c>
      <c r="D116">
        <v>12.426485733333299</v>
      </c>
      <c r="E116">
        <v>-1.21234</v>
      </c>
      <c r="F116">
        <f t="shared" si="73"/>
        <v>14.775</v>
      </c>
      <c r="G116">
        <f t="shared" si="74"/>
        <v>3225.3917343749999</v>
      </c>
      <c r="H116">
        <v>1.277980737296579E-20</v>
      </c>
      <c r="I116">
        <f t="shared" si="75"/>
        <v>3.9622496817250008</v>
      </c>
      <c r="J116" t="s">
        <v>55</v>
      </c>
      <c r="K116">
        <v>-317.33414811495436</v>
      </c>
      <c r="L116">
        <f>K116/N118</f>
        <v>-13.222256171456431</v>
      </c>
    </row>
    <row r="117" spans="2:14" x14ac:dyDescent="0.2">
      <c r="B117">
        <v>0.99</v>
      </c>
      <c r="C117">
        <v>-316.78341508666676</v>
      </c>
      <c r="D117">
        <v>12.371233399999976</v>
      </c>
      <c r="E117">
        <v>-2.810383333333335</v>
      </c>
      <c r="F117">
        <f t="shared" si="70"/>
        <v>14.85</v>
      </c>
      <c r="G117">
        <f t="shared" si="71"/>
        <v>3274.7591249999996</v>
      </c>
      <c r="H117">
        <v>1.277980737296579E-20</v>
      </c>
      <c r="I117">
        <f t="shared" si="72"/>
        <v>3.9025182876513984</v>
      </c>
      <c r="J117" t="s">
        <v>56</v>
      </c>
      <c r="K117">
        <v>3177.391819008566</v>
      </c>
      <c r="L117">
        <f>H114/(K117*(10^-24))</f>
        <v>4.0221062119287012</v>
      </c>
      <c r="N117" t="s">
        <v>11</v>
      </c>
    </row>
    <row r="118" spans="2:14" x14ac:dyDescent="0.2">
      <c r="J118" t="s">
        <v>68</v>
      </c>
      <c r="K118">
        <f>-K117*(2*0.0000221*K117-0.165)</f>
        <v>78.034460436000131</v>
      </c>
      <c r="N118">
        <v>24</v>
      </c>
    </row>
    <row r="119" spans="2:14" x14ac:dyDescent="0.2">
      <c r="B119">
        <v>100</v>
      </c>
    </row>
    <row r="120" spans="2:14" x14ac:dyDescent="0.2">
      <c r="C120" t="s">
        <v>14</v>
      </c>
      <c r="D120" t="s">
        <v>15</v>
      </c>
      <c r="E120" t="s">
        <v>16</v>
      </c>
      <c r="F120" t="s">
        <v>22</v>
      </c>
      <c r="G120" t="s">
        <v>17</v>
      </c>
      <c r="H120" t="s">
        <v>23</v>
      </c>
      <c r="I120" t="s">
        <v>19</v>
      </c>
      <c r="J120" t="s">
        <v>24</v>
      </c>
      <c r="K120" t="s">
        <v>22</v>
      </c>
      <c r="L120" t="s">
        <v>19</v>
      </c>
      <c r="M120" t="s">
        <v>25</v>
      </c>
      <c r="N120" t="s">
        <v>26</v>
      </c>
    </row>
    <row r="121" spans="2:14" x14ac:dyDescent="0.2">
      <c r="B121">
        <v>0.94</v>
      </c>
      <c r="C121">
        <v>-311.76169771999997</v>
      </c>
      <c r="D121">
        <v>12.074517760000001</v>
      </c>
      <c r="E121">
        <v>9.3505800000000008</v>
      </c>
      <c r="F121">
        <f>15*B121</f>
        <v>14.1</v>
      </c>
      <c r="G121">
        <f>F121^3</f>
        <v>2803.221</v>
      </c>
      <c r="H121">
        <v>1.2585519760876786E-20</v>
      </c>
      <c r="I121">
        <f>H121/G121/(1E-24)</f>
        <v>4.4896637692414494</v>
      </c>
    </row>
    <row r="122" spans="2:14" x14ac:dyDescent="0.2">
      <c r="B122">
        <v>0.95</v>
      </c>
      <c r="C122">
        <v>-311.74321711333403</v>
      </c>
      <c r="D122">
        <v>12.048849933333299</v>
      </c>
      <c r="E122">
        <v>5.8797879999999996</v>
      </c>
      <c r="F122">
        <f>15*B122</f>
        <v>14.25</v>
      </c>
      <c r="G122">
        <f>F122^3</f>
        <v>2893.640625</v>
      </c>
      <c r="H122">
        <v>1.2585519760876786E-20</v>
      </c>
      <c r="I122">
        <f>H122/G122/(1E-24)</f>
        <v>4.3493720858569951</v>
      </c>
    </row>
    <row r="123" spans="2:14" x14ac:dyDescent="0.2">
      <c r="B123">
        <v>0.95499999999999996</v>
      </c>
      <c r="C123">
        <v>-311.30005393200003</v>
      </c>
      <c r="D123">
        <v>12.300583266666701</v>
      </c>
      <c r="E123">
        <v>3.3113959999999998</v>
      </c>
      <c r="F123">
        <f t="shared" ref="F123:F125" si="76">15*B123</f>
        <v>14.324999999999999</v>
      </c>
      <c r="G123">
        <f t="shared" ref="G123:G125" si="77">F123^3</f>
        <v>2939.5705781249994</v>
      </c>
      <c r="H123">
        <v>1.2585519760876786E-20</v>
      </c>
      <c r="I123">
        <f t="shared" ref="I123:I125" si="78">H123/G123/(1E-24)</f>
        <v>4.2814143856700468</v>
      </c>
    </row>
    <row r="124" spans="2:14" x14ac:dyDescent="0.2">
      <c r="B124">
        <v>0.96</v>
      </c>
      <c r="C124">
        <v>-311.17301756133298</v>
      </c>
      <c r="D124">
        <v>12.262141866666701</v>
      </c>
      <c r="E124">
        <v>1.276748</v>
      </c>
      <c r="F124">
        <f t="shared" si="76"/>
        <v>14.399999999999999</v>
      </c>
      <c r="G124">
        <f t="shared" si="77"/>
        <v>2985.983999999999</v>
      </c>
      <c r="H124">
        <v>1.2585519760876786E-20</v>
      </c>
      <c r="I124">
        <f t="shared" si="78"/>
        <v>4.2148651033886289</v>
      </c>
      <c r="K124">
        <f>K125/15</f>
        <v>0.96979331701784011</v>
      </c>
    </row>
    <row r="125" spans="2:14" x14ac:dyDescent="0.2">
      <c r="B125">
        <v>0.96499999999999997</v>
      </c>
      <c r="C125">
        <v>-310.90299631733399</v>
      </c>
      <c r="D125">
        <v>11.951024053333301</v>
      </c>
      <c r="E125">
        <v>1.55682533333333</v>
      </c>
      <c r="F125">
        <f t="shared" si="76"/>
        <v>14.475</v>
      </c>
      <c r="G125">
        <f t="shared" si="77"/>
        <v>3032.8834218749998</v>
      </c>
      <c r="H125">
        <v>1.2585519760876786E-20</v>
      </c>
      <c r="I125">
        <f t="shared" si="78"/>
        <v>4.149687940559259</v>
      </c>
      <c r="J125">
        <f>(G126-G125)/(E126-E125)*(0-E125)+G125</f>
        <v>3078.3028058315554</v>
      </c>
      <c r="K125">
        <f>J125^(1/3)</f>
        <v>14.546899755267601</v>
      </c>
      <c r="L125">
        <f>H125/(J125*(10^-24))</f>
        <v>4.0884606079150823</v>
      </c>
      <c r="M125">
        <f>(C126-C125)/(E126-E125)*(0-E125)+C125</f>
        <v>-310.94016532440446</v>
      </c>
      <c r="N125">
        <f>M125/N127</f>
        <v>-14.133643878382021</v>
      </c>
    </row>
    <row r="126" spans="2:14" x14ac:dyDescent="0.2">
      <c r="B126">
        <v>0.97</v>
      </c>
      <c r="C126">
        <v>-310.94177630533301</v>
      </c>
      <c r="D126">
        <v>12.0375775866667</v>
      </c>
      <c r="E126">
        <v>-6.7476000000000202E-2</v>
      </c>
      <c r="F126">
        <f t="shared" ref="F126:F127" si="79">15*B126</f>
        <v>14.549999999999999</v>
      </c>
      <c r="G126">
        <f t="shared" ref="G126:G127" si="80">F126^3</f>
        <v>3080.2713749999994</v>
      </c>
      <c r="H126">
        <v>1.2585519760876786E-20</v>
      </c>
      <c r="I126">
        <f t="shared" ref="I126:I127" si="81">H126/G126/(1E-24)</f>
        <v>4.0858477155691482</v>
      </c>
      <c r="J126" t="s">
        <v>55</v>
      </c>
      <c r="K126">
        <v>-311.09827487375367</v>
      </c>
      <c r="L126">
        <f>K126/N127</f>
        <v>-14.140830676079712</v>
      </c>
      <c r="N126" t="s">
        <v>11</v>
      </c>
    </row>
    <row r="127" spans="2:14" x14ac:dyDescent="0.2">
      <c r="B127">
        <v>0.98</v>
      </c>
      <c r="C127">
        <v>-310.25056272</v>
      </c>
      <c r="D127">
        <v>12.07154068</v>
      </c>
      <c r="E127">
        <v>-1.7953346666666601</v>
      </c>
      <c r="F127">
        <f t="shared" si="79"/>
        <v>14.7</v>
      </c>
      <c r="G127">
        <f t="shared" si="80"/>
        <v>3176.5229999999997</v>
      </c>
      <c r="H127">
        <v>1.2585519760876786E-20</v>
      </c>
      <c r="I127">
        <f t="shared" si="81"/>
        <v>3.962042699164082</v>
      </c>
      <c r="J127" t="s">
        <v>56</v>
      </c>
      <c r="K127">
        <v>3069.3420514457539</v>
      </c>
      <c r="L127">
        <f>H124/(K127*(10^-24))</f>
        <v>4.1003966159290135</v>
      </c>
      <c r="N127">
        <v>22</v>
      </c>
    </row>
    <row r="128" spans="2:14" x14ac:dyDescent="0.2">
      <c r="J128" t="s">
        <v>68</v>
      </c>
      <c r="K128">
        <f>-K127*(2*0.0000531*K127-0.347)</f>
        <v>64.566293075959607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2:AI132"/>
  <sheetViews>
    <sheetView tabSelected="1" topLeftCell="A43" workbookViewId="0">
      <selection activeCell="L72" sqref="L72"/>
    </sheetView>
  </sheetViews>
  <sheetFormatPr baseColWidth="10" defaultRowHeight="16" x14ac:dyDescent="0.2"/>
  <sheetData>
    <row r="2" spans="2:35" x14ac:dyDescent="0.2">
      <c r="Z2" t="s">
        <v>70</v>
      </c>
    </row>
    <row r="3" spans="2:35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Z3" t="s">
        <v>27</v>
      </c>
      <c r="AA3" t="s">
        <v>24</v>
      </c>
      <c r="AB3" t="s">
        <v>19</v>
      </c>
      <c r="AC3" t="s">
        <v>22</v>
      </c>
      <c r="AD3" t="s">
        <v>25</v>
      </c>
      <c r="AE3" t="s">
        <v>26</v>
      </c>
      <c r="AF3" t="s">
        <v>0</v>
      </c>
      <c r="AG3" t="s">
        <v>2</v>
      </c>
      <c r="AH3" t="s">
        <v>30</v>
      </c>
      <c r="AI3" t="s">
        <v>68</v>
      </c>
    </row>
    <row r="4" spans="2:3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  <c r="Z4">
        <v>0</v>
      </c>
      <c r="AA4">
        <v>3391.3025104225098</v>
      </c>
      <c r="AB4">
        <v>1.4322491984414667</v>
      </c>
      <c r="AC4">
        <f>AA4^(1/3)</f>
        <v>15.024113083801051</v>
      </c>
      <c r="AD4">
        <v>-136.22822519565582</v>
      </c>
      <c r="AE4">
        <v>-2.7245645039131166</v>
      </c>
      <c r="AF4">
        <v>50</v>
      </c>
      <c r="AG4">
        <v>0</v>
      </c>
      <c r="AH4">
        <f>AE4-(AF4/SUM(AF4:AG4))*$AE$4-(AG4/SUM(AF4:AG4))*$AE$15</f>
        <v>0</v>
      </c>
      <c r="AI4">
        <v>28.72316560477962</v>
      </c>
    </row>
    <row r="5" spans="2:35" x14ac:dyDescent="0.2">
      <c r="B5">
        <v>1.02</v>
      </c>
      <c r="C5">
        <v>-139.29275243333299</v>
      </c>
      <c r="D5">
        <v>16.974811733333301</v>
      </c>
      <c r="E5">
        <v>9.6615946666666694</v>
      </c>
      <c r="F5">
        <f>14*B5</f>
        <v>14.280000000000001</v>
      </c>
      <c r="G5">
        <f t="shared" ref="G5" si="0">F5^3</f>
        <v>2911.9547520000006</v>
      </c>
      <c r="H5">
        <v>4.8571903022251741E-21</v>
      </c>
      <c r="I5">
        <f>H5/G5/(1E-24)</f>
        <v>1.6680170936341436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  <c r="Z5">
        <v>10</v>
      </c>
      <c r="AA5">
        <v>3020.022767444033</v>
      </c>
      <c r="AB5">
        <v>1.9156985835103495</v>
      </c>
      <c r="AC5">
        <f t="shared" ref="AC5:AC15" si="1">AA5^(1/3)</f>
        <v>14.454511057411322</v>
      </c>
      <c r="AD5">
        <v>-154.58848911258164</v>
      </c>
      <c r="AE5">
        <v>-3.8647122278145409</v>
      </c>
      <c r="AF5">
        <v>36</v>
      </c>
      <c r="AG5">
        <v>4</v>
      </c>
      <c r="AH5">
        <f t="shared" ref="AH5:AH15" si="2">AE5-(AF5/SUM(AF5:AG5))*$AE$4-(AG5/SUM(AF5:AG5))*$AE$15</f>
        <v>-2.2959199333297375E-2</v>
      </c>
      <c r="AI5">
        <v>46.590257189632169</v>
      </c>
    </row>
    <row r="6" spans="2:35" x14ac:dyDescent="0.2">
      <c r="B6">
        <v>1.03</v>
      </c>
      <c r="C6">
        <v>-138.83530171666675</v>
      </c>
      <c r="D6">
        <v>17.033033666666647</v>
      </c>
      <c r="E6">
        <v>7.0013333333333376</v>
      </c>
      <c r="F6">
        <f>14*B6</f>
        <v>14.42</v>
      </c>
      <c r="G6">
        <f t="shared" ref="G6" si="3">F6^3</f>
        <v>2998.442888</v>
      </c>
      <c r="H6">
        <v>4.8571903022251741E-21</v>
      </c>
      <c r="I6">
        <f>H6/G6/(1E-24)</f>
        <v>1.6199042248441766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4">U6-(V6/SUM(V6:W6))*$U$4-(W6/SUM(V6:W6))*$U$15</f>
        <v>-3.7728159764052638E-2</v>
      </c>
      <c r="Z6">
        <v>20</v>
      </c>
      <c r="AA6">
        <v>3347.9327431730403</v>
      </c>
      <c r="AB6">
        <v>2.2954924794753349</v>
      </c>
      <c r="AC6">
        <f t="shared" si="1"/>
        <v>14.959792681321401</v>
      </c>
      <c r="AD6">
        <v>-200.23792316545683</v>
      </c>
      <c r="AE6">
        <v>-5.005948079136421</v>
      </c>
      <c r="AF6">
        <v>32</v>
      </c>
      <c r="AG6">
        <v>8</v>
      </c>
      <c r="AH6">
        <f t="shared" si="2"/>
        <v>-4.7006526087050915E-2</v>
      </c>
      <c r="AI6">
        <v>36.341607308844146</v>
      </c>
    </row>
    <row r="7" spans="2:35" x14ac:dyDescent="0.2">
      <c r="B7">
        <v>1.04</v>
      </c>
      <c r="C7">
        <v>-138.45965046266701</v>
      </c>
      <c r="D7">
        <v>16.7212037333334</v>
      </c>
      <c r="E7">
        <v>4.6833706666666703</v>
      </c>
      <c r="F7">
        <f>14*B7</f>
        <v>14.56</v>
      </c>
      <c r="G7">
        <f t="shared" ref="G7:G11" si="5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4"/>
        <v>-4.9237690579820637E-2</v>
      </c>
      <c r="Z7">
        <v>30</v>
      </c>
      <c r="AA7">
        <v>3023.6253969486734</v>
      </c>
      <c r="AB7">
        <v>2.6309470569502409</v>
      </c>
      <c r="AC7">
        <f t="shared" si="1"/>
        <v>14.460256439595426</v>
      </c>
      <c r="AD7">
        <v>-203.70005383214871</v>
      </c>
      <c r="AE7">
        <v>-6.1727289040045061</v>
      </c>
      <c r="AF7">
        <v>23</v>
      </c>
      <c r="AG7">
        <v>10</v>
      </c>
      <c r="AH7">
        <f t="shared" si="2"/>
        <v>-6.2744628672823488E-2</v>
      </c>
      <c r="AI7">
        <v>51.782186186677038</v>
      </c>
    </row>
    <row r="8" spans="2:35" x14ac:dyDescent="0.2">
      <c r="B8">
        <v>1.06</v>
      </c>
      <c r="C8">
        <v>-136.93360683200001</v>
      </c>
      <c r="D8">
        <v>16.8100417333333</v>
      </c>
      <c r="E8">
        <v>1.59194533333333</v>
      </c>
      <c r="F8">
        <f t="shared" ref="F8:F11" si="6">14*B8</f>
        <v>14.84</v>
      </c>
      <c r="G8">
        <f t="shared" si="5"/>
        <v>3268.1479039999999</v>
      </c>
      <c r="H8">
        <v>4.8571903022251741E-21</v>
      </c>
      <c r="I8">
        <f t="shared" ref="I8:I11" si="7">H8/G8/(1E-24)</f>
        <v>1.4862210783913086</v>
      </c>
      <c r="K8">
        <f>K9/14</f>
        <v>1.0721802959616042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4"/>
        <v>-5.01895602106881E-2</v>
      </c>
      <c r="Z8">
        <v>33</v>
      </c>
      <c r="AA8">
        <v>3400.8172027037904</v>
      </c>
      <c r="AB8">
        <v>2.7041383753983914</v>
      </c>
      <c r="AC8">
        <f t="shared" si="1"/>
        <v>15.038150594257672</v>
      </c>
      <c r="AD8">
        <v>-234.31576614025525</v>
      </c>
      <c r="AE8">
        <v>-6.5087712816737566</v>
      </c>
      <c r="AF8">
        <v>24</v>
      </c>
      <c r="AG8">
        <v>12</v>
      </c>
      <c r="AH8">
        <f t="shared" si="2"/>
        <v>-6.0245029200218347E-2</v>
      </c>
      <c r="AI8">
        <v>52.154289185941089</v>
      </c>
    </row>
    <row r="9" spans="2:35" x14ac:dyDescent="0.2">
      <c r="B9">
        <v>1.07</v>
      </c>
      <c r="C9">
        <v>-136.62442561693899</v>
      </c>
      <c r="D9">
        <v>16.969458620598001</v>
      </c>
      <c r="E9">
        <v>0.198235300110741</v>
      </c>
      <c r="F9">
        <f t="shared" ref="F9" si="8">14*B9</f>
        <v>14.98</v>
      </c>
      <c r="G9">
        <f t="shared" ref="G9:G10" si="9">F9^3</f>
        <v>3361.5179920000005</v>
      </c>
      <c r="H9">
        <v>4.8571903022251741E-21</v>
      </c>
      <c r="I9">
        <f t="shared" ref="I9" si="10">H9/G9/(1E-24)</f>
        <v>1.4449395522453516</v>
      </c>
      <c r="J9">
        <f>(G10-G9)/(E10-E9)*(0-E9)+G9</f>
        <v>3382.1087820945886</v>
      </c>
      <c r="K9">
        <f>J9^(1/3)</f>
        <v>15.010524143462458</v>
      </c>
      <c r="L9">
        <f>H9/(J9*(10^-24))</f>
        <v>1.4361425415823099</v>
      </c>
      <c r="M9">
        <f>(C10-C9)/(E10-E9)*(0-E9)+C9</f>
        <v>-136.1354773965478</v>
      </c>
      <c r="N9">
        <f>M9/N12</f>
        <v>-2.7227095479309558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4"/>
        <v>-6.363710885098417E-2</v>
      </c>
      <c r="Z9">
        <v>40</v>
      </c>
      <c r="AA9">
        <v>3475.9310301152059</v>
      </c>
      <c r="AB9">
        <v>2.8910202649099923</v>
      </c>
      <c r="AC9">
        <f t="shared" si="1"/>
        <v>15.148061169417717</v>
      </c>
      <c r="AD9">
        <v>-254.66874763551522</v>
      </c>
      <c r="AE9">
        <v>-7.2762499324432923</v>
      </c>
      <c r="AF9">
        <v>21</v>
      </c>
      <c r="AG9">
        <v>14</v>
      </c>
      <c r="AH9">
        <f t="shared" si="2"/>
        <v>-8.2931330257668634E-2</v>
      </c>
      <c r="AI9">
        <v>49.983313378415829</v>
      </c>
    </row>
    <row r="10" spans="2:35" x14ac:dyDescent="0.2">
      <c r="B10">
        <v>1.075</v>
      </c>
      <c r="C10">
        <v>-135.50018152800001</v>
      </c>
      <c r="D10">
        <v>17.002751199999999</v>
      </c>
      <c r="E10">
        <v>-0.25756933333333298</v>
      </c>
      <c r="F10">
        <f>14*B10</f>
        <v>15.049999999999999</v>
      </c>
      <c r="G10">
        <f t="shared" si="9"/>
        <v>3408.8626249999993</v>
      </c>
      <c r="H10">
        <v>4.8571903022251741E-21</v>
      </c>
      <c r="I10">
        <f>H10/G10/(1E-24)</f>
        <v>1.4248712361135925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4"/>
        <v>-6.1042667069880707E-2</v>
      </c>
      <c r="Z10">
        <v>50</v>
      </c>
      <c r="AA10">
        <v>3406.8970407494717</v>
      </c>
      <c r="AB10">
        <v>3.1428616859505181</v>
      </c>
      <c r="AC10">
        <f t="shared" si="1"/>
        <v>15.047106783716972</v>
      </c>
      <c r="AD10">
        <v>-268.01523429944064</v>
      </c>
      <c r="AE10">
        <v>-8.3754760718575199</v>
      </c>
      <c r="AF10">
        <v>16</v>
      </c>
      <c r="AG10">
        <v>16</v>
      </c>
      <c r="AH10">
        <f t="shared" si="2"/>
        <v>-6.4968945103769826E-2</v>
      </c>
      <c r="AI10">
        <v>45.017939321911754</v>
      </c>
    </row>
    <row r="11" spans="2:35" x14ac:dyDescent="0.2">
      <c r="B11">
        <v>1.08</v>
      </c>
      <c r="C11">
        <v>-135.542945089287</v>
      </c>
      <c r="D11">
        <v>17.066958798449601</v>
      </c>
      <c r="E11">
        <v>-0.37298810852713199</v>
      </c>
      <c r="F11">
        <f t="shared" si="6"/>
        <v>15.120000000000001</v>
      </c>
      <c r="G11">
        <f t="shared" si="5"/>
        <v>3456.6497280000003</v>
      </c>
      <c r="H11">
        <v>4.8571903022251741E-21</v>
      </c>
      <c r="I11">
        <f t="shared" si="7"/>
        <v>1.4051728362524947</v>
      </c>
      <c r="J11" t="s">
        <v>55</v>
      </c>
      <c r="K11">
        <v>-136.22822519565582</v>
      </c>
      <c r="L11">
        <f>K11/N12</f>
        <v>-2.7245645039131166</v>
      </c>
      <c r="N11" t="s">
        <v>11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4"/>
        <v>-4.8934143694049581E-2</v>
      </c>
      <c r="Z11">
        <v>60</v>
      </c>
      <c r="AA11">
        <v>3418.8999405320942</v>
      </c>
      <c r="AB11">
        <v>3.3528238066737317</v>
      </c>
      <c r="AC11">
        <f t="shared" si="1"/>
        <v>15.064756982181462</v>
      </c>
      <c r="AD11">
        <v>-285.26312176693733</v>
      </c>
      <c r="AE11">
        <v>-9.5087707255645775</v>
      </c>
      <c r="AF11">
        <v>12</v>
      </c>
      <c r="AG11">
        <v>18</v>
      </c>
      <c r="AH11">
        <f t="shared" si="2"/>
        <v>-8.1075074242701106E-2</v>
      </c>
      <c r="AI11">
        <v>53.717700052497335</v>
      </c>
    </row>
    <row r="12" spans="2:35" x14ac:dyDescent="0.2">
      <c r="B12" s="6"/>
      <c r="C12" s="6"/>
      <c r="D12" s="6"/>
      <c r="E12" s="6"/>
      <c r="J12" t="s">
        <v>56</v>
      </c>
      <c r="K12">
        <v>3391.3025104225098</v>
      </c>
      <c r="L12">
        <f>H9/(K12*(10^-24))</f>
        <v>1.4322491984414667</v>
      </c>
      <c r="N12">
        <v>50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4"/>
        <v>-1.7102326541904134E-2</v>
      </c>
      <c r="Z12">
        <v>70</v>
      </c>
      <c r="AA12">
        <v>3467.050351817149</v>
      </c>
      <c r="AB12">
        <v>3.5522056519146661</v>
      </c>
      <c r="AC12">
        <f t="shared" si="1"/>
        <v>15.135149541221868</v>
      </c>
      <c r="AD12">
        <v>-304.19433920197605</v>
      </c>
      <c r="AE12">
        <v>-10.489459972481933</v>
      </c>
      <c r="AF12">
        <v>9</v>
      </c>
      <c r="AG12">
        <v>20</v>
      </c>
      <c r="AH12">
        <f t="shared" si="2"/>
        <v>-6.0147023271390765E-2</v>
      </c>
      <c r="AI12">
        <v>50.177548673741562</v>
      </c>
    </row>
    <row r="13" spans="2:35" x14ac:dyDescent="0.2">
      <c r="B13">
        <v>10</v>
      </c>
      <c r="J13" t="s">
        <v>68</v>
      </c>
      <c r="K13">
        <f>-K12*(2*0.0000247*K12-0.176)</f>
        <v>28.72316560477962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4"/>
        <v>-2.64494279521994E-2</v>
      </c>
      <c r="Z13">
        <v>80</v>
      </c>
      <c r="AA13">
        <v>3232.6285301562039</v>
      </c>
      <c r="AB13">
        <v>3.6895982695677265</v>
      </c>
      <c r="AC13">
        <f t="shared" si="1"/>
        <v>14.786041944458928</v>
      </c>
      <c r="AD13">
        <v>-292.82365786874732</v>
      </c>
      <c r="AE13">
        <v>-11.712946314749892</v>
      </c>
      <c r="AF13">
        <v>5</v>
      </c>
      <c r="AG13">
        <v>20</v>
      </c>
      <c r="AH13">
        <f t="shared" si="2"/>
        <v>-5.0873614291761626E-2</v>
      </c>
      <c r="AI13">
        <v>60.394452090315653</v>
      </c>
    </row>
    <row r="14" spans="2:35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4"/>
        <v>1.6524128578222275E-2</v>
      </c>
      <c r="Z14">
        <v>90</v>
      </c>
      <c r="AA14">
        <v>3292.0021294131961</v>
      </c>
      <c r="AB14">
        <v>3.8820774928368005</v>
      </c>
      <c r="AC14">
        <f t="shared" si="1"/>
        <v>14.876018250151377</v>
      </c>
      <c r="AD14">
        <v>-311.50059441162784</v>
      </c>
      <c r="AE14">
        <v>-12.979191433817826</v>
      </c>
      <c r="AF14">
        <v>2</v>
      </c>
      <c r="AG14">
        <v>22</v>
      </c>
      <c r="AH14">
        <f t="shared" si="2"/>
        <v>-1.3732121363547733E-2</v>
      </c>
      <c r="AI14">
        <v>61.135824278926549</v>
      </c>
    </row>
    <row r="15" spans="2:35" x14ac:dyDescent="0.2">
      <c r="B15">
        <v>0.92</v>
      </c>
      <c r="C15">
        <v>-157.16977058133301</v>
      </c>
      <c r="D15">
        <v>15.3329910666667</v>
      </c>
      <c r="E15">
        <v>8.7394133333333404</v>
      </c>
      <c r="F15">
        <f t="shared" ref="F15" si="11">15*B15</f>
        <v>13.8</v>
      </c>
      <c r="G15">
        <f t="shared" ref="G15" si="12">F15^3</f>
        <v>2628.0720000000006</v>
      </c>
      <c r="H15">
        <v>5.7854533377615402E-21</v>
      </c>
      <c r="I15">
        <f>H15/G15/(1E-24)</f>
        <v>2.2014059499745593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4"/>
        <v>0</v>
      </c>
      <c r="Z15">
        <v>100</v>
      </c>
      <c r="AA15">
        <v>3199.11498839145</v>
      </c>
      <c r="AB15">
        <v>3.9340629538311536</v>
      </c>
      <c r="AC15">
        <f t="shared" si="1"/>
        <v>14.734767364869132</v>
      </c>
      <c r="AD15">
        <v>-305.72189449107645</v>
      </c>
      <c r="AE15">
        <v>-13.896449749594384</v>
      </c>
      <c r="AF15">
        <v>0</v>
      </c>
      <c r="AG15">
        <v>22</v>
      </c>
      <c r="AH15">
        <f t="shared" si="2"/>
        <v>0</v>
      </c>
      <c r="AI15">
        <v>72.526490972965547</v>
      </c>
    </row>
    <row r="16" spans="2:35" x14ac:dyDescent="0.2">
      <c r="B16">
        <v>0.93</v>
      </c>
      <c r="C16">
        <v>-156.494442408</v>
      </c>
      <c r="D16">
        <v>15.5826472</v>
      </c>
      <c r="E16">
        <v>6.5144746666666702</v>
      </c>
      <c r="F16">
        <f t="shared" ref="F16:F20" si="13">15*B16</f>
        <v>13.950000000000001</v>
      </c>
      <c r="G16">
        <f t="shared" ref="G16:G20" si="14">F16^3</f>
        <v>2714.7048750000004</v>
      </c>
      <c r="H16">
        <v>5.7854533377615402E-21</v>
      </c>
      <c r="I16">
        <f>H16/G16/(1E-24)</f>
        <v>2.131153699630624</v>
      </c>
    </row>
    <row r="17" spans="2:14" x14ac:dyDescent="0.2">
      <c r="B17">
        <v>0.95</v>
      </c>
      <c r="C17">
        <v>-155.33501827200001</v>
      </c>
      <c r="D17">
        <v>15.4414521333333</v>
      </c>
      <c r="E17">
        <v>1.808948</v>
      </c>
      <c r="F17">
        <f t="shared" si="13"/>
        <v>14.25</v>
      </c>
      <c r="G17">
        <f t="shared" si="14"/>
        <v>2893.640625</v>
      </c>
      <c r="H17">
        <v>5.7854533377615402E-21</v>
      </c>
      <c r="I17">
        <f t="shared" ref="I17:I20" si="15">H17/G17/(1E-24)</f>
        <v>1.9993683001881204</v>
      </c>
    </row>
    <row r="18" spans="2:14" x14ac:dyDescent="0.2">
      <c r="B18">
        <v>0.95499999999999996</v>
      </c>
      <c r="C18">
        <v>-154.97200012799999</v>
      </c>
      <c r="D18">
        <v>15.274204133333299</v>
      </c>
      <c r="E18">
        <v>1.3532599999999999</v>
      </c>
      <c r="F18">
        <f t="shared" si="13"/>
        <v>14.324999999999999</v>
      </c>
      <c r="G18">
        <f t="shared" si="14"/>
        <v>2939.5705781249994</v>
      </c>
      <c r="H18">
        <v>5.7854533377615402E-21</v>
      </c>
      <c r="I18">
        <f t="shared" si="15"/>
        <v>1.9681287398963501</v>
      </c>
    </row>
    <row r="19" spans="2:14" x14ac:dyDescent="0.2">
      <c r="B19">
        <v>0.96</v>
      </c>
      <c r="C19">
        <v>-154.69688265733299</v>
      </c>
      <c r="D19">
        <v>15.589079999999999</v>
      </c>
      <c r="E19">
        <v>0.93292666666666602</v>
      </c>
      <c r="F19">
        <f t="shared" si="13"/>
        <v>14.399999999999999</v>
      </c>
      <c r="G19">
        <f t="shared" si="14"/>
        <v>2985.983999999999</v>
      </c>
      <c r="H19">
        <v>5.7854533377615402E-21</v>
      </c>
      <c r="I19">
        <f t="shared" si="15"/>
        <v>1.9375366169951154</v>
      </c>
      <c r="J19">
        <f>(G20-G19)/(E20-E19)*(0-E19)+G19</f>
        <v>3025.1793539182199</v>
      </c>
      <c r="K19">
        <f>J19^(1/3)</f>
        <v>14.462733241990053</v>
      </c>
      <c r="L19">
        <f>H19/(J19*(10^-24))</f>
        <v>1.9124331687204614</v>
      </c>
      <c r="M19">
        <f>(C20-C19)/(E20-E19)*(0-E19)+C19</f>
        <v>-154.71107750633908</v>
      </c>
      <c r="N19">
        <f>M19/N23</f>
        <v>-3.8677769376584772</v>
      </c>
    </row>
    <row r="20" spans="2:14" x14ac:dyDescent="0.2">
      <c r="B20">
        <v>0.96499999999999997</v>
      </c>
      <c r="C20">
        <v>-154.71386758400001</v>
      </c>
      <c r="D20">
        <v>15.0261442666667</v>
      </c>
      <c r="E20">
        <v>-0.18337200000000001</v>
      </c>
      <c r="F20">
        <f t="shared" si="13"/>
        <v>14.475</v>
      </c>
      <c r="G20">
        <f t="shared" si="14"/>
        <v>3032.8834218749998</v>
      </c>
      <c r="H20">
        <v>5.7854533377615402E-21</v>
      </c>
      <c r="I20">
        <f t="shared" si="15"/>
        <v>1.9075752454028836</v>
      </c>
    </row>
    <row r="21" spans="2:14" x14ac:dyDescent="0.2">
      <c r="B21">
        <v>0.97</v>
      </c>
      <c r="C21">
        <v>-154.27261711200001</v>
      </c>
      <c r="D21">
        <v>15.223502</v>
      </c>
      <c r="E21">
        <v>-0.93081999999999998</v>
      </c>
      <c r="F21">
        <f t="shared" ref="F21" si="16">15*B21</f>
        <v>14.549999999999999</v>
      </c>
      <c r="G21">
        <f t="shared" ref="G21" si="17">F21^3</f>
        <v>3080.2713749999994</v>
      </c>
      <c r="H21">
        <v>5.7854533377615402E-21</v>
      </c>
      <c r="I21">
        <f t="shared" ref="I21" si="18">H21/G21/(1E-24)</f>
        <v>1.8782284524400197</v>
      </c>
      <c r="J21" t="s">
        <v>55</v>
      </c>
      <c r="K21">
        <v>-154.58848911258164</v>
      </c>
      <c r="L21">
        <f>K21/N23</f>
        <v>-3.8647122278145409</v>
      </c>
    </row>
    <row r="22" spans="2:14" x14ac:dyDescent="0.2">
      <c r="B22" s="6"/>
      <c r="C22" s="6"/>
      <c r="D22" s="6"/>
      <c r="E22" s="6"/>
      <c r="J22" t="s">
        <v>56</v>
      </c>
      <c r="K22">
        <v>3020.022767444033</v>
      </c>
      <c r="L22">
        <f>H19/(K22*(10^-24))</f>
        <v>1.9156985835103495</v>
      </c>
      <c r="N22" t="s">
        <v>11</v>
      </c>
    </row>
    <row r="23" spans="2:14" x14ac:dyDescent="0.2">
      <c r="J23" t="s">
        <v>68</v>
      </c>
      <c r="K23">
        <f>-K22*(2*0.0000193*K22-0.132)</f>
        <v>46.590257189632169</v>
      </c>
      <c r="N23">
        <v>40</v>
      </c>
    </row>
    <row r="24" spans="2:14" x14ac:dyDescent="0.2">
      <c r="B24">
        <v>20</v>
      </c>
    </row>
    <row r="25" spans="2:1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</row>
    <row r="26" spans="2:14" x14ac:dyDescent="0.2">
      <c r="B26">
        <v>0.95</v>
      </c>
      <c r="C26">
        <v>-202.07386112666671</v>
      </c>
      <c r="D26">
        <v>16.757058499999971</v>
      </c>
      <c r="E26">
        <v>10.683698333333338</v>
      </c>
      <c r="F26">
        <f t="shared" ref="F26" si="19">15*B26</f>
        <v>14.25</v>
      </c>
      <c r="G26">
        <f t="shared" ref="G26" si="20">F26^3</f>
        <v>2893.640625</v>
      </c>
      <c r="H26">
        <v>7.6851544337429429E-21</v>
      </c>
      <c r="I26">
        <f t="shared" ref="I26" si="21">H26/G26/(1E-24)</f>
        <v>2.6558772942797426</v>
      </c>
    </row>
    <row r="27" spans="2:14" x14ac:dyDescent="0.2">
      <c r="B27">
        <v>0.96</v>
      </c>
      <c r="C27">
        <v>-202.81593281333301</v>
      </c>
      <c r="D27">
        <v>16.884345866666699</v>
      </c>
      <c r="E27">
        <v>7.0134786666666704</v>
      </c>
      <c r="F27">
        <f t="shared" ref="F27:F32" si="22">15*B27</f>
        <v>14.399999999999999</v>
      </c>
      <c r="G27">
        <f t="shared" ref="G27:G32" si="23">F27^3</f>
        <v>2985.983999999999</v>
      </c>
      <c r="H27">
        <v>7.6851544337429429E-21</v>
      </c>
      <c r="I27">
        <f t="shared" ref="I27:I32" si="24">H27/G27/(1E-24)</f>
        <v>2.5737426703367956</v>
      </c>
    </row>
    <row r="28" spans="2:14" x14ac:dyDescent="0.2">
      <c r="B28">
        <v>0.97</v>
      </c>
      <c r="C28">
        <v>-202.699385733333</v>
      </c>
      <c r="D28">
        <v>16.8655613333333</v>
      </c>
      <c r="E28">
        <v>4.9985999999999997</v>
      </c>
      <c r="F28">
        <f t="shared" si="22"/>
        <v>14.549999999999999</v>
      </c>
      <c r="G28">
        <f t="shared" si="23"/>
        <v>3080.2713749999994</v>
      </c>
      <c r="H28">
        <v>7.6851544337429429E-21</v>
      </c>
      <c r="I28">
        <f t="shared" si="24"/>
        <v>2.4949601830919672</v>
      </c>
    </row>
    <row r="29" spans="2:14" x14ac:dyDescent="0.2">
      <c r="B29">
        <v>0.98</v>
      </c>
      <c r="C29">
        <v>-201.97217178533299</v>
      </c>
      <c r="D29">
        <v>16.753776800000001</v>
      </c>
      <c r="E29">
        <v>2.2134520000000002</v>
      </c>
      <c r="F29">
        <f t="shared" si="22"/>
        <v>14.7</v>
      </c>
      <c r="G29">
        <f t="shared" si="23"/>
        <v>3176.5229999999997</v>
      </c>
      <c r="H29">
        <v>7.6851544337429429E-21</v>
      </c>
      <c r="I29">
        <f t="shared" si="24"/>
        <v>2.4193605504329558</v>
      </c>
    </row>
    <row r="30" spans="2:14" x14ac:dyDescent="0.2">
      <c r="B30">
        <v>0.99</v>
      </c>
      <c r="C30">
        <v>-201.03799016666699</v>
      </c>
      <c r="D30">
        <v>16.758971333333299</v>
      </c>
      <c r="E30">
        <v>1.11108133333333</v>
      </c>
      <c r="F30">
        <f t="shared" si="22"/>
        <v>14.85</v>
      </c>
      <c r="G30">
        <f t="shared" si="23"/>
        <v>3274.7591249999996</v>
      </c>
      <c r="H30">
        <v>7.6851544337429429E-21</v>
      </c>
      <c r="I30">
        <f t="shared" si="24"/>
        <v>2.3467846459525306</v>
      </c>
    </row>
    <row r="31" spans="2:14" x14ac:dyDescent="0.2">
      <c r="B31">
        <v>0.995</v>
      </c>
      <c r="C31">
        <v>-201.248531809333</v>
      </c>
      <c r="D31">
        <v>16.561154399999999</v>
      </c>
      <c r="E31">
        <v>0.27739199999999897</v>
      </c>
      <c r="F31">
        <f t="shared" si="22"/>
        <v>14.925000000000001</v>
      </c>
      <c r="G31">
        <f t="shared" si="23"/>
        <v>3324.6277031250002</v>
      </c>
      <c r="H31">
        <v>7.6851544337429429E-21</v>
      </c>
      <c r="I31">
        <f t="shared" si="24"/>
        <v>2.3115834673816997</v>
      </c>
      <c r="J31">
        <f>(G32-G31)/(E32-E31)*(0-E31)+G31</f>
        <v>3373.8628610588521</v>
      </c>
      <c r="K31">
        <f>J31^(1/3)</f>
        <v>14.99831516047829</v>
      </c>
      <c r="L31">
        <f>H31/(J31*(10^-24))</f>
        <v>2.2778502714040476</v>
      </c>
      <c r="M31">
        <f>(C32-C31)/(E32-E31)*(0-E31)+C31</f>
        <v>-200.15746419860662</v>
      </c>
      <c r="N31">
        <f>M31/N35</f>
        <v>-5.0039366049651655</v>
      </c>
    </row>
    <row r="32" spans="2:14" x14ac:dyDescent="0.2">
      <c r="B32">
        <v>1</v>
      </c>
      <c r="C32">
        <v>-200.13226481833351</v>
      </c>
      <c r="D32">
        <v>16.76429283333335</v>
      </c>
      <c r="E32">
        <v>-6.4066666666666716E-3</v>
      </c>
      <c r="F32">
        <f t="shared" si="22"/>
        <v>15</v>
      </c>
      <c r="G32">
        <f t="shared" si="23"/>
        <v>3375</v>
      </c>
      <c r="H32">
        <v>7.6851544337429429E-21</v>
      </c>
      <c r="I32">
        <f t="shared" si="24"/>
        <v>2.2770827951830945</v>
      </c>
    </row>
    <row r="33" spans="2:14" x14ac:dyDescent="0.2">
      <c r="B33">
        <v>1.01</v>
      </c>
      <c r="C33">
        <v>-199.367680302667</v>
      </c>
      <c r="D33">
        <v>16.886582799999999</v>
      </c>
      <c r="E33">
        <v>-1.1132426666666699</v>
      </c>
      <c r="F33">
        <f t="shared" ref="F33" si="25">15*B33</f>
        <v>15.15</v>
      </c>
      <c r="G33">
        <f t="shared" ref="G33" si="26">F33^3</f>
        <v>3477.2658750000001</v>
      </c>
      <c r="H33">
        <v>7.6851544337429429E-21</v>
      </c>
      <c r="I33">
        <f t="shared" ref="I33" si="27">H33/G33/(1E-24)</f>
        <v>2.2101141270202538</v>
      </c>
      <c r="J33" t="s">
        <v>55</v>
      </c>
      <c r="K33">
        <v>-200.23792316545683</v>
      </c>
      <c r="L33">
        <f>K33/N35</f>
        <v>-5.005948079136421</v>
      </c>
    </row>
    <row r="34" spans="2:14" x14ac:dyDescent="0.2">
      <c r="C34" s="6"/>
      <c r="D34" s="6"/>
      <c r="E34" s="6"/>
      <c r="J34" t="s">
        <v>56</v>
      </c>
      <c r="K34">
        <v>3347.9327431730403</v>
      </c>
      <c r="L34">
        <f>H31/(K34*(10^-24))</f>
        <v>2.2954924794753349</v>
      </c>
      <c r="N34" t="s">
        <v>11</v>
      </c>
    </row>
    <row r="35" spans="2:14" x14ac:dyDescent="0.2">
      <c r="B35" s="6"/>
      <c r="C35" s="6"/>
      <c r="D35" s="6"/>
      <c r="E35" s="6"/>
      <c r="J35" t="s">
        <v>68</v>
      </c>
      <c r="K35">
        <f>-K34*(2*0.0000278*K34-0.197)</f>
        <v>36.341607308844146</v>
      </c>
      <c r="N35">
        <v>40</v>
      </c>
    </row>
    <row r="36" spans="2:14" x14ac:dyDescent="0.2">
      <c r="B36">
        <v>30</v>
      </c>
    </row>
    <row r="37" spans="2:14" x14ac:dyDescent="0.2">
      <c r="C37" t="s">
        <v>14</v>
      </c>
      <c r="D37" t="s">
        <v>15</v>
      </c>
      <c r="E37" t="s">
        <v>16</v>
      </c>
      <c r="F37" t="s">
        <v>22</v>
      </c>
      <c r="G37" t="s">
        <v>17</v>
      </c>
      <c r="H37" t="s">
        <v>23</v>
      </c>
      <c r="I37" t="s">
        <v>19</v>
      </c>
      <c r="J37" t="s">
        <v>24</v>
      </c>
      <c r="K37" t="s">
        <v>22</v>
      </c>
      <c r="L37" t="s">
        <v>19</v>
      </c>
      <c r="M37" t="s">
        <v>25</v>
      </c>
      <c r="N37" t="s">
        <v>26</v>
      </c>
    </row>
    <row r="38" spans="2:14" x14ac:dyDescent="0.2">
      <c r="B38">
        <v>0.92</v>
      </c>
      <c r="C38">
        <v>-206.42482622399999</v>
      </c>
      <c r="D38">
        <v>15.0887624</v>
      </c>
      <c r="E38">
        <v>9.9498639999999892</v>
      </c>
      <c r="F38">
        <f t="shared" ref="F38" si="28">15*B38</f>
        <v>13.8</v>
      </c>
      <c r="G38">
        <f t="shared" ref="G38" si="29">F38^3</f>
        <v>2628.0720000000006</v>
      </c>
      <c r="H38">
        <v>7.9549983394221166E-21</v>
      </c>
      <c r="I38">
        <f t="shared" ref="I38" si="30">H38/G38/(1E-24)</f>
        <v>3.0269331812150182</v>
      </c>
    </row>
    <row r="39" spans="2:14" x14ac:dyDescent="0.2">
      <c r="B39">
        <v>0.93</v>
      </c>
      <c r="C39">
        <v>-205.60874004266699</v>
      </c>
      <c r="D39">
        <v>15.1906762666666</v>
      </c>
      <c r="E39">
        <v>7.1254626666666701</v>
      </c>
      <c r="F39">
        <f t="shared" ref="F39:F41" si="31">15*B39</f>
        <v>13.950000000000001</v>
      </c>
      <c r="G39">
        <f t="shared" ref="G39:G41" si="32">F39^3</f>
        <v>2714.7048750000004</v>
      </c>
      <c r="H39">
        <v>7.9549983394221166E-21</v>
      </c>
      <c r="I39">
        <f t="shared" ref="I39:I41" si="33">H39/G39/(1E-24)</f>
        <v>2.9303363369921072</v>
      </c>
    </row>
    <row r="40" spans="2:14" x14ac:dyDescent="0.2">
      <c r="B40">
        <v>0.94</v>
      </c>
      <c r="C40">
        <v>-205.40919070266699</v>
      </c>
      <c r="D40">
        <v>15.149370133333299</v>
      </c>
      <c r="E40">
        <v>4.0727599999999997</v>
      </c>
      <c r="F40">
        <f t="shared" ref="F40" si="34">15*B40</f>
        <v>14.1</v>
      </c>
      <c r="G40">
        <f t="shared" ref="G40" si="35">F40^3</f>
        <v>2803.221</v>
      </c>
      <c r="H40">
        <v>7.9549983394221166E-21</v>
      </c>
      <c r="I40">
        <f>H40/G40/(1E-24)</f>
        <v>2.8378063447092172</v>
      </c>
    </row>
    <row r="41" spans="2:14" x14ac:dyDescent="0.2">
      <c r="B41">
        <v>0.95</v>
      </c>
      <c r="C41">
        <v>-203.98954099333301</v>
      </c>
      <c r="D41">
        <v>15.299202133333299</v>
      </c>
      <c r="E41">
        <v>3.3161386666666699</v>
      </c>
      <c r="F41">
        <f t="shared" si="31"/>
        <v>14.25</v>
      </c>
      <c r="G41">
        <f t="shared" si="32"/>
        <v>2893.640625</v>
      </c>
      <c r="H41">
        <v>7.9549983394221166E-21</v>
      </c>
      <c r="I41">
        <f t="shared" si="33"/>
        <v>2.7491314127586652</v>
      </c>
    </row>
    <row r="42" spans="2:14" x14ac:dyDescent="0.2">
      <c r="B42">
        <v>0.95499999999999996</v>
      </c>
      <c r="C42">
        <v>-204.736497216</v>
      </c>
      <c r="D42">
        <v>15.148600800000001</v>
      </c>
      <c r="E42">
        <v>2.1526719999999999</v>
      </c>
      <c r="F42">
        <f t="shared" ref="F42" si="36">15*B42</f>
        <v>14.324999999999999</v>
      </c>
      <c r="G42">
        <f t="shared" ref="G42" si="37">F42^3</f>
        <v>2939.5705781249994</v>
      </c>
      <c r="H42">
        <v>7.9549983394221166E-21</v>
      </c>
      <c r="I42">
        <f t="shared" ref="I42" si="38">H42/G42/(1E-24)</f>
        <v>2.7061770173574811</v>
      </c>
    </row>
    <row r="43" spans="2:14" x14ac:dyDescent="0.2">
      <c r="B43">
        <v>0.96</v>
      </c>
      <c r="C43">
        <v>-203.58777872799999</v>
      </c>
      <c r="D43">
        <v>15.2337078666667</v>
      </c>
      <c r="E43">
        <v>0.51847466666666697</v>
      </c>
      <c r="F43">
        <f>15*B43</f>
        <v>14.399999999999999</v>
      </c>
      <c r="G43">
        <f>F43^3</f>
        <v>2985.983999999999</v>
      </c>
      <c r="H43">
        <v>7.9549983394221166E-21</v>
      </c>
      <c r="I43">
        <f>H43/G43/(1E-24)</f>
        <v>2.6641128483682834</v>
      </c>
      <c r="J43">
        <f>(G44-G43)/(E44-E43)*(0-E43)+G43</f>
        <v>3003.3030886600227</v>
      </c>
      <c r="K43">
        <f>J43^(1/3)</f>
        <v>14.427786959606363</v>
      </c>
      <c r="L43">
        <f>H43/(J43*(10^-24))</f>
        <v>2.6487497613740278</v>
      </c>
      <c r="M43">
        <f>(C44-C43)/(E44-E43)*(0-E43)+C43</f>
        <v>-203.76522212684071</v>
      </c>
      <c r="N43">
        <f>M43/N46</f>
        <v>-6.174703700813355</v>
      </c>
    </row>
    <row r="44" spans="2:14" x14ac:dyDescent="0.2">
      <c r="B44">
        <v>0.96499999999999997</v>
      </c>
      <c r="C44">
        <v>-204.06828858533299</v>
      </c>
      <c r="D44">
        <v>15.0849082666666</v>
      </c>
      <c r="E44">
        <v>-0.88553466666666703</v>
      </c>
      <c r="F44">
        <f t="shared" ref="F44" si="39">15*B44</f>
        <v>14.475</v>
      </c>
      <c r="G44">
        <f t="shared" ref="G44" si="40">F44^3</f>
        <v>3032.8834218749998</v>
      </c>
      <c r="H44">
        <v>7.9549983394221166E-21</v>
      </c>
      <c r="I44">
        <f t="shared" ref="I44" si="41">H44/G44/(1E-24)</f>
        <v>2.6229159624289649</v>
      </c>
    </row>
    <row r="45" spans="2:14" x14ac:dyDescent="0.2">
      <c r="B45">
        <v>0.97</v>
      </c>
      <c r="C45">
        <v>-203.58159283333299</v>
      </c>
      <c r="D45">
        <v>14.9035149333333</v>
      </c>
      <c r="E45">
        <v>-0.92661199999999899</v>
      </c>
      <c r="F45">
        <f>15*B45</f>
        <v>14.549999999999999</v>
      </c>
      <c r="G45">
        <f>F45^3</f>
        <v>3080.2713749999994</v>
      </c>
      <c r="H45">
        <v>7.9549983394221166E-21</v>
      </c>
      <c r="I45">
        <f>H45/G45/(1E-24)</f>
        <v>2.5825641221050266</v>
      </c>
      <c r="J45" t="s">
        <v>55</v>
      </c>
      <c r="K45">
        <v>-203.70005383214871</v>
      </c>
      <c r="L45">
        <f>K45/N46</f>
        <v>-6.1727289040045061</v>
      </c>
      <c r="N45" t="s">
        <v>11</v>
      </c>
    </row>
    <row r="46" spans="2:14" x14ac:dyDescent="0.2">
      <c r="B46">
        <v>0.97499999999999998</v>
      </c>
      <c r="C46">
        <v>-202.85273820133301</v>
      </c>
      <c r="D46">
        <v>15.2120006666667</v>
      </c>
      <c r="E46">
        <v>-1.3986146666666599</v>
      </c>
      <c r="F46">
        <f>15*B46</f>
        <v>14.625</v>
      </c>
      <c r="G46">
        <f>F46^3</f>
        <v>3128.150390625</v>
      </c>
      <c r="H46">
        <v>7.9549983394221166E-21</v>
      </c>
      <c r="I46">
        <f>H46/G46/(1E-24)</f>
        <v>2.5430357706787623</v>
      </c>
      <c r="J46" t="s">
        <v>56</v>
      </c>
      <c r="K46">
        <v>3023.6253969486734</v>
      </c>
      <c r="L46">
        <f>H43/(K46*(10^-24))</f>
        <v>2.6309470569502409</v>
      </c>
      <c r="N46">
        <v>33</v>
      </c>
    </row>
    <row r="47" spans="2:14" x14ac:dyDescent="0.2">
      <c r="J47" t="s">
        <v>68</v>
      </c>
      <c r="K47">
        <f>-K46*(2*0.0000185*K46-0.129)</f>
        <v>51.782186186677038</v>
      </c>
    </row>
    <row r="48" spans="2:14" x14ac:dyDescent="0.2">
      <c r="B48">
        <v>33</v>
      </c>
    </row>
    <row r="49" spans="2:14" x14ac:dyDescent="0.2">
      <c r="C49" t="s">
        <v>14</v>
      </c>
      <c r="D49" t="s">
        <v>15</v>
      </c>
      <c r="E49" t="s">
        <v>16</v>
      </c>
      <c r="F49" t="s">
        <v>22</v>
      </c>
      <c r="G49" t="s">
        <v>17</v>
      </c>
      <c r="H49" t="s">
        <v>23</v>
      </c>
      <c r="I49" t="s">
        <v>19</v>
      </c>
      <c r="J49" t="s">
        <v>24</v>
      </c>
      <c r="K49" t="s">
        <v>22</v>
      </c>
      <c r="L49" t="s">
        <v>19</v>
      </c>
      <c r="M49" t="s">
        <v>25</v>
      </c>
      <c r="N49" t="s">
        <v>26</v>
      </c>
    </row>
    <row r="50" spans="2:14" x14ac:dyDescent="0.2">
      <c r="B50">
        <v>0.96</v>
      </c>
      <c r="C50">
        <v>-236.84383468266699</v>
      </c>
      <c r="D50">
        <v>16.9178529333334</v>
      </c>
      <c r="E50">
        <v>9.0951279999999901</v>
      </c>
      <c r="F50">
        <f t="shared" ref="F50" si="42">15*B50</f>
        <v>14.399999999999999</v>
      </c>
      <c r="G50">
        <f t="shared" ref="G50" si="43">F50^3</f>
        <v>2985.983999999999</v>
      </c>
      <c r="H50">
        <v>9.1962803055463315E-21</v>
      </c>
      <c r="I50">
        <f t="shared" ref="I50" si="44">H50/G50/(1E-24)</f>
        <v>3.0798156673131318</v>
      </c>
    </row>
    <row r="51" spans="2:14" x14ac:dyDescent="0.2">
      <c r="B51">
        <v>0.97</v>
      </c>
      <c r="C51">
        <v>-235.60332406909399</v>
      </c>
      <c r="D51">
        <v>17.319492416479399</v>
      </c>
      <c r="E51">
        <v>6.7939128838951399</v>
      </c>
      <c r="F51">
        <f t="shared" ref="F51" si="45">15*B51</f>
        <v>14.549999999999999</v>
      </c>
      <c r="G51">
        <f t="shared" ref="G51" si="46">F51^3</f>
        <v>3080.2713749999994</v>
      </c>
      <c r="H51">
        <v>9.1962803055463315E-21</v>
      </c>
      <c r="I51">
        <f t="shared" ref="I51" si="47">H51/G51/(1E-24)</f>
        <v>2.9855422415651072</v>
      </c>
    </row>
    <row r="52" spans="2:14" x14ac:dyDescent="0.2">
      <c r="B52">
        <v>0.98</v>
      </c>
      <c r="C52">
        <v>-235.94790907474601</v>
      </c>
      <c r="D52">
        <v>16.8137014254958</v>
      </c>
      <c r="E52">
        <v>4.0773292049102903</v>
      </c>
      <c r="F52">
        <f t="shared" ref="F52:F54" si="48">15*B52</f>
        <v>14.7</v>
      </c>
      <c r="G52">
        <f t="shared" ref="G52:G54" si="49">F52^3</f>
        <v>3176.5229999999997</v>
      </c>
      <c r="H52">
        <v>9.1962803055463315E-21</v>
      </c>
      <c r="I52">
        <f t="shared" ref="I52:I54" si="50">H52/G52/(1E-24)</f>
        <v>2.8950775125967394</v>
      </c>
    </row>
    <row r="53" spans="2:14" x14ac:dyDescent="0.2">
      <c r="B53">
        <v>0.99</v>
      </c>
      <c r="C53">
        <v>-234.91885443066701</v>
      </c>
      <c r="D53">
        <v>16.8342806666667</v>
      </c>
      <c r="E53">
        <v>2.38166533333334</v>
      </c>
      <c r="F53">
        <f t="shared" ref="F53" si="51">15*B53</f>
        <v>14.85</v>
      </c>
      <c r="G53">
        <f t="shared" si="49"/>
        <v>3274.7591249999996</v>
      </c>
      <c r="H53">
        <v>9.1962803055463315E-21</v>
      </c>
      <c r="I53">
        <f t="shared" ref="I53" si="52">H53/G53/(1E-24)</f>
        <v>2.8082310651005002</v>
      </c>
      <c r="K53">
        <f>K54/15</f>
        <v>1.0028055283915778</v>
      </c>
    </row>
    <row r="54" spans="2:14" x14ac:dyDescent="0.2">
      <c r="B54">
        <v>1</v>
      </c>
      <c r="C54">
        <v>-234.345130034666</v>
      </c>
      <c r="D54">
        <v>16.9297753333333</v>
      </c>
      <c r="E54">
        <v>0.126055999999999</v>
      </c>
      <c r="F54">
        <f t="shared" si="48"/>
        <v>15</v>
      </c>
      <c r="G54">
        <f t="shared" si="49"/>
        <v>3375</v>
      </c>
      <c r="H54">
        <v>9.1962803055463315E-21</v>
      </c>
      <c r="I54">
        <f t="shared" si="50"/>
        <v>2.7248237942359501</v>
      </c>
      <c r="J54">
        <f>(G55-G54)/(E55-E54)*(0-E54)+G54</f>
        <v>3403.4857432616941</v>
      </c>
      <c r="K54">
        <f>J54^(1/3)</f>
        <v>15.042082925873666</v>
      </c>
      <c r="L54">
        <f>H54/(J54*(10^-24))</f>
        <v>2.7020181658622651</v>
      </c>
      <c r="M54">
        <f>(C55-C54)/(E55-E54)*(0-E54)+C54</f>
        <v>-234.39665335125395</v>
      </c>
      <c r="N54">
        <f>M54/N57</f>
        <v>-6.5110181486459426</v>
      </c>
    </row>
    <row r="55" spans="2:14" x14ac:dyDescent="0.2">
      <c r="B55">
        <v>1.0049999999999999</v>
      </c>
      <c r="C55">
        <v>-234.437156121333</v>
      </c>
      <c r="D55">
        <v>16.9447373333333</v>
      </c>
      <c r="E55">
        <v>-9.90933333333332E-2</v>
      </c>
      <c r="F55">
        <f t="shared" ref="F55" si="53">15*B55</f>
        <v>15.074999999999999</v>
      </c>
      <c r="G55">
        <f t="shared" ref="G55" si="54">F55^3</f>
        <v>3425.8785468749998</v>
      </c>
      <c r="H55">
        <v>9.1962803055463315E-21</v>
      </c>
      <c r="I55">
        <f t="shared" ref="I55" si="55">H55/G55/(1E-24)</f>
        <v>2.6843567802293951</v>
      </c>
    </row>
    <row r="56" spans="2:14" x14ac:dyDescent="0.2">
      <c r="B56">
        <v>1.01</v>
      </c>
      <c r="C56">
        <v>-234.39044118266699</v>
      </c>
      <c r="D56">
        <v>16.820373333333301</v>
      </c>
      <c r="E56">
        <v>-1.1111426666666699</v>
      </c>
      <c r="F56">
        <f>15*B56</f>
        <v>15.15</v>
      </c>
      <c r="G56">
        <f>F56^3</f>
        <v>3477.2658750000001</v>
      </c>
      <c r="H56">
        <v>9.1962803055463315E-21</v>
      </c>
      <c r="I56">
        <f>H56/G56/(1E-24)</f>
        <v>2.6446871295242365</v>
      </c>
      <c r="J56" t="s">
        <v>55</v>
      </c>
      <c r="K56">
        <v>-234.31576614025525</v>
      </c>
      <c r="L56">
        <f>K56/N57</f>
        <v>-6.5087712816737566</v>
      </c>
      <c r="N56" t="s">
        <v>11</v>
      </c>
    </row>
    <row r="57" spans="2:14" x14ac:dyDescent="0.2">
      <c r="B57">
        <v>1.02</v>
      </c>
      <c r="C57">
        <v>-232.81857298400001</v>
      </c>
      <c r="D57">
        <v>16.961271466666702</v>
      </c>
      <c r="E57">
        <v>-2.44542533333333</v>
      </c>
      <c r="F57">
        <f>15*B57</f>
        <v>15.3</v>
      </c>
      <c r="G57">
        <f>F57^3</f>
        <v>3581.5770000000007</v>
      </c>
      <c r="H57">
        <v>9.1962803055463315E-21</v>
      </c>
      <c r="I57">
        <f>H57/G57/(1E-24)</f>
        <v>2.5676623190137557</v>
      </c>
      <c r="J57" t="s">
        <v>56</v>
      </c>
      <c r="K57">
        <v>3400.8172027037904</v>
      </c>
      <c r="L57">
        <f>H54/(K57*(10^-24))</f>
        <v>2.7041383753983914</v>
      </c>
      <c r="N57">
        <v>36</v>
      </c>
    </row>
    <row r="58" spans="2:14" x14ac:dyDescent="0.2">
      <c r="J58" t="s">
        <v>68</v>
      </c>
      <c r="K58">
        <f>-K57*(2*0.0000148*K57-0.116)</f>
        <v>52.154289185941089</v>
      </c>
    </row>
    <row r="59" spans="2:14" x14ac:dyDescent="0.2">
      <c r="B59">
        <v>40</v>
      </c>
    </row>
    <row r="60" spans="2:14" x14ac:dyDescent="0.2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</row>
    <row r="61" spans="2:14" x14ac:dyDescent="0.2">
      <c r="B61">
        <v>0.97</v>
      </c>
      <c r="C61">
        <v>-257.44548106266598</v>
      </c>
      <c r="D61">
        <v>17.0537536</v>
      </c>
      <c r="E61">
        <v>8.3342600000000004</v>
      </c>
      <c r="F61">
        <f>15*B61</f>
        <v>14.549999999999999</v>
      </c>
      <c r="G61">
        <f>F61^3</f>
        <v>3080.2713749999994</v>
      </c>
      <c r="H61">
        <v>1.0048987047492526E-20</v>
      </c>
      <c r="I61">
        <f>H61/G61/(1E-24)</f>
        <v>3.2623706888463775</v>
      </c>
    </row>
    <row r="62" spans="2:14" x14ac:dyDescent="0.2">
      <c r="B62">
        <v>0.98</v>
      </c>
      <c r="C62">
        <v>-256.78853274800002</v>
      </c>
      <c r="D62">
        <v>17.238332266666699</v>
      </c>
      <c r="E62">
        <v>5.1563386666666604</v>
      </c>
      <c r="F62">
        <f>15*B62</f>
        <v>14.7</v>
      </c>
      <c r="G62">
        <f>F62^3</f>
        <v>3176.5229999999997</v>
      </c>
      <c r="H62">
        <v>1.0048987047492526E-20</v>
      </c>
      <c r="I62">
        <f>H62/G62/(1E-24)</f>
        <v>3.1635177983891598</v>
      </c>
    </row>
    <row r="63" spans="2:14" x14ac:dyDescent="0.2">
      <c r="B63">
        <v>0.99</v>
      </c>
      <c r="C63">
        <v>-255.643529382667</v>
      </c>
      <c r="D63">
        <v>17.182047733333299</v>
      </c>
      <c r="E63">
        <v>3.2181626666666698</v>
      </c>
      <c r="F63">
        <f>15*B63</f>
        <v>14.85</v>
      </c>
      <c r="G63">
        <f>F63^3</f>
        <v>3274.7591249999996</v>
      </c>
      <c r="H63">
        <v>1.0048987047492526E-20</v>
      </c>
      <c r="I63">
        <f>H63/G63/(1E-24)</f>
        <v>3.0686186873339971</v>
      </c>
    </row>
    <row r="64" spans="2:14" x14ac:dyDescent="0.2">
      <c r="B64">
        <v>1</v>
      </c>
      <c r="C64">
        <v>-255.82252635866701</v>
      </c>
      <c r="D64">
        <v>17.185130933333401</v>
      </c>
      <c r="E64">
        <v>2.0553493333333299</v>
      </c>
      <c r="F64">
        <f t="shared" ref="F64:F65" si="56">15*B64</f>
        <v>15</v>
      </c>
      <c r="G64">
        <f t="shared" ref="G64:G65" si="57">F64^3</f>
        <v>3375</v>
      </c>
      <c r="H64">
        <v>1.0048987047492526E-20</v>
      </c>
      <c r="I64">
        <f t="shared" ref="I64:I65" si="58">H64/G64/(1E-24)</f>
        <v>2.9774776437014898</v>
      </c>
    </row>
    <row r="65" spans="2:24" x14ac:dyDescent="0.2">
      <c r="B65">
        <v>1.01</v>
      </c>
      <c r="C65">
        <v>-254.505906254666</v>
      </c>
      <c r="D65">
        <v>17.325592533333399</v>
      </c>
      <c r="E65">
        <v>9.8166666666666805E-2</v>
      </c>
      <c r="F65">
        <f t="shared" si="56"/>
        <v>15.15</v>
      </c>
      <c r="G65">
        <f t="shared" si="57"/>
        <v>3477.2658750000001</v>
      </c>
      <c r="H65">
        <v>1.0048987047492526E-20</v>
      </c>
      <c r="I65">
        <f t="shared" si="58"/>
        <v>2.8899104666514832</v>
      </c>
      <c r="J65">
        <f>(G67-G65)/(E67-E65)*(0-E65)+G65</f>
        <v>3484.2780090412434</v>
      </c>
      <c r="K65">
        <f>J65^(1/3)</f>
        <v>15.160176817580128</v>
      </c>
      <c r="L65">
        <f>H65/(J65*(10^-24))</f>
        <v>2.8840945014768415</v>
      </c>
      <c r="M65">
        <f>(C67-C65)/(E67-E65)*(0-E65)+C65</f>
        <v>-254.45249935176875</v>
      </c>
      <c r="N65">
        <f>M65/N68</f>
        <v>-7.2700714100505355</v>
      </c>
    </row>
    <row r="66" spans="2:24" x14ac:dyDescent="0.2">
      <c r="B66">
        <v>1.0149999999999999</v>
      </c>
      <c r="C66">
        <v>-254.324479986667</v>
      </c>
      <c r="D66">
        <v>17.210042266666701</v>
      </c>
      <c r="E66">
        <v>-0.90176399999999901</v>
      </c>
      <c r="F66">
        <f>15*B66</f>
        <v>15.224999999999998</v>
      </c>
      <c r="G66">
        <f>F66^3</f>
        <v>3529.1645156249988</v>
      </c>
      <c r="H66">
        <v>1.0048987047492526E-20</v>
      </c>
      <c r="I66">
        <f>H66/G66/(1E-24)</f>
        <v>2.8474124691557194</v>
      </c>
      <c r="J66" t="s">
        <v>55</v>
      </c>
      <c r="K66">
        <v>-254.66874763551522</v>
      </c>
      <c r="L66">
        <f>K66/N68</f>
        <v>-7.2762499324432923</v>
      </c>
    </row>
    <row r="67" spans="2:24" x14ac:dyDescent="0.2">
      <c r="B67">
        <v>1.02</v>
      </c>
      <c r="C67">
        <v>-253.71143568533401</v>
      </c>
      <c r="D67">
        <v>17.109394533333401</v>
      </c>
      <c r="E67">
        <v>-1.3621413333333301</v>
      </c>
      <c r="F67">
        <f>15*B67</f>
        <v>15.3</v>
      </c>
      <c r="G67">
        <f>F67^3</f>
        <v>3581.5770000000007</v>
      </c>
      <c r="H67">
        <v>1.0048987047492526E-20</v>
      </c>
      <c r="I67">
        <f>H67/G67/(1E-24)</f>
        <v>2.8057436842744203</v>
      </c>
      <c r="J67" t="s">
        <v>56</v>
      </c>
      <c r="K67">
        <v>3475.9310301152059</v>
      </c>
      <c r="L67">
        <f>H65/(K67*(10^-24))</f>
        <v>2.8910202649099923</v>
      </c>
      <c r="N67" t="s">
        <v>11</v>
      </c>
      <c r="Q67" t="s">
        <v>60</v>
      </c>
      <c r="R67" t="s">
        <v>61</v>
      </c>
      <c r="S67" t="s">
        <v>62</v>
      </c>
      <c r="V67" t="s">
        <v>60</v>
      </c>
      <c r="W67" t="s">
        <v>61</v>
      </c>
      <c r="X67" t="s">
        <v>62</v>
      </c>
    </row>
    <row r="68" spans="2:24" x14ac:dyDescent="0.2">
      <c r="J68" t="s">
        <v>68</v>
      </c>
      <c r="K68">
        <f>-K67*(2*0.0000162*K67-0.127)</f>
        <v>49.983313378415829</v>
      </c>
      <c r="N68">
        <v>35</v>
      </c>
      <c r="Q68" s="4">
        <v>2.6859000000000002E-5</v>
      </c>
      <c r="R68" s="4">
        <v>-0.20055000000000001</v>
      </c>
      <c r="S68" s="4">
        <v>372.46</v>
      </c>
      <c r="V68" s="4">
        <v>0.53495400000000004</v>
      </c>
      <c r="W68" s="4">
        <v>323.755</v>
      </c>
      <c r="X68" s="4">
        <v>48982.9</v>
      </c>
    </row>
    <row r="69" spans="2:24" x14ac:dyDescent="0.2">
      <c r="B69">
        <v>50</v>
      </c>
    </row>
    <row r="70" spans="2:2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  <c r="Q70" t="s">
        <v>63</v>
      </c>
      <c r="R70" t="s">
        <v>64</v>
      </c>
      <c r="V70" t="s">
        <v>63</v>
      </c>
      <c r="W70" t="s">
        <v>64</v>
      </c>
    </row>
    <row r="71" spans="2:24" x14ac:dyDescent="0.2">
      <c r="B71">
        <v>0.96</v>
      </c>
      <c r="C71">
        <v>-270.811444752</v>
      </c>
      <c r="D71">
        <v>16.709193866666698</v>
      </c>
      <c r="E71">
        <v>10.734598666666701</v>
      </c>
      <c r="F71">
        <f>15*B71</f>
        <v>14.399999999999999</v>
      </c>
      <c r="G71">
        <f>F71^3</f>
        <v>2985.983999999999</v>
      </c>
      <c r="H71">
        <v>1.0707406177349717E-20</v>
      </c>
      <c r="I71">
        <f>H71/G71/(1E-24)</f>
        <v>3.5858886642894676</v>
      </c>
      <c r="Q71" s="7">
        <f>(-R68+SQRT(R68^2-4*Q68*S68))/2/Q68</f>
        <v>3999.7205629600207</v>
      </c>
      <c r="R71" s="7">
        <f>(-R68-SQRT(R68^2-4*Q68*S68))/2/Q68</f>
        <v>3467.050351817149</v>
      </c>
      <c r="V71" s="7">
        <f>(-W68+SQRT(W68^2-4*V68*X68))/2/V68</f>
        <v>-301.00722953103644</v>
      </c>
      <c r="W71" s="7">
        <f>(-W68-SQRT(W68^2-4*V68*X68))/2/V68</f>
        <v>-304.19433920197605</v>
      </c>
    </row>
    <row r="72" spans="2:24" x14ac:dyDescent="0.2">
      <c r="B72">
        <v>0.97</v>
      </c>
      <c r="C72">
        <v>-271.25853047866701</v>
      </c>
      <c r="D72">
        <v>16.766726533333301</v>
      </c>
      <c r="E72">
        <v>6.8716813333333304</v>
      </c>
      <c r="F72">
        <f>15*B72</f>
        <v>14.549999999999999</v>
      </c>
      <c r="G72">
        <f>F72^3</f>
        <v>3080.2713749999994</v>
      </c>
      <c r="H72">
        <v>1.0707406177349717E-20</v>
      </c>
      <c r="I72">
        <f>H72/G72/(1E-24)</f>
        <v>3.4761243000382462</v>
      </c>
      <c r="K72" s="7">
        <f>(K77^(1/3))/15</f>
        <v>1.003140452247798</v>
      </c>
    </row>
    <row r="73" spans="2:24" x14ac:dyDescent="0.2">
      <c r="B73">
        <v>0.98</v>
      </c>
      <c r="C73">
        <v>-269.932363725333</v>
      </c>
      <c r="D73">
        <v>16.939728133333301</v>
      </c>
      <c r="E73">
        <v>4.58509733333333</v>
      </c>
      <c r="F73">
        <f>15*B73</f>
        <v>14.7</v>
      </c>
      <c r="G73">
        <f>F73^3</f>
        <v>3176.5229999999997</v>
      </c>
      <c r="H73">
        <v>1.0707406177349717E-20</v>
      </c>
      <c r="I73">
        <f>H73/G73/(1E-24)</f>
        <v>3.3707944747605221</v>
      </c>
    </row>
    <row r="74" spans="2:24" x14ac:dyDescent="0.2">
      <c r="B74">
        <v>0.99</v>
      </c>
      <c r="C74">
        <v>-269.08395018800002</v>
      </c>
      <c r="D74">
        <v>16.9827302666666</v>
      </c>
      <c r="E74">
        <v>2.70632266666667</v>
      </c>
      <c r="F74">
        <f t="shared" ref="F74:F78" si="59">15*B74</f>
        <v>14.85</v>
      </c>
      <c r="G74">
        <f t="shared" ref="G74:G78" si="60">F74^3</f>
        <v>3274.7591249999996</v>
      </c>
      <c r="H74">
        <v>1.0707406177349717E-20</v>
      </c>
      <c r="I74">
        <f t="shared" ref="I74:I78" si="61">H74/G74/(1E-24)</f>
        <v>3.2696774842484695</v>
      </c>
      <c r="J74">
        <f>(G76-G75)/(E76-E75)*(0-E75)+G75</f>
        <v>3369.6617713434048</v>
      </c>
      <c r="K74">
        <f>J74^(1/3)</f>
        <v>14.992087339822547</v>
      </c>
      <c r="L74">
        <f>H74/(J74*(10^-24))</f>
        <v>3.1775907802998651</v>
      </c>
      <c r="M74">
        <f>(C76-C75)/(E76-E75)*(0-E75)+C75</f>
        <v>-268.40157626036074</v>
      </c>
      <c r="N74">
        <f>M74/N78</f>
        <v>-8.3875492581362732</v>
      </c>
    </row>
    <row r="75" spans="2:24" x14ac:dyDescent="0.2">
      <c r="B75">
        <v>0.995</v>
      </c>
      <c r="C75">
        <v>-268.59950797599998</v>
      </c>
      <c r="D75">
        <v>17.012251599999999</v>
      </c>
      <c r="E75">
        <v>1.11142266666667</v>
      </c>
      <c r="F75">
        <f>15*B75</f>
        <v>14.925000000000001</v>
      </c>
      <c r="G75">
        <f>F75^3</f>
        <v>3324.6277031250002</v>
      </c>
      <c r="H75">
        <v>1.0707406177349717E-20</v>
      </c>
      <c r="I75">
        <f>H75/G75/(1E-24)</f>
        <v>3.2206331455655137</v>
      </c>
    </row>
    <row r="76" spans="2:24" x14ac:dyDescent="0.2">
      <c r="B76">
        <v>1</v>
      </c>
      <c r="C76">
        <v>-268.378113917333</v>
      </c>
      <c r="D76">
        <v>16.939197466666698</v>
      </c>
      <c r="E76">
        <v>-0.13174533333333299</v>
      </c>
      <c r="F76">
        <f t="shared" si="59"/>
        <v>15</v>
      </c>
      <c r="G76">
        <f t="shared" si="60"/>
        <v>3375</v>
      </c>
      <c r="H76">
        <v>1.0707406177349717E-20</v>
      </c>
      <c r="I76">
        <f t="shared" si="61"/>
        <v>3.1725647932888053</v>
      </c>
      <c r="J76" t="s">
        <v>55</v>
      </c>
      <c r="K76">
        <v>-268.01523429944064</v>
      </c>
      <c r="L76">
        <f>K76/N78</f>
        <v>-8.3754760718575199</v>
      </c>
      <c r="N76" t="s">
        <v>11</v>
      </c>
    </row>
    <row r="77" spans="2:24" x14ac:dyDescent="0.2">
      <c r="B77">
        <v>1.01</v>
      </c>
      <c r="C77">
        <v>-267.79968130266701</v>
      </c>
      <c r="D77">
        <v>16.979011733333301</v>
      </c>
      <c r="E77">
        <v>-0.18529200000000101</v>
      </c>
      <c r="F77">
        <f t="shared" ref="F77" si="62">15*B77</f>
        <v>15.15</v>
      </c>
      <c r="G77">
        <f t="shared" si="60"/>
        <v>3477.2658750000001</v>
      </c>
      <c r="H77">
        <v>1.0707406177349717E-20</v>
      </c>
      <c r="I77">
        <f t="shared" ref="I77" si="63">H77/G77/(1E-24)</f>
        <v>3.0792601320282182</v>
      </c>
      <c r="J77" t="s">
        <v>56</v>
      </c>
      <c r="K77">
        <v>3406.8970407494717</v>
      </c>
      <c r="L77">
        <f>H74/(K77*(10^-24))</f>
        <v>3.1428616859505181</v>
      </c>
    </row>
    <row r="78" spans="2:24" x14ac:dyDescent="0.2">
      <c r="B78">
        <v>1.02</v>
      </c>
      <c r="C78">
        <v>-267.10855354400002</v>
      </c>
      <c r="D78">
        <v>16.828580933333299</v>
      </c>
      <c r="E78">
        <v>-1.70621466666667</v>
      </c>
      <c r="F78">
        <f t="shared" si="59"/>
        <v>15.3</v>
      </c>
      <c r="G78">
        <f t="shared" si="60"/>
        <v>3581.5770000000007</v>
      </c>
      <c r="H78">
        <v>1.0707406177349717E-20</v>
      </c>
      <c r="I78">
        <f t="shared" si="61"/>
        <v>2.9895786625136682</v>
      </c>
      <c r="J78" t="s">
        <v>68</v>
      </c>
      <c r="K78">
        <f>-K77*(2*0.000028*K77-0.204)</f>
        <v>45.017939321911754</v>
      </c>
      <c r="N78">
        <v>32</v>
      </c>
    </row>
    <row r="80" spans="2:24" x14ac:dyDescent="0.2">
      <c r="B80">
        <v>60</v>
      </c>
    </row>
    <row r="81" spans="2:14" x14ac:dyDescent="0.2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 x14ac:dyDescent="0.2">
      <c r="B82">
        <v>0.97</v>
      </c>
      <c r="C82">
        <v>-287.386932897333</v>
      </c>
      <c r="D82">
        <v>16.692677733333301</v>
      </c>
      <c r="E82">
        <v>9.1190880000000103</v>
      </c>
      <c r="F82">
        <f>15*B82</f>
        <v>14.549999999999999</v>
      </c>
      <c r="G82">
        <f>F82^3</f>
        <v>3080.2713749999994</v>
      </c>
      <c r="H82">
        <v>1.1462969113251411E-20</v>
      </c>
      <c r="I82">
        <f>H82/G82/(1E-24)</f>
        <v>3.7214153292748158</v>
      </c>
    </row>
    <row r="83" spans="2:14" x14ac:dyDescent="0.2">
      <c r="B83">
        <v>0.98</v>
      </c>
      <c r="C83">
        <v>-286.76335814266702</v>
      </c>
      <c r="D83">
        <v>17.019784000000001</v>
      </c>
      <c r="E83">
        <v>5.1515946666666599</v>
      </c>
      <c r="F83">
        <f>15*B83</f>
        <v>14.7</v>
      </c>
      <c r="G83">
        <f>F83^3</f>
        <v>3176.5229999999997</v>
      </c>
      <c r="H83">
        <v>1.1462969113251411E-20</v>
      </c>
      <c r="I83">
        <f>H83/G83/(1E-24)</f>
        <v>3.6086529558424143</v>
      </c>
    </row>
    <row r="84" spans="2:14" x14ac:dyDescent="0.2">
      <c r="B84">
        <v>0.99</v>
      </c>
      <c r="C84">
        <v>-286.06146528533299</v>
      </c>
      <c r="D84">
        <v>16.831530799999999</v>
      </c>
      <c r="E84">
        <v>2.8400146666666699</v>
      </c>
      <c r="F84">
        <f t="shared" ref="F84" si="64">15*B84</f>
        <v>14.85</v>
      </c>
      <c r="G84">
        <f t="shared" ref="G84" si="65">F84^3</f>
        <v>3274.7591249999996</v>
      </c>
      <c r="H84">
        <v>1.1462969113251411E-20</v>
      </c>
      <c r="I84">
        <f t="shared" ref="I84" si="66">H84/G84/(1E-24)</f>
        <v>3.5004006938224546</v>
      </c>
      <c r="K84" s="7">
        <f>K85/15</f>
        <v>0.9746627314820645</v>
      </c>
    </row>
    <row r="85" spans="2:14" x14ac:dyDescent="0.2">
      <c r="B85">
        <v>1</v>
      </c>
      <c r="C85">
        <v>-285.453140464</v>
      </c>
      <c r="D85">
        <v>16.8212917333333</v>
      </c>
      <c r="E85">
        <v>1.0234906666666701</v>
      </c>
      <c r="F85">
        <f t="shared" ref="F85:F88" si="67">15*B85</f>
        <v>15</v>
      </c>
      <c r="G85">
        <f t="shared" ref="G85:G88" si="68">F85^3</f>
        <v>3375</v>
      </c>
      <c r="H85">
        <v>1.1462969113251411E-20</v>
      </c>
      <c r="I85">
        <f t="shared" ref="I85:I88" si="69">H85/G85/(1E-24)</f>
        <v>3.3964352928152333</v>
      </c>
      <c r="J85">
        <f>(G87-G86)/(E87-E86)*(0-E86)+G86</f>
        <v>3124.9052775875962</v>
      </c>
      <c r="K85">
        <f>J85^(1/3)</f>
        <v>14.619940972230967</v>
      </c>
      <c r="L85">
        <f>H85/(J85*(10^-24))</f>
        <v>3.6682613055397115</v>
      </c>
      <c r="M85">
        <f>(C87-C86)/(E87-E86)*(0-E86)+C86</f>
        <v>-290.42075678097876</v>
      </c>
      <c r="N85" t="e">
        <f>M85/N89</f>
        <v>#DIV/0!</v>
      </c>
    </row>
    <row r="86" spans="2:14" x14ac:dyDescent="0.2">
      <c r="B86">
        <v>1.0049999999999999</v>
      </c>
      <c r="C86">
        <v>-285.50183417866702</v>
      </c>
      <c r="D86">
        <v>16.7056346666667</v>
      </c>
      <c r="E86">
        <v>-0.338531999999999</v>
      </c>
      <c r="F86">
        <f t="shared" ref="F86" si="70">15*B86</f>
        <v>15.074999999999999</v>
      </c>
      <c r="G86">
        <f t="shared" ref="G86" si="71">F86^3</f>
        <v>3425.8785468749998</v>
      </c>
      <c r="H86">
        <v>1.1462969113251411E-20</v>
      </c>
      <c r="I86">
        <f t="shared" ref="I86" si="72">H86/G86/(1E-24)</f>
        <v>3.3459940147929776</v>
      </c>
    </row>
    <row r="87" spans="2:14" x14ac:dyDescent="0.2">
      <c r="B87">
        <v>1.01</v>
      </c>
      <c r="C87">
        <v>-284.66199119066698</v>
      </c>
      <c r="D87">
        <v>16.5362373333334</v>
      </c>
      <c r="E87">
        <v>-0.39633200000000102</v>
      </c>
      <c r="F87">
        <f t="shared" si="67"/>
        <v>15.15</v>
      </c>
      <c r="G87">
        <f t="shared" si="68"/>
        <v>3477.2658750000001</v>
      </c>
      <c r="H87">
        <v>1.1462969113251411E-20</v>
      </c>
      <c r="I87">
        <f t="shared" si="69"/>
        <v>3.2965466332802098</v>
      </c>
      <c r="J87" t="s">
        <v>55</v>
      </c>
      <c r="K87">
        <v>-285.26312176693733</v>
      </c>
      <c r="L87">
        <f>K87/N88</f>
        <v>-9.5087707255645775</v>
      </c>
      <c r="N87" t="s">
        <v>11</v>
      </c>
    </row>
    <row r="88" spans="2:14" x14ac:dyDescent="0.2">
      <c r="B88">
        <v>1.02</v>
      </c>
      <c r="C88">
        <v>-283.60517429066698</v>
      </c>
      <c r="D88">
        <v>16.851164000000001</v>
      </c>
      <c r="E88">
        <v>-1.94624666666667</v>
      </c>
      <c r="F88">
        <f t="shared" si="67"/>
        <v>15.3</v>
      </c>
      <c r="G88">
        <f t="shared" si="68"/>
        <v>3581.5770000000007</v>
      </c>
      <c r="H88">
        <v>1.1462969113251411E-20</v>
      </c>
      <c r="I88">
        <f t="shared" si="69"/>
        <v>3.2005368342636249</v>
      </c>
      <c r="J88" t="s">
        <v>56</v>
      </c>
      <c r="K88">
        <v>3418.8999405320942</v>
      </c>
      <c r="L88">
        <f>H85/(K88*(10^-24))</f>
        <v>3.3528238066737317</v>
      </c>
      <c r="N88">
        <v>30</v>
      </c>
    </row>
    <row r="89" spans="2:14" x14ac:dyDescent="0.2">
      <c r="J89" t="s">
        <v>68</v>
      </c>
      <c r="K89">
        <f>-K88*(2*0.0000309*K88-0.227)</f>
        <v>53.717700052497335</v>
      </c>
    </row>
    <row r="90" spans="2:14" x14ac:dyDescent="0.2">
      <c r="B90">
        <v>70</v>
      </c>
    </row>
    <row r="91" spans="2:14" x14ac:dyDescent="0.2">
      <c r="C91" t="s">
        <v>14</v>
      </c>
      <c r="D91" t="s">
        <v>15</v>
      </c>
      <c r="E91" t="s">
        <v>16</v>
      </c>
      <c r="F91" t="s">
        <v>22</v>
      </c>
      <c r="G91" t="s">
        <v>17</v>
      </c>
      <c r="H91" t="s">
        <v>23</v>
      </c>
      <c r="I91" t="s">
        <v>19</v>
      </c>
      <c r="J91" t="s">
        <v>24</v>
      </c>
      <c r="K91" t="s">
        <v>22</v>
      </c>
      <c r="L91" t="s">
        <v>19</v>
      </c>
      <c r="M91" t="s">
        <v>25</v>
      </c>
      <c r="N91" t="s">
        <v>26</v>
      </c>
    </row>
    <row r="92" spans="2:14" x14ac:dyDescent="0.2">
      <c r="B92">
        <v>0.97</v>
      </c>
      <c r="C92">
        <v>-307.21163863603999</v>
      </c>
      <c r="D92">
        <v>17.092676513023399</v>
      </c>
      <c r="E92">
        <v>9.6350418941380607</v>
      </c>
      <c r="F92">
        <f>15*B92</f>
        <v>14.549999999999999</v>
      </c>
      <c r="G92">
        <f>F92^3</f>
        <v>3080.2713749999994</v>
      </c>
      <c r="H92">
        <v>1.2315675855197609E-20</v>
      </c>
      <c r="I92">
        <f>H92/G92/(1E-24)</f>
        <v>3.9982437765560879</v>
      </c>
    </row>
    <row r="93" spans="2:14" x14ac:dyDescent="0.2">
      <c r="B93">
        <v>0.98</v>
      </c>
      <c r="C93">
        <v>-306.22367263866698</v>
      </c>
      <c r="D93">
        <v>17.178201866666701</v>
      </c>
      <c r="E93">
        <v>6.5389706666666596</v>
      </c>
      <c r="F93">
        <f>15*B93</f>
        <v>14.7</v>
      </c>
      <c r="G93">
        <f>F93^3</f>
        <v>3176.5229999999997</v>
      </c>
      <c r="H93">
        <v>1.2315675855197609E-20</v>
      </c>
      <c r="I93">
        <f>H93/G93/(1E-24)</f>
        <v>3.8770932416348347</v>
      </c>
    </row>
    <row r="94" spans="2:14" x14ac:dyDescent="0.2">
      <c r="B94">
        <v>0.99</v>
      </c>
      <c r="C94">
        <v>-305.16343905976998</v>
      </c>
      <c r="D94">
        <v>17.160447885057501</v>
      </c>
      <c r="E94">
        <v>3.09073793103448</v>
      </c>
      <c r="F94">
        <f>15*B94</f>
        <v>14.85</v>
      </c>
      <c r="G94">
        <f>F94^3</f>
        <v>3274.7591249999996</v>
      </c>
      <c r="H94">
        <v>1.2315675855197609E-20</v>
      </c>
      <c r="I94">
        <f>H94/G94/(1E-24)</f>
        <v>3.7607883160559514</v>
      </c>
    </row>
    <row r="95" spans="2:14" x14ac:dyDescent="0.2">
      <c r="B95">
        <v>1</v>
      </c>
      <c r="C95">
        <v>-305.30266997199999</v>
      </c>
      <c r="D95">
        <v>17.0883446666667</v>
      </c>
      <c r="E95">
        <v>2.0769760000000002</v>
      </c>
      <c r="F95">
        <f t="shared" ref="F95:F97" si="73">15*B95</f>
        <v>15</v>
      </c>
      <c r="G95">
        <f t="shared" ref="G95:G97" si="74">F95^3</f>
        <v>3375</v>
      </c>
      <c r="H95">
        <v>1.2315675855197609E-20</v>
      </c>
      <c r="I95">
        <f t="shared" ref="I95:I97" si="75">H95/G95/(1E-24)</f>
        <v>3.6490891422807739</v>
      </c>
      <c r="J95">
        <f>(G97-G95)/(E97-E95)*(0-E95)+G95</f>
        <v>3466.5703993131478</v>
      </c>
      <c r="K95">
        <f>J95^(1/3)</f>
        <v>15.134451110047651</v>
      </c>
      <c r="L95">
        <f>H95/(J95*(10^-24))</f>
        <v>3.5526974607634636</v>
      </c>
      <c r="M95">
        <f>(C97-C95)/(E97-E95)*(0-E95)+C95</f>
        <v>-303.59305526425123</v>
      </c>
      <c r="N95">
        <f>M95/N98</f>
        <v>-10.46872604359487</v>
      </c>
    </row>
    <row r="96" spans="2:14" x14ac:dyDescent="0.2">
      <c r="B96">
        <v>1.0049999999999999</v>
      </c>
      <c r="C96">
        <v>-304.89240297466699</v>
      </c>
      <c r="D96">
        <v>16.972923333333299</v>
      </c>
      <c r="E96">
        <v>0.78037599999999896</v>
      </c>
      <c r="F96">
        <f>15*B96</f>
        <v>15.074999999999999</v>
      </c>
      <c r="G96">
        <f>F96^3</f>
        <v>3425.8785468749998</v>
      </c>
      <c r="H96">
        <v>1.2315675855197609E-20</v>
      </c>
      <c r="I96">
        <f>H96/G96/(1E-24)</f>
        <v>3.5948956411288022</v>
      </c>
    </row>
    <row r="97" spans="2:14" x14ac:dyDescent="0.2">
      <c r="B97">
        <v>1.01</v>
      </c>
      <c r="C97">
        <v>-303.39337127599998</v>
      </c>
      <c r="D97">
        <v>17.317861466666699</v>
      </c>
      <c r="E97">
        <v>-0.242592</v>
      </c>
      <c r="F97">
        <f t="shared" si="73"/>
        <v>15.15</v>
      </c>
      <c r="G97">
        <f t="shared" si="74"/>
        <v>3477.2658750000001</v>
      </c>
      <c r="H97">
        <v>1.2315675855197609E-20</v>
      </c>
      <c r="I97">
        <f t="shared" si="75"/>
        <v>3.541769970407457</v>
      </c>
      <c r="J97" t="s">
        <v>55</v>
      </c>
      <c r="K97">
        <v>-304.19433920197605</v>
      </c>
      <c r="L97">
        <f>K97/N98</f>
        <v>-10.489459972481933</v>
      </c>
      <c r="N97" t="s">
        <v>11</v>
      </c>
    </row>
    <row r="98" spans="2:14" x14ac:dyDescent="0.2">
      <c r="B98">
        <v>1.02</v>
      </c>
      <c r="C98">
        <v>-303.85662540266702</v>
      </c>
      <c r="D98">
        <v>17.023340933333301</v>
      </c>
      <c r="E98">
        <v>-1.3651279999999999</v>
      </c>
      <c r="F98">
        <f>15*B98</f>
        <v>15.3</v>
      </c>
      <c r="G98">
        <f>F98^3</f>
        <v>3581.5770000000007</v>
      </c>
      <c r="H98">
        <v>1.2315675855197609E-20</v>
      </c>
      <c r="I98">
        <f>H98/G98/(1E-24)</f>
        <v>3.4386181995242904</v>
      </c>
      <c r="J98" t="s">
        <v>56</v>
      </c>
      <c r="K98">
        <v>3467.050351817149</v>
      </c>
      <c r="L98">
        <f>H95/(K98*(10^-24))</f>
        <v>3.5522056519146661</v>
      </c>
      <c r="N98">
        <v>29</v>
      </c>
    </row>
    <row r="99" spans="2:14" x14ac:dyDescent="0.2">
      <c r="J99" t="s">
        <v>68</v>
      </c>
      <c r="K99">
        <f>-K98*(2*0.0000269*K98-0.201)</f>
        <v>50.177548673741562</v>
      </c>
    </row>
    <row r="100" spans="2:14" x14ac:dyDescent="0.2">
      <c r="B100">
        <v>80</v>
      </c>
    </row>
    <row r="101" spans="2:14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N101" t="s">
        <v>26</v>
      </c>
    </row>
    <row r="102" spans="2:14" x14ac:dyDescent="0.2">
      <c r="B102">
        <v>0.95499999999999996</v>
      </c>
      <c r="C102">
        <v>-294.13586139066598</v>
      </c>
      <c r="D102">
        <v>15.625628933333299</v>
      </c>
      <c r="E102">
        <v>9.0837920000000008</v>
      </c>
      <c r="F102">
        <f t="shared" ref="F102" si="76">15*B102</f>
        <v>14.324999999999999</v>
      </c>
      <c r="G102">
        <f t="shared" ref="G102" si="77">F102^3</f>
        <v>2939.5705781249994</v>
      </c>
      <c r="H102">
        <v>1.1927100631019595E-20</v>
      </c>
      <c r="I102">
        <f t="shared" ref="I102" si="78">H102/G102/(1E-24)</f>
        <v>4.0574295850475135</v>
      </c>
    </row>
    <row r="103" spans="2:14" x14ac:dyDescent="0.2">
      <c r="B103">
        <v>0.96</v>
      </c>
      <c r="C103">
        <v>-294.46875246933303</v>
      </c>
      <c r="D103">
        <v>15.9432082666667</v>
      </c>
      <c r="E103">
        <v>7.0599453333333404</v>
      </c>
      <c r="F103">
        <f t="shared" ref="F103:F109" si="79">15*B103</f>
        <v>14.399999999999999</v>
      </c>
      <c r="G103">
        <f t="shared" ref="G103:G109" si="80">F103^3</f>
        <v>2985.983999999999</v>
      </c>
      <c r="H103">
        <v>1.1927100631019595E-20</v>
      </c>
      <c r="I103">
        <f t="shared" ref="I103:I109" si="81">H103/G103/(1E-24)</f>
        <v>3.9943618689917968</v>
      </c>
    </row>
    <row r="104" spans="2:14" x14ac:dyDescent="0.2">
      <c r="B104">
        <v>0.96499999999999997</v>
      </c>
      <c r="C104">
        <v>-294.04505037066599</v>
      </c>
      <c r="D104">
        <v>15.800254933333299</v>
      </c>
      <c r="E104">
        <v>5.3053066666666702</v>
      </c>
      <c r="F104">
        <f t="shared" si="79"/>
        <v>14.475</v>
      </c>
      <c r="G104">
        <f t="shared" si="80"/>
        <v>3032.8834218749998</v>
      </c>
      <c r="H104">
        <v>1.1927100631019595E-20</v>
      </c>
      <c r="I104">
        <f t="shared" si="81"/>
        <v>3.932594489123483</v>
      </c>
    </row>
    <row r="105" spans="2:14" x14ac:dyDescent="0.2">
      <c r="B105">
        <v>0.97</v>
      </c>
      <c r="C105">
        <v>-294.084022984</v>
      </c>
      <c r="D105">
        <v>15.820363199999999</v>
      </c>
      <c r="E105">
        <v>3.0556079999999999</v>
      </c>
      <c r="F105">
        <f t="shared" si="79"/>
        <v>14.549999999999999</v>
      </c>
      <c r="G105">
        <f t="shared" si="80"/>
        <v>3080.2713749999994</v>
      </c>
      <c r="H105">
        <v>1.1927100631019595E-20</v>
      </c>
      <c r="I105">
        <f t="shared" si="81"/>
        <v>3.8720941043772803</v>
      </c>
    </row>
    <row r="106" spans="2:14" x14ac:dyDescent="0.2">
      <c r="B106">
        <v>0.97499999999999998</v>
      </c>
      <c r="C106">
        <v>-293.189036026667</v>
      </c>
      <c r="D106">
        <v>15.7116328</v>
      </c>
      <c r="E106">
        <v>2.8806240000000001</v>
      </c>
      <c r="F106">
        <f t="shared" si="79"/>
        <v>14.625</v>
      </c>
      <c r="G106">
        <f t="shared" si="80"/>
        <v>3128.150390625</v>
      </c>
      <c r="H106">
        <v>1.1927100631019595E-20</v>
      </c>
      <c r="I106">
        <f t="shared" si="81"/>
        <v>3.8128283943012655</v>
      </c>
    </row>
    <row r="107" spans="2:14" x14ac:dyDescent="0.2">
      <c r="B107">
        <v>0.98</v>
      </c>
      <c r="C107">
        <v>-293.16486515333298</v>
      </c>
      <c r="D107">
        <v>15.7985814666667</v>
      </c>
      <c r="E107">
        <v>1.34799333333333</v>
      </c>
      <c r="F107">
        <f t="shared" si="79"/>
        <v>14.7</v>
      </c>
      <c r="G107">
        <f t="shared" si="80"/>
        <v>3176.5229999999997</v>
      </c>
      <c r="H107">
        <v>1.1927100631019595E-20</v>
      </c>
      <c r="I107">
        <f t="shared" si="81"/>
        <v>3.7547660227927193</v>
      </c>
      <c r="J107">
        <f>(G109-G107)/(E109-E107)*(0-E107)+G107</f>
        <v>3232.3704041636202</v>
      </c>
      <c r="K107">
        <f>J107^(1/3)</f>
        <v>14.785648377911942</v>
      </c>
      <c r="L107">
        <f>H107/(J107*(10^-24))</f>
        <v>3.6898929082063989</v>
      </c>
      <c r="M107">
        <f>(C109-C107)/(E109-E107)*(0-E107)+C107</f>
        <v>-292.85839449039975</v>
      </c>
      <c r="N107">
        <f>M107/N110</f>
        <v>-11.71433577961599</v>
      </c>
    </row>
    <row r="108" spans="2:14" x14ac:dyDescent="0.2">
      <c r="B108">
        <v>0.98499999999999999</v>
      </c>
      <c r="C108">
        <v>-293.12145921066701</v>
      </c>
      <c r="D108">
        <v>15.761360399999999</v>
      </c>
      <c r="E108">
        <v>0.44700133333333197</v>
      </c>
      <c r="F108">
        <f t="shared" si="79"/>
        <v>14.775</v>
      </c>
      <c r="G108">
        <f t="shared" si="80"/>
        <v>3225.3917343749999</v>
      </c>
      <c r="H108">
        <v>1.1927100631019595E-20</v>
      </c>
      <c r="I108">
        <f t="shared" si="81"/>
        <v>3.6978766032990933</v>
      </c>
      <c r="J108" t="s">
        <v>55</v>
      </c>
      <c r="K108">
        <v>-292.82365786874732</v>
      </c>
      <c r="L108">
        <f>K108/N110</f>
        <v>-11.712946314749892</v>
      </c>
    </row>
    <row r="109" spans="2:14" x14ac:dyDescent="0.2">
      <c r="B109">
        <v>0.99</v>
      </c>
      <c r="C109">
        <v>-292.62578028799999</v>
      </c>
      <c r="D109">
        <v>15.4793644</v>
      </c>
      <c r="E109">
        <v>-1.0231399999999999</v>
      </c>
      <c r="F109">
        <f t="shared" si="79"/>
        <v>14.85</v>
      </c>
      <c r="G109">
        <f t="shared" si="80"/>
        <v>3274.7591249999996</v>
      </c>
      <c r="H109">
        <v>1.1927100631019595E-20</v>
      </c>
      <c r="I109">
        <f t="shared" si="81"/>
        <v>3.642130665417902</v>
      </c>
      <c r="J109" t="s">
        <v>56</v>
      </c>
      <c r="K109">
        <v>3232.6285301562039</v>
      </c>
      <c r="L109">
        <f>H106/(K109*(10^-24))</f>
        <v>3.6895982695677265</v>
      </c>
      <c r="N109" t="s">
        <v>11</v>
      </c>
    </row>
    <row r="110" spans="2:14" x14ac:dyDescent="0.2">
      <c r="J110" t="s">
        <v>68</v>
      </c>
      <c r="K110">
        <f>-K109*(2*0.0000398*K109-0.276)</f>
        <v>60.394452090315653</v>
      </c>
      <c r="N110">
        <v>25</v>
      </c>
    </row>
    <row r="111" spans="2:14" x14ac:dyDescent="0.2">
      <c r="B111">
        <v>90</v>
      </c>
    </row>
    <row r="112" spans="2:14" x14ac:dyDescent="0.2">
      <c r="C112" t="s">
        <v>14</v>
      </c>
      <c r="D112" t="s">
        <v>15</v>
      </c>
      <c r="E112" t="s">
        <v>16</v>
      </c>
      <c r="F112" t="s">
        <v>22</v>
      </c>
      <c r="G112" t="s">
        <v>17</v>
      </c>
      <c r="H112" t="s">
        <v>23</v>
      </c>
      <c r="I112" t="s">
        <v>19</v>
      </c>
      <c r="J112" t="s">
        <v>24</v>
      </c>
      <c r="K112" t="s">
        <v>22</v>
      </c>
      <c r="L112" t="s">
        <v>19</v>
      </c>
      <c r="M112" t="s">
        <v>25</v>
      </c>
      <c r="N112" t="s">
        <v>26</v>
      </c>
    </row>
    <row r="113" spans="2:14" x14ac:dyDescent="0.2">
      <c r="B113">
        <v>0.96</v>
      </c>
      <c r="C113">
        <v>-313.58689335333298</v>
      </c>
      <c r="D113">
        <v>16.245352</v>
      </c>
      <c r="E113">
        <v>9.9191333333333507</v>
      </c>
      <c r="F113">
        <f>15*B113</f>
        <v>14.399999999999999</v>
      </c>
      <c r="G113">
        <f>F113^3</f>
        <v>2985.983999999999</v>
      </c>
      <c r="H113">
        <v>1.277980737296579E-20</v>
      </c>
      <c r="I113">
        <f>H113/G113/(1E-24)</f>
        <v>4.2799316315712996</v>
      </c>
    </row>
    <row r="114" spans="2:14" x14ac:dyDescent="0.2">
      <c r="B114">
        <v>0.97</v>
      </c>
      <c r="C114">
        <v>-313.79958313333299</v>
      </c>
      <c r="D114">
        <v>15.9145088</v>
      </c>
      <c r="E114">
        <v>5.98145066666667</v>
      </c>
      <c r="F114">
        <f>15*B114</f>
        <v>14.549999999999999</v>
      </c>
      <c r="G114">
        <f>F114^3</f>
        <v>3080.2713749999994</v>
      </c>
      <c r="H114">
        <v>1.277980737296579E-20</v>
      </c>
      <c r="I114">
        <f>H114/G114/(1E-24)</f>
        <v>4.1489225516585515</v>
      </c>
    </row>
    <row r="115" spans="2:14" x14ac:dyDescent="0.2">
      <c r="B115">
        <v>0.97499999999999998</v>
      </c>
      <c r="C115">
        <v>-312.54161466400001</v>
      </c>
      <c r="D115">
        <v>16.484455066666701</v>
      </c>
      <c r="E115">
        <v>4.1016680000000001</v>
      </c>
      <c r="F115">
        <f>15*B115</f>
        <v>14.625</v>
      </c>
      <c r="G115">
        <f>F115^3</f>
        <v>3128.150390625</v>
      </c>
      <c r="H115">
        <v>1.277980737296579E-20</v>
      </c>
      <c r="I115">
        <f>H115/G115/(1E-24)</f>
        <v>4.0854197455680525</v>
      </c>
    </row>
    <row r="116" spans="2:14" x14ac:dyDescent="0.2">
      <c r="B116">
        <v>0.98</v>
      </c>
      <c r="C116">
        <v>-312.37715787600001</v>
      </c>
      <c r="D116">
        <v>16.025674666666699</v>
      </c>
      <c r="E116">
        <v>2.0976159999999999</v>
      </c>
      <c r="F116">
        <f>15*B116</f>
        <v>14.7</v>
      </c>
      <c r="G116">
        <f>F116^3</f>
        <v>3176.5229999999997</v>
      </c>
      <c r="H116">
        <v>1.277980737296579E-20</v>
      </c>
      <c r="I116">
        <f>H116/G116/(1E-24)</f>
        <v>4.0232063085851397</v>
      </c>
    </row>
    <row r="117" spans="2:14" x14ac:dyDescent="0.2">
      <c r="B117">
        <v>0.99</v>
      </c>
      <c r="C117">
        <v>-311.56418336999974</v>
      </c>
      <c r="D117">
        <v>16.234190333333324</v>
      </c>
      <c r="E117">
        <v>1.0055350000000018</v>
      </c>
      <c r="F117">
        <f t="shared" ref="F117:F120" si="82">15*B117</f>
        <v>14.85</v>
      </c>
      <c r="G117">
        <f t="shared" ref="G117:G120" si="83">F117^3</f>
        <v>3274.7591249999996</v>
      </c>
      <c r="H117">
        <v>1.277980737296579E-20</v>
      </c>
      <c r="I117">
        <f t="shared" ref="I117:I120" si="84">H117/G117/(1E-24)</f>
        <v>3.9025182876513984</v>
      </c>
      <c r="J117">
        <f>(G119-G117)/(E119-E117)*(0-E117)+G117</f>
        <v>3320.1933164254297</v>
      </c>
      <c r="K117">
        <f>J117^(1/3)</f>
        <v>14.918361395192106</v>
      </c>
      <c r="L117">
        <f>H117/(J117*(10^-24))</f>
        <v>3.849115444496082</v>
      </c>
      <c r="M117">
        <f>(C119-C117)/(E119-E117)*(0-E117)+C117</f>
        <v>-311.48285770730331</v>
      </c>
      <c r="N117">
        <f>M117/N120</f>
        <v>-12.978452404470971</v>
      </c>
    </row>
    <row r="118" spans="2:14" x14ac:dyDescent="0.2">
      <c r="B118">
        <v>0.995</v>
      </c>
      <c r="C118">
        <v>-311.38337404266701</v>
      </c>
      <c r="D118">
        <v>15.963496133333299</v>
      </c>
      <c r="E118">
        <v>-0.628887999999998</v>
      </c>
      <c r="F118">
        <f>15*B118</f>
        <v>14.925000000000001</v>
      </c>
      <c r="G118">
        <f>F118^3</f>
        <v>3324.6277031250002</v>
      </c>
      <c r="H118">
        <v>1.277980737296579E-20</v>
      </c>
      <c r="I118">
        <f>H118/G118/(1E-24)</f>
        <v>3.8439814963201289</v>
      </c>
    </row>
    <row r="119" spans="2:14" x14ac:dyDescent="0.2">
      <c r="B119">
        <v>1</v>
      </c>
      <c r="C119">
        <v>-311.38475560133298</v>
      </c>
      <c r="D119">
        <v>16.004241733333298</v>
      </c>
      <c r="E119">
        <v>-1.2129639999999999</v>
      </c>
      <c r="F119">
        <f t="shared" si="82"/>
        <v>15</v>
      </c>
      <c r="G119">
        <f t="shared" si="83"/>
        <v>3375</v>
      </c>
      <c r="H119">
        <v>1.277980737296579E-20</v>
      </c>
      <c r="I119">
        <f t="shared" si="84"/>
        <v>3.7866095919898641</v>
      </c>
      <c r="J119" t="s">
        <v>55</v>
      </c>
      <c r="K119">
        <v>-311.50059441162784</v>
      </c>
      <c r="L119">
        <f>K119/N120</f>
        <v>-12.979191433817826</v>
      </c>
      <c r="N119" t="s">
        <v>11</v>
      </c>
    </row>
    <row r="120" spans="2:14" x14ac:dyDescent="0.2">
      <c r="B120">
        <v>1.01</v>
      </c>
      <c r="C120">
        <v>-310.48708297466698</v>
      </c>
      <c r="D120">
        <v>15.967534533333399</v>
      </c>
      <c r="E120">
        <v>-2.1534773333333299</v>
      </c>
      <c r="F120">
        <f t="shared" si="82"/>
        <v>15.15</v>
      </c>
      <c r="G120">
        <f t="shared" si="83"/>
        <v>3477.2658750000001</v>
      </c>
      <c r="H120">
        <v>1.277980737296579E-20</v>
      </c>
      <c r="I120">
        <f t="shared" si="84"/>
        <v>3.675245964033679</v>
      </c>
      <c r="J120" t="s">
        <v>56</v>
      </c>
      <c r="K120">
        <v>3292.0021294131961</v>
      </c>
      <c r="L120">
        <f>H117/(K120*(10^-24))</f>
        <v>3.8820774928368005</v>
      </c>
      <c r="N120">
        <v>24</v>
      </c>
    </row>
    <row r="121" spans="2:14" x14ac:dyDescent="0.2">
      <c r="J121" t="s">
        <v>68</v>
      </c>
      <c r="K121">
        <f>-K120*(2*0.0000432*K120-0.303)</f>
        <v>61.135824278926549</v>
      </c>
    </row>
    <row r="122" spans="2:14" x14ac:dyDescent="0.2">
      <c r="B122">
        <v>100</v>
      </c>
    </row>
    <row r="123" spans="2:14" x14ac:dyDescent="0.2">
      <c r="C123" t="s">
        <v>14</v>
      </c>
      <c r="D123" t="s">
        <v>15</v>
      </c>
      <c r="E123" t="s">
        <v>16</v>
      </c>
      <c r="F123" t="s">
        <v>22</v>
      </c>
      <c r="G123" t="s">
        <v>17</v>
      </c>
      <c r="H123" t="s">
        <v>23</v>
      </c>
      <c r="I123" t="s">
        <v>19</v>
      </c>
      <c r="J123" t="s">
        <v>24</v>
      </c>
      <c r="K123" t="s">
        <v>22</v>
      </c>
      <c r="L123" t="s">
        <v>19</v>
      </c>
      <c r="M123" t="s">
        <v>25</v>
      </c>
      <c r="N123" t="s">
        <v>26</v>
      </c>
    </row>
    <row r="124" spans="2:14" x14ac:dyDescent="0.2">
      <c r="B124">
        <v>0.95</v>
      </c>
      <c r="C124">
        <v>-307.11098343333401</v>
      </c>
      <c r="D124">
        <v>15.1802205333333</v>
      </c>
      <c r="E124">
        <v>8.1221626666666609</v>
      </c>
      <c r="F124">
        <f t="shared" ref="F124" si="85">15*B124</f>
        <v>14.25</v>
      </c>
      <c r="G124">
        <f t="shared" ref="G124" si="86">F124^3</f>
        <v>2893.640625</v>
      </c>
      <c r="H124">
        <v>1.2585519760876786E-20</v>
      </c>
      <c r="I124">
        <f t="shared" ref="I124" si="87">H124/G124/(1E-24)</f>
        <v>4.3493720858569951</v>
      </c>
    </row>
    <row r="125" spans="2:14" x14ac:dyDescent="0.2">
      <c r="B125">
        <v>0.96</v>
      </c>
      <c r="C125">
        <v>-306.813140944</v>
      </c>
      <c r="D125">
        <v>15.635564</v>
      </c>
      <c r="E125">
        <v>6.2757453333333304</v>
      </c>
      <c r="F125">
        <f t="shared" ref="F125:F131" si="88">15*B125</f>
        <v>14.399999999999999</v>
      </c>
      <c r="G125">
        <f t="shared" ref="G125:G131" si="89">F125^3</f>
        <v>2985.983999999999</v>
      </c>
      <c r="H125">
        <v>1.2585519760876786E-20</v>
      </c>
      <c r="I125">
        <f t="shared" ref="I125:I131" si="90">H125/G125/(1E-24)</f>
        <v>4.2148651033886289</v>
      </c>
    </row>
    <row r="126" spans="2:14" x14ac:dyDescent="0.2">
      <c r="B126">
        <v>0.97</v>
      </c>
      <c r="C126">
        <v>-306.35346479333299</v>
      </c>
      <c r="D126">
        <v>15.200771599999999</v>
      </c>
      <c r="E126">
        <v>2.7807866666666698</v>
      </c>
      <c r="F126">
        <f t="shared" si="88"/>
        <v>14.549999999999999</v>
      </c>
      <c r="G126">
        <f t="shared" si="89"/>
        <v>3080.2713749999994</v>
      </c>
      <c r="H126">
        <v>1.2585519760876786E-20</v>
      </c>
      <c r="I126">
        <f t="shared" si="90"/>
        <v>4.0858477155691482</v>
      </c>
    </row>
    <row r="127" spans="2:14" x14ac:dyDescent="0.2">
      <c r="B127">
        <v>0.97499999999999998</v>
      </c>
      <c r="C127">
        <v>-305.94679751199999</v>
      </c>
      <c r="D127">
        <v>15.6098325333334</v>
      </c>
      <c r="E127">
        <v>1.5487120000000001</v>
      </c>
      <c r="F127">
        <f t="shared" si="88"/>
        <v>14.625</v>
      </c>
      <c r="G127">
        <f t="shared" si="89"/>
        <v>3128.150390625</v>
      </c>
      <c r="H127">
        <v>1.2585519760876786E-20</v>
      </c>
      <c r="I127">
        <f t="shared" si="90"/>
        <v>4.0233103237604304</v>
      </c>
      <c r="K127">
        <f>K128/15</f>
        <v>0.9803528262044513</v>
      </c>
    </row>
    <row r="128" spans="2:14" x14ac:dyDescent="0.2">
      <c r="B128">
        <v>0.98</v>
      </c>
      <c r="C128">
        <v>-306.46685797999999</v>
      </c>
      <c r="D128">
        <v>15.3501009333333</v>
      </c>
      <c r="E128">
        <v>7.4940000000000603E-2</v>
      </c>
      <c r="F128">
        <f t="shared" si="88"/>
        <v>14.7</v>
      </c>
      <c r="G128">
        <f t="shared" si="89"/>
        <v>3176.5229999999997</v>
      </c>
      <c r="H128">
        <v>1.2585519760876786E-20</v>
      </c>
      <c r="I128">
        <f t="shared" si="90"/>
        <v>3.962042699164082</v>
      </c>
      <c r="J128">
        <f>(G130-G128)/(E130-E128)*(0-E128)+G128</f>
        <v>3179.9551350172492</v>
      </c>
      <c r="K128">
        <f>J128^(1/3)</f>
        <v>14.70529239306677</v>
      </c>
      <c r="L128">
        <f>H128/(J128*(10^-24))</f>
        <v>3.9577664547171407</v>
      </c>
      <c r="M128">
        <f>(C130-C128)/(E130-E128)*(0-E128)+C128</f>
        <v>-306.42947229171</v>
      </c>
      <c r="N128">
        <f>M128/N131</f>
        <v>-13.928612376895909</v>
      </c>
    </row>
    <row r="129" spans="2:14" x14ac:dyDescent="0.2">
      <c r="B129">
        <v>0.98499999999999999</v>
      </c>
      <c r="C129">
        <v>-304.904977632</v>
      </c>
      <c r="D129">
        <v>15.3501102666667</v>
      </c>
      <c r="E129">
        <v>4.65413333333346E-2</v>
      </c>
      <c r="F129">
        <f t="shared" si="88"/>
        <v>14.775</v>
      </c>
      <c r="G129">
        <f t="shared" si="89"/>
        <v>3225.3917343749999</v>
      </c>
      <c r="H129">
        <v>1.2585519760876786E-20</v>
      </c>
      <c r="I129">
        <f t="shared" si="90"/>
        <v>3.9020127777798579</v>
      </c>
    </row>
    <row r="130" spans="2:14" x14ac:dyDescent="0.2">
      <c r="B130">
        <v>0.99</v>
      </c>
      <c r="C130">
        <v>-305.39678785466702</v>
      </c>
      <c r="D130">
        <v>15.1093833333333</v>
      </c>
      <c r="E130">
        <v>-2.0700266666666698</v>
      </c>
      <c r="F130">
        <f t="shared" si="88"/>
        <v>14.85</v>
      </c>
      <c r="G130">
        <f t="shared" si="89"/>
        <v>3274.7591249999996</v>
      </c>
      <c r="H130">
        <v>1.2585519760876786E-20</v>
      </c>
      <c r="I130">
        <f t="shared" si="90"/>
        <v>3.8431894623323748</v>
      </c>
      <c r="J130" t="s">
        <v>55</v>
      </c>
      <c r="K130">
        <v>-305.72189449107645</v>
      </c>
      <c r="L130">
        <f>K130/N131</f>
        <v>-13.896449749594384</v>
      </c>
      <c r="N130" t="s">
        <v>11</v>
      </c>
    </row>
    <row r="131" spans="2:14" x14ac:dyDescent="0.2">
      <c r="B131">
        <v>1</v>
      </c>
      <c r="C131">
        <v>-304.60156882799998</v>
      </c>
      <c r="D131">
        <v>15.5845916</v>
      </c>
      <c r="E131">
        <v>-3.24385733333333</v>
      </c>
      <c r="F131">
        <f t="shared" si="88"/>
        <v>15</v>
      </c>
      <c r="G131">
        <f t="shared" si="89"/>
        <v>3375</v>
      </c>
      <c r="H131">
        <v>1.2585519760876786E-20</v>
      </c>
      <c r="I131">
        <f t="shared" si="90"/>
        <v>3.7290428921116408</v>
      </c>
      <c r="J131" t="s">
        <v>56</v>
      </c>
      <c r="K131">
        <v>3199.11498839145</v>
      </c>
      <c r="L131">
        <f>H128/(K131*(10^-24))</f>
        <v>3.9340629538311536</v>
      </c>
      <c r="N131">
        <v>22</v>
      </c>
    </row>
    <row r="132" spans="2:14" x14ac:dyDescent="0.2">
      <c r="J132" t="s">
        <v>68</v>
      </c>
      <c r="K132">
        <f>-K131*(2*0.0000174*K131-0.134)</f>
        <v>72.526490972965547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L33" sqref="L33"/>
    </sheetView>
  </sheetViews>
  <sheetFormatPr baseColWidth="10" defaultRowHeight="16" x14ac:dyDescent="0.2"/>
  <sheetData>
    <row r="3" spans="2:14" x14ac:dyDescent="0.2">
      <c r="B3">
        <v>0</v>
      </c>
      <c r="C3" t="s">
        <v>58</v>
      </c>
    </row>
    <row r="4" spans="2:1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 x14ac:dyDescent="0.2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 x14ac:dyDescent="0.2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 x14ac:dyDescent="0.2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 x14ac:dyDescent="0.2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 x14ac:dyDescent="0.2">
      <c r="C9" t="s">
        <v>65</v>
      </c>
      <c r="D9">
        <v>35537.625999999997</v>
      </c>
    </row>
    <row r="10" spans="2:14" x14ac:dyDescent="0.2">
      <c r="D10">
        <f>D9/3600</f>
        <v>9.8715627777777772</v>
      </c>
      <c r="J10" t="s">
        <v>55</v>
      </c>
      <c r="L10" t="e">
        <f>K10/M11</f>
        <v>#DIV/0!</v>
      </c>
      <c r="N10" t="s">
        <v>11</v>
      </c>
    </row>
    <row r="11" spans="2:14" x14ac:dyDescent="0.2">
      <c r="B11" s="6"/>
      <c r="C11" s="6"/>
      <c r="D11" s="6"/>
      <c r="E11" s="6"/>
      <c r="J11" t="s">
        <v>56</v>
      </c>
      <c r="K11">
        <v>3476</v>
      </c>
      <c r="L11">
        <f>H7/(K11*(10^-24))</f>
        <v>1.3973504897080478</v>
      </c>
      <c r="N11">
        <v>50</v>
      </c>
    </row>
    <row r="13" spans="2:14" x14ac:dyDescent="0.2">
      <c r="B13">
        <v>0</v>
      </c>
      <c r="C13" t="s">
        <v>59</v>
      </c>
    </row>
    <row r="14" spans="2:1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 x14ac:dyDescent="0.2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 x14ac:dyDescent="0.2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 x14ac:dyDescent="0.2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 x14ac:dyDescent="0.2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 x14ac:dyDescent="0.2">
      <c r="C19" t="s">
        <v>65</v>
      </c>
      <c r="D19">
        <v>23469</v>
      </c>
    </row>
    <row r="20" spans="2:18" x14ac:dyDescent="0.2">
      <c r="D20">
        <f>D19/3600</f>
        <v>6.519166666666667</v>
      </c>
      <c r="N20" t="s">
        <v>11</v>
      </c>
      <c r="P20" t="s">
        <v>60</v>
      </c>
      <c r="Q20" t="s">
        <v>61</v>
      </c>
      <c r="R20" t="s">
        <v>62</v>
      </c>
    </row>
    <row r="21" spans="2:18" x14ac:dyDescent="0.2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 x14ac:dyDescent="0.2">
      <c r="P24" t="s">
        <v>63</v>
      </c>
      <c r="Q24" t="s">
        <v>64</v>
      </c>
    </row>
    <row r="25" spans="2:18" x14ac:dyDescent="0.2">
      <c r="P25" s="7">
        <f>(-Q21+SQRT(Q21^2-4*P21*R21))/2/P21</f>
        <v>4117.3270671095252</v>
      </c>
      <c r="Q25" s="7">
        <f>(-Q21-SQRT(Q21^2-4*P21*R21))/2/P21</f>
        <v>3476.2431327837071</v>
      </c>
    </row>
    <row r="26" spans="2:18" x14ac:dyDescent="0.2">
      <c r="B26">
        <v>1</v>
      </c>
      <c r="C26" s="4">
        <v>-137.17641</v>
      </c>
      <c r="D26">
        <v>-21.71</v>
      </c>
    </row>
    <row r="27" spans="2:18" x14ac:dyDescent="0.2">
      <c r="B27">
        <v>2</v>
      </c>
      <c r="C27" s="4">
        <v>-137.29705999999999</v>
      </c>
      <c r="D27">
        <v>-15.27</v>
      </c>
    </row>
    <row r="28" spans="2:18" x14ac:dyDescent="0.2">
      <c r="B28">
        <v>3</v>
      </c>
      <c r="C28" s="4">
        <v>-137.42511999999999</v>
      </c>
      <c r="D28">
        <v>-13.82</v>
      </c>
    </row>
    <row r="29" spans="2:18" x14ac:dyDescent="0.2">
      <c r="B29">
        <v>4</v>
      </c>
      <c r="C29" s="4">
        <v>-137.55121</v>
      </c>
      <c r="D29">
        <v>-11.15</v>
      </c>
    </row>
    <row r="30" spans="2:18" x14ac:dyDescent="0.2">
      <c r="B30">
        <v>5</v>
      </c>
      <c r="C30" s="4">
        <v>-137.68836999999999</v>
      </c>
      <c r="D30">
        <v>-5.5</v>
      </c>
    </row>
    <row r="31" spans="2:18" x14ac:dyDescent="0.2">
      <c r="B31">
        <v>6</v>
      </c>
      <c r="C31" s="4">
        <v>-137.79971</v>
      </c>
      <c r="D31">
        <v>-2.68</v>
      </c>
    </row>
    <row r="32" spans="2:18" x14ac:dyDescent="0.2">
      <c r="B32">
        <v>7</v>
      </c>
      <c r="C32" s="4">
        <v>-137.91104000000001</v>
      </c>
      <c r="D32">
        <v>-7.0000000000000007E-2</v>
      </c>
    </row>
    <row r="33" spans="2:4" x14ac:dyDescent="0.2">
      <c r="B33">
        <v>8</v>
      </c>
      <c r="C33" s="4">
        <v>-138.02535</v>
      </c>
      <c r="D33">
        <v>2.37</v>
      </c>
    </row>
    <row r="34" spans="2:4" x14ac:dyDescent="0.2">
      <c r="B34">
        <v>9</v>
      </c>
      <c r="C34" s="4">
        <v>-138.15183999999999</v>
      </c>
      <c r="D34">
        <v>5.58</v>
      </c>
    </row>
    <row r="35" spans="2:4" x14ac:dyDescent="0.2">
      <c r="B35">
        <v>10</v>
      </c>
      <c r="C35" s="4">
        <v>-138.29232999999999</v>
      </c>
      <c r="D35">
        <v>6.13</v>
      </c>
    </row>
    <row r="36" spans="2:4" x14ac:dyDescent="0.2">
      <c r="B36">
        <v>11</v>
      </c>
      <c r="C36" s="4">
        <v>-138.20801</v>
      </c>
      <c r="D36">
        <v>-17.989999999999998</v>
      </c>
    </row>
    <row r="37" spans="2:4" x14ac:dyDescent="0.2">
      <c r="B37">
        <v>12</v>
      </c>
      <c r="C37" s="4">
        <v>-138.29034999999999</v>
      </c>
      <c r="D37">
        <v>-18.559999999999999</v>
      </c>
    </row>
    <row r="38" spans="2:4" x14ac:dyDescent="0.2">
      <c r="B38">
        <v>13</v>
      </c>
      <c r="C38" s="4">
        <v>-138.36212</v>
      </c>
      <c r="D38">
        <v>-17.82</v>
      </c>
    </row>
    <row r="39" spans="2:4" x14ac:dyDescent="0.2">
      <c r="B39">
        <v>14</v>
      </c>
      <c r="C39" s="4">
        <v>-138.41916000000001</v>
      </c>
      <c r="D39">
        <v>-17.239999999999998</v>
      </c>
    </row>
    <row r="40" spans="2:4" x14ac:dyDescent="0.2">
      <c r="B40">
        <v>15</v>
      </c>
      <c r="C40" s="4">
        <v>-138.47502</v>
      </c>
      <c r="D40">
        <v>-17.7</v>
      </c>
    </row>
    <row r="41" spans="2:4" x14ac:dyDescent="0.2">
      <c r="B41">
        <v>16</v>
      </c>
      <c r="C41" s="4">
        <v>-138.51481000000001</v>
      </c>
      <c r="D41">
        <v>-17.04</v>
      </c>
    </row>
    <row r="42" spans="2:4" x14ac:dyDescent="0.2">
      <c r="B42">
        <v>17</v>
      </c>
      <c r="C42" s="4">
        <v>-138.55628999999999</v>
      </c>
      <c r="D42">
        <v>-15.66</v>
      </c>
    </row>
    <row r="43" spans="2:4" x14ac:dyDescent="0.2">
      <c r="B43">
        <v>18</v>
      </c>
      <c r="C43" s="4">
        <v>-138.57335</v>
      </c>
      <c r="D43">
        <v>-14.67</v>
      </c>
    </row>
    <row r="44" spans="2:4" x14ac:dyDescent="0.2">
      <c r="B44">
        <v>19</v>
      </c>
      <c r="C44" s="4">
        <v>-138.57792000000001</v>
      </c>
      <c r="D44">
        <v>-14.32</v>
      </c>
    </row>
    <row r="45" spans="2:4" x14ac:dyDescent="0.2">
      <c r="B45">
        <v>20</v>
      </c>
      <c r="C45" s="4">
        <v>-138.56055000000001</v>
      </c>
      <c r="D45">
        <v>-14.35</v>
      </c>
    </row>
    <row r="46" spans="2:4" x14ac:dyDescent="0.2">
      <c r="B46">
        <v>21</v>
      </c>
      <c r="C46" s="4">
        <v>-138.53838999999999</v>
      </c>
      <c r="D46">
        <v>-14.28</v>
      </c>
    </row>
    <row r="47" spans="2:4" x14ac:dyDescent="0.2">
      <c r="B47">
        <v>22</v>
      </c>
      <c r="C47" s="4">
        <v>-138.47220999999999</v>
      </c>
      <c r="D47">
        <v>-13.74</v>
      </c>
    </row>
    <row r="48" spans="2:4" x14ac:dyDescent="0.2">
      <c r="B48">
        <v>23</v>
      </c>
      <c r="C48" s="4">
        <v>-138.38068000000001</v>
      </c>
      <c r="D48">
        <v>-13.37</v>
      </c>
    </row>
    <row r="49" spans="2:4" x14ac:dyDescent="0.2">
      <c r="B49">
        <v>24</v>
      </c>
      <c r="C49" s="4">
        <v>-138.27175</v>
      </c>
      <c r="D49">
        <v>-13.27</v>
      </c>
    </row>
    <row r="50" spans="2:4" x14ac:dyDescent="0.2">
      <c r="B50">
        <v>25</v>
      </c>
      <c r="C50" s="4">
        <v>-138.15049999999999</v>
      </c>
      <c r="D50">
        <v>-12.34</v>
      </c>
    </row>
    <row r="51" spans="2:4" x14ac:dyDescent="0.2">
      <c r="B51">
        <v>26</v>
      </c>
      <c r="C51" s="4">
        <v>-138.02525</v>
      </c>
      <c r="D51">
        <v>-10.82</v>
      </c>
    </row>
    <row r="52" spans="2:4" x14ac:dyDescent="0.2">
      <c r="B52">
        <v>27</v>
      </c>
      <c r="C52" s="4">
        <v>-137.90727000000001</v>
      </c>
      <c r="D52">
        <v>-10.029999999999999</v>
      </c>
    </row>
    <row r="53" spans="2:4" x14ac:dyDescent="0.2">
      <c r="B53">
        <v>28</v>
      </c>
      <c r="C53" s="4">
        <v>-137.80958000000001</v>
      </c>
      <c r="D53">
        <v>-10.14</v>
      </c>
    </row>
    <row r="54" spans="2:4" x14ac:dyDescent="0.2">
      <c r="B54">
        <v>29</v>
      </c>
      <c r="C54" s="4">
        <v>-137.74513999999999</v>
      </c>
      <c r="D54">
        <v>-11.17</v>
      </c>
    </row>
    <row r="55" spans="2:4" x14ac:dyDescent="0.2">
      <c r="B55">
        <v>30</v>
      </c>
      <c r="C55" s="4">
        <v>-137.70454000000001</v>
      </c>
      <c r="D55">
        <v>-11.25</v>
      </c>
    </row>
    <row r="56" spans="2:4" x14ac:dyDescent="0.2">
      <c r="B56">
        <v>31</v>
      </c>
      <c r="C56" s="4">
        <v>-137.66057000000001</v>
      </c>
      <c r="D56">
        <v>-8.92</v>
      </c>
    </row>
    <row r="57" spans="2:4" x14ac:dyDescent="0.2">
      <c r="B57">
        <v>32</v>
      </c>
      <c r="C57" s="4">
        <v>-137.60995</v>
      </c>
      <c r="D57">
        <v>-8.81</v>
      </c>
    </row>
    <row r="58" spans="2:4" x14ac:dyDescent="0.2">
      <c r="B58">
        <v>33</v>
      </c>
      <c r="C58" s="4">
        <v>-137.52699999999999</v>
      </c>
      <c r="D58">
        <v>-8.11</v>
      </c>
    </row>
    <row r="59" spans="2:4" x14ac:dyDescent="0.2">
      <c r="B59">
        <v>34</v>
      </c>
      <c r="C59" s="4">
        <v>-137.45061999999999</v>
      </c>
      <c r="D59">
        <v>-7.32</v>
      </c>
    </row>
    <row r="60" spans="2:4" x14ac:dyDescent="0.2">
      <c r="B60">
        <v>35</v>
      </c>
      <c r="C60" s="4">
        <v>-137.36879999999999</v>
      </c>
      <c r="D60">
        <v>-7.7</v>
      </c>
    </row>
    <row r="61" spans="2:4" x14ac:dyDescent="0.2">
      <c r="B61">
        <v>36</v>
      </c>
      <c r="C61" s="4">
        <v>-137.26861</v>
      </c>
      <c r="D61">
        <v>-8.9499999999999993</v>
      </c>
    </row>
    <row r="62" spans="2:4" x14ac:dyDescent="0.2">
      <c r="B62">
        <v>37</v>
      </c>
      <c r="C62" s="4">
        <v>-137.16848999999999</v>
      </c>
      <c r="D62">
        <v>-8.7200000000000006</v>
      </c>
    </row>
    <row r="63" spans="2:4" x14ac:dyDescent="0.2">
      <c r="B63">
        <v>38</v>
      </c>
      <c r="C63" s="4">
        <v>-137.05858000000001</v>
      </c>
      <c r="D63">
        <v>-8.08</v>
      </c>
    </row>
    <row r="64" spans="2:4" x14ac:dyDescent="0.2">
      <c r="B64">
        <v>39</v>
      </c>
      <c r="C64" s="4">
        <v>-136.92964000000001</v>
      </c>
      <c r="D64">
        <v>-6.61</v>
      </c>
    </row>
    <row r="65" spans="2:4" x14ac:dyDescent="0.2">
      <c r="B65">
        <v>40</v>
      </c>
      <c r="C65" s="4">
        <v>-136.8134</v>
      </c>
      <c r="D65">
        <v>-6.35</v>
      </c>
    </row>
    <row r="66" spans="2:4" x14ac:dyDescent="0.2">
      <c r="B66">
        <v>41</v>
      </c>
      <c r="C66" s="4">
        <v>-136.72673</v>
      </c>
      <c r="D66">
        <v>-6.06</v>
      </c>
    </row>
    <row r="67" spans="2:4" x14ac:dyDescent="0.2">
      <c r="B67">
        <v>42</v>
      </c>
      <c r="C67" s="4">
        <v>-136.64125999999999</v>
      </c>
      <c r="D67">
        <v>-6.64</v>
      </c>
    </row>
    <row r="68" spans="2:4" x14ac:dyDescent="0.2">
      <c r="B68">
        <v>43</v>
      </c>
      <c r="C68" s="4">
        <v>-136.57982000000001</v>
      </c>
      <c r="D68">
        <v>-7.62</v>
      </c>
    </row>
    <row r="69" spans="2:4" x14ac:dyDescent="0.2">
      <c r="B69">
        <v>44</v>
      </c>
      <c r="C69" s="4">
        <v>-136.54046</v>
      </c>
      <c r="D69">
        <v>-7.01</v>
      </c>
    </row>
    <row r="70" spans="2:4" x14ac:dyDescent="0.2">
      <c r="B70">
        <v>45</v>
      </c>
      <c r="C70" s="4">
        <v>-136.50422</v>
      </c>
      <c r="D70">
        <v>-5.58</v>
      </c>
    </row>
    <row r="71" spans="2:4" x14ac:dyDescent="0.2">
      <c r="B71">
        <v>46</v>
      </c>
      <c r="C71" s="4">
        <v>-136.45998</v>
      </c>
      <c r="D71">
        <v>-5.63</v>
      </c>
    </row>
    <row r="72" spans="2:4" x14ac:dyDescent="0.2">
      <c r="B72">
        <v>47</v>
      </c>
      <c r="C72" s="4">
        <v>-136.43593000000001</v>
      </c>
      <c r="D72">
        <v>-4.9800000000000004</v>
      </c>
    </row>
    <row r="73" spans="2:4" x14ac:dyDescent="0.2">
      <c r="B73">
        <v>48</v>
      </c>
      <c r="C73" s="4">
        <v>-136.42509999999999</v>
      </c>
      <c r="D73">
        <v>-5.21</v>
      </c>
    </row>
    <row r="74" spans="2:4" x14ac:dyDescent="0.2">
      <c r="B74">
        <v>49</v>
      </c>
      <c r="C74" s="4">
        <v>-136.42707999999999</v>
      </c>
      <c r="D74">
        <v>-5.66</v>
      </c>
    </row>
    <row r="75" spans="2:4" x14ac:dyDescent="0.2">
      <c r="B75">
        <v>50</v>
      </c>
      <c r="C75" s="4">
        <v>-136.42554000000001</v>
      </c>
      <c r="D75">
        <v>-4.76</v>
      </c>
    </row>
    <row r="76" spans="2:4" x14ac:dyDescent="0.2">
      <c r="B76">
        <v>51</v>
      </c>
      <c r="C76" s="4">
        <v>-136.41202999999999</v>
      </c>
      <c r="D76">
        <v>-3.68</v>
      </c>
    </row>
    <row r="77" spans="2:4" x14ac:dyDescent="0.2">
      <c r="B77">
        <v>52</v>
      </c>
      <c r="C77" s="4">
        <v>-136.38851</v>
      </c>
      <c r="D77">
        <v>-3.46</v>
      </c>
    </row>
    <row r="78" spans="2:4" x14ac:dyDescent="0.2">
      <c r="B78">
        <v>53</v>
      </c>
      <c r="C78" s="4">
        <v>-136.3888</v>
      </c>
      <c r="D78">
        <v>-3.74</v>
      </c>
    </row>
    <row r="79" spans="2:4" x14ac:dyDescent="0.2">
      <c r="B79">
        <v>54</v>
      </c>
      <c r="C79" s="4">
        <v>-136.40341000000001</v>
      </c>
      <c r="D79">
        <v>-4.51</v>
      </c>
    </row>
    <row r="80" spans="2:4" x14ac:dyDescent="0.2">
      <c r="B80">
        <v>55</v>
      </c>
      <c r="C80" s="4">
        <v>-136.4281</v>
      </c>
      <c r="D80">
        <v>-4.95</v>
      </c>
    </row>
    <row r="81" spans="2:4" x14ac:dyDescent="0.2">
      <c r="B81">
        <v>56</v>
      </c>
      <c r="C81" s="4">
        <v>-136.45930999999999</v>
      </c>
      <c r="D81">
        <v>-4.5</v>
      </c>
    </row>
    <row r="82" spans="2:4" x14ac:dyDescent="0.2">
      <c r="B82">
        <v>57</v>
      </c>
      <c r="C82" s="4">
        <v>-136.51598999999999</v>
      </c>
      <c r="D82">
        <v>-4.07</v>
      </c>
    </row>
    <row r="83" spans="2:4" x14ac:dyDescent="0.2">
      <c r="B83">
        <v>58</v>
      </c>
      <c r="C83" s="4">
        <v>-136.58317</v>
      </c>
      <c r="D83">
        <v>-4.17</v>
      </c>
    </row>
    <row r="84" spans="2:4" x14ac:dyDescent="0.2">
      <c r="B84">
        <v>59</v>
      </c>
      <c r="C84" s="4">
        <v>-136.66980000000001</v>
      </c>
      <c r="D84">
        <v>-3.3</v>
      </c>
    </row>
    <row r="85" spans="2:4" x14ac:dyDescent="0.2">
      <c r="B85">
        <v>60</v>
      </c>
      <c r="C85" s="4">
        <v>-136.76801</v>
      </c>
      <c r="D85">
        <v>-3.85</v>
      </c>
    </row>
    <row r="86" spans="2:4" x14ac:dyDescent="0.2">
      <c r="B86">
        <v>61</v>
      </c>
      <c r="C86" s="4">
        <v>-136.85437999999999</v>
      </c>
      <c r="D86">
        <v>-3.85</v>
      </c>
    </row>
    <row r="87" spans="2:4" x14ac:dyDescent="0.2">
      <c r="B87">
        <v>62</v>
      </c>
      <c r="C87" s="4">
        <v>-136.90269000000001</v>
      </c>
      <c r="D87">
        <v>-3.41</v>
      </c>
    </row>
    <row r="88" spans="2:4" x14ac:dyDescent="0.2">
      <c r="B88">
        <v>63</v>
      </c>
      <c r="C88" s="4">
        <v>-136.92276000000001</v>
      </c>
      <c r="D88">
        <v>-3.8</v>
      </c>
    </row>
    <row r="89" spans="2:4" x14ac:dyDescent="0.2">
      <c r="B89">
        <v>64</v>
      </c>
      <c r="C89" s="4">
        <v>-136.90437</v>
      </c>
      <c r="D89">
        <v>-2.9</v>
      </c>
    </row>
    <row r="90" spans="2:4" x14ac:dyDescent="0.2">
      <c r="B90">
        <v>65</v>
      </c>
      <c r="C90" s="4">
        <v>-136.87452999999999</v>
      </c>
      <c r="D90">
        <v>-3.47</v>
      </c>
    </row>
    <row r="91" spans="2:4" x14ac:dyDescent="0.2">
      <c r="B91">
        <v>66</v>
      </c>
      <c r="C91" s="4">
        <v>-136.82173</v>
      </c>
      <c r="D91">
        <v>-3.85</v>
      </c>
    </row>
    <row r="92" spans="2:4" x14ac:dyDescent="0.2">
      <c r="B92">
        <v>67</v>
      </c>
      <c r="C92" s="4">
        <v>-136.74682000000001</v>
      </c>
      <c r="D92">
        <v>-3.07</v>
      </c>
    </row>
    <row r="93" spans="2:4" x14ac:dyDescent="0.2">
      <c r="B93">
        <v>68</v>
      </c>
      <c r="C93" s="4">
        <v>-136.62545</v>
      </c>
      <c r="D93">
        <v>-2.46</v>
      </c>
    </row>
    <row r="94" spans="2:4" x14ac:dyDescent="0.2">
      <c r="B94">
        <v>69</v>
      </c>
      <c r="C94" s="4">
        <v>-136.48785000000001</v>
      </c>
      <c r="D94">
        <v>-1.79</v>
      </c>
    </row>
    <row r="95" spans="2:4" x14ac:dyDescent="0.2">
      <c r="B95">
        <v>70</v>
      </c>
      <c r="C95" s="4">
        <v>-136.34097</v>
      </c>
      <c r="D95">
        <v>-2.34</v>
      </c>
    </row>
    <row r="96" spans="2:4" x14ac:dyDescent="0.2">
      <c r="B96">
        <v>71</v>
      </c>
      <c r="C96" s="4">
        <v>-136.21373</v>
      </c>
      <c r="D96">
        <v>-3.08</v>
      </c>
    </row>
    <row r="97" spans="2:4" x14ac:dyDescent="0.2">
      <c r="B97">
        <v>72</v>
      </c>
      <c r="C97" s="4">
        <v>-136.07941</v>
      </c>
      <c r="D97">
        <v>-3.02</v>
      </c>
    </row>
    <row r="98" spans="2:4" x14ac:dyDescent="0.2">
      <c r="B98">
        <v>73</v>
      </c>
      <c r="C98" s="4">
        <v>-135.97199000000001</v>
      </c>
      <c r="D98">
        <v>-3.51</v>
      </c>
    </row>
    <row r="99" spans="2:4" x14ac:dyDescent="0.2">
      <c r="B99">
        <v>74</v>
      </c>
      <c r="C99" s="4">
        <v>-135.91173000000001</v>
      </c>
      <c r="D99">
        <v>-3.04</v>
      </c>
    </row>
    <row r="100" spans="2:4" x14ac:dyDescent="0.2">
      <c r="B100">
        <v>75</v>
      </c>
      <c r="C100" s="4">
        <v>-135.89601999999999</v>
      </c>
      <c r="D100">
        <v>-2.23</v>
      </c>
    </row>
    <row r="101" spans="2:4" x14ac:dyDescent="0.2">
      <c r="B101">
        <v>76</v>
      </c>
      <c r="C101" s="4">
        <v>-135.91417999999999</v>
      </c>
      <c r="D101">
        <v>-2.94</v>
      </c>
    </row>
    <row r="102" spans="2:4" x14ac:dyDescent="0.2">
      <c r="B102">
        <v>77</v>
      </c>
      <c r="C102" s="4">
        <v>-135.98608999999999</v>
      </c>
      <c r="D102">
        <v>-2.74</v>
      </c>
    </row>
    <row r="103" spans="2:4" x14ac:dyDescent="0.2">
      <c r="B103">
        <v>78</v>
      </c>
      <c r="C103" s="4">
        <v>-136.07351</v>
      </c>
      <c r="D103">
        <v>-2.63</v>
      </c>
    </row>
    <row r="104" spans="2:4" x14ac:dyDescent="0.2">
      <c r="B104">
        <v>79</v>
      </c>
      <c r="C104" s="4">
        <v>-136.13686000000001</v>
      </c>
      <c r="D104">
        <v>-2.78</v>
      </c>
    </row>
    <row r="105" spans="2:4" x14ac:dyDescent="0.2">
      <c r="B105">
        <v>80</v>
      </c>
      <c r="C105" s="4">
        <v>-136.19427999999999</v>
      </c>
      <c r="D105">
        <v>-2.27</v>
      </c>
    </row>
    <row r="106" spans="2:4" x14ac:dyDescent="0.2">
      <c r="B106">
        <v>81</v>
      </c>
      <c r="C106" s="4">
        <v>-136.22797</v>
      </c>
      <c r="D106">
        <v>-3.15</v>
      </c>
    </row>
    <row r="107" spans="2:4" x14ac:dyDescent="0.2">
      <c r="B107">
        <v>82</v>
      </c>
      <c r="C107" s="4">
        <v>-136.24284</v>
      </c>
      <c r="D107">
        <v>-4.0199999999999996</v>
      </c>
    </row>
    <row r="108" spans="2:4" x14ac:dyDescent="0.2">
      <c r="B108">
        <v>83</v>
      </c>
      <c r="C108" s="4">
        <v>-136.27932000000001</v>
      </c>
      <c r="D108">
        <v>-3.93</v>
      </c>
    </row>
    <row r="109" spans="2:4" x14ac:dyDescent="0.2">
      <c r="B109">
        <v>84</v>
      </c>
      <c r="C109" s="4">
        <v>-136.32186999999999</v>
      </c>
      <c r="D109">
        <v>-3.68</v>
      </c>
    </row>
    <row r="110" spans="2:4" x14ac:dyDescent="0.2">
      <c r="B110">
        <v>85</v>
      </c>
      <c r="C110" s="4">
        <v>-136.34719000000001</v>
      </c>
      <c r="D110">
        <v>-3.02</v>
      </c>
    </row>
    <row r="111" spans="2:4" x14ac:dyDescent="0.2">
      <c r="B111">
        <v>86</v>
      </c>
      <c r="C111" s="4">
        <v>-136.37314000000001</v>
      </c>
      <c r="D111">
        <v>-1.8</v>
      </c>
    </row>
    <row r="112" spans="2:4" x14ac:dyDescent="0.2">
      <c r="B112">
        <v>87</v>
      </c>
      <c r="C112" s="4">
        <v>-136.38413</v>
      </c>
      <c r="D112">
        <v>-1.75</v>
      </c>
    </row>
    <row r="113" spans="2:4" x14ac:dyDescent="0.2">
      <c r="B113">
        <v>88</v>
      </c>
      <c r="C113" s="4">
        <v>-136.40477000000001</v>
      </c>
      <c r="D113">
        <v>-3.24</v>
      </c>
    </row>
    <row r="114" spans="2:4" x14ac:dyDescent="0.2">
      <c r="B114">
        <v>89</v>
      </c>
      <c r="C114" s="4">
        <v>-136.42000999999999</v>
      </c>
      <c r="D114">
        <v>-3.28</v>
      </c>
    </row>
    <row r="115" spans="2:4" x14ac:dyDescent="0.2">
      <c r="B115">
        <v>90</v>
      </c>
      <c r="C115" s="4">
        <v>-136.44139000000001</v>
      </c>
      <c r="D115">
        <v>-3.76</v>
      </c>
    </row>
    <row r="116" spans="2:4" x14ac:dyDescent="0.2">
      <c r="B116">
        <v>91</v>
      </c>
      <c r="C116" s="4">
        <v>-136.45578</v>
      </c>
      <c r="D116">
        <v>-4.6900000000000004</v>
      </c>
    </row>
    <row r="117" spans="2:4" x14ac:dyDescent="0.2">
      <c r="B117">
        <v>92</v>
      </c>
      <c r="C117" s="4">
        <v>-136.44613000000001</v>
      </c>
      <c r="D117">
        <v>-3.8</v>
      </c>
    </row>
    <row r="118" spans="2:4" x14ac:dyDescent="0.2">
      <c r="B118">
        <v>93</v>
      </c>
      <c r="C118" s="4">
        <v>-136.41552999999999</v>
      </c>
      <c r="D118">
        <v>-3.34</v>
      </c>
    </row>
    <row r="119" spans="2:4" x14ac:dyDescent="0.2">
      <c r="B119">
        <v>94</v>
      </c>
      <c r="C119" s="4">
        <v>-136.36806999999999</v>
      </c>
      <c r="D119">
        <v>-2.48</v>
      </c>
    </row>
    <row r="120" spans="2:4" x14ac:dyDescent="0.2">
      <c r="B120">
        <v>95</v>
      </c>
      <c r="C120" s="4">
        <v>-136.31528</v>
      </c>
      <c r="D120">
        <v>-2.19</v>
      </c>
    </row>
    <row r="121" spans="2:4" x14ac:dyDescent="0.2">
      <c r="B121">
        <v>96</v>
      </c>
      <c r="C121" s="4">
        <v>-136.25514000000001</v>
      </c>
      <c r="D121">
        <v>-3.23</v>
      </c>
    </row>
    <row r="122" spans="2:4" x14ac:dyDescent="0.2">
      <c r="B122">
        <v>97</v>
      </c>
      <c r="C122" s="4">
        <v>-136.20802</v>
      </c>
      <c r="D122">
        <v>-3.92</v>
      </c>
    </row>
    <row r="123" spans="2:4" x14ac:dyDescent="0.2">
      <c r="B123">
        <v>98</v>
      </c>
      <c r="C123" s="4">
        <v>-136.13928000000001</v>
      </c>
      <c r="D123">
        <v>-2.98</v>
      </c>
    </row>
    <row r="124" spans="2:4" x14ac:dyDescent="0.2">
      <c r="B124">
        <v>99</v>
      </c>
      <c r="C124" s="4">
        <v>-136.05004</v>
      </c>
      <c r="D124">
        <v>-2</v>
      </c>
    </row>
    <row r="125" spans="2:4" x14ac:dyDescent="0.2">
      <c r="B125">
        <v>100</v>
      </c>
      <c r="C125" s="4">
        <v>-135.99056999999999</v>
      </c>
      <c r="D125">
        <v>-2.04</v>
      </c>
    </row>
    <row r="126" spans="2:4" x14ac:dyDescent="0.2">
      <c r="B126">
        <v>101</v>
      </c>
      <c r="C126" s="4">
        <v>-135.90652</v>
      </c>
      <c r="D126">
        <v>-2.34</v>
      </c>
    </row>
    <row r="127" spans="2:4" x14ac:dyDescent="0.2">
      <c r="B127">
        <v>102</v>
      </c>
      <c r="C127" s="4">
        <v>-135.79363000000001</v>
      </c>
      <c r="D127">
        <v>-2.77</v>
      </c>
    </row>
    <row r="128" spans="2:4" x14ac:dyDescent="0.2">
      <c r="B128">
        <v>103</v>
      </c>
      <c r="C128" s="4">
        <v>-135.66888</v>
      </c>
      <c r="D128">
        <v>-2.87</v>
      </c>
    </row>
    <row r="129" spans="2:4" x14ac:dyDescent="0.2">
      <c r="B129">
        <v>104</v>
      </c>
      <c r="C129" s="4">
        <v>-135.54608999999999</v>
      </c>
      <c r="D129">
        <v>-1.92</v>
      </c>
    </row>
    <row r="130" spans="2:4" x14ac:dyDescent="0.2">
      <c r="B130">
        <v>105</v>
      </c>
      <c r="C130" s="4">
        <v>-135.4222</v>
      </c>
      <c r="D130">
        <v>-0.53</v>
      </c>
    </row>
    <row r="131" spans="2:4" x14ac:dyDescent="0.2">
      <c r="B131">
        <v>106</v>
      </c>
      <c r="C131" s="4">
        <v>-135.31286</v>
      </c>
      <c r="D131">
        <v>7.0000000000000007E-2</v>
      </c>
    </row>
    <row r="132" spans="2:4" x14ac:dyDescent="0.2">
      <c r="B132">
        <v>107</v>
      </c>
      <c r="C132" s="4">
        <v>-135.24256</v>
      </c>
      <c r="D132">
        <v>-0.95</v>
      </c>
    </row>
    <row r="133" spans="2:4" x14ac:dyDescent="0.2">
      <c r="B133">
        <v>108</v>
      </c>
      <c r="C133" s="4">
        <v>-135.20247000000001</v>
      </c>
      <c r="D133">
        <v>-1.93</v>
      </c>
    </row>
    <row r="134" spans="2:4" x14ac:dyDescent="0.2">
      <c r="B134">
        <v>109</v>
      </c>
      <c r="C134" s="4">
        <v>-135.19226</v>
      </c>
      <c r="D134">
        <v>-1.03</v>
      </c>
    </row>
    <row r="135" spans="2:4" x14ac:dyDescent="0.2">
      <c r="B135">
        <v>110</v>
      </c>
      <c r="C135" s="4">
        <v>-135.25873999999999</v>
      </c>
      <c r="D135">
        <v>-0.44</v>
      </c>
    </row>
    <row r="136" spans="2:4" x14ac:dyDescent="0.2">
      <c r="B136">
        <v>111</v>
      </c>
      <c r="C136" s="4">
        <v>-135.38988000000001</v>
      </c>
      <c r="D136">
        <v>-1.1399999999999999</v>
      </c>
    </row>
    <row r="137" spans="2:4" x14ac:dyDescent="0.2">
      <c r="B137">
        <v>112</v>
      </c>
      <c r="C137" s="4">
        <v>-135.55542</v>
      </c>
      <c r="D137">
        <v>-0.72</v>
      </c>
    </row>
    <row r="138" spans="2:4" x14ac:dyDescent="0.2">
      <c r="B138">
        <v>113</v>
      </c>
      <c r="C138" s="4">
        <v>-135.74001000000001</v>
      </c>
      <c r="D138">
        <v>0.18</v>
      </c>
    </row>
    <row r="139" spans="2:4" x14ac:dyDescent="0.2">
      <c r="B139">
        <v>114</v>
      </c>
      <c r="C139" s="4">
        <v>-135.91971000000001</v>
      </c>
      <c r="D139">
        <v>0.84</v>
      </c>
    </row>
    <row r="140" spans="2:4" x14ac:dyDescent="0.2">
      <c r="B140">
        <v>115</v>
      </c>
      <c r="C140" s="4">
        <v>-136.10493</v>
      </c>
      <c r="D140">
        <v>0.93</v>
      </c>
    </row>
    <row r="141" spans="2:4" x14ac:dyDescent="0.2">
      <c r="B141">
        <v>116</v>
      </c>
      <c r="C141" s="4">
        <v>-136.25980000000001</v>
      </c>
      <c r="D141">
        <v>-0.38</v>
      </c>
    </row>
    <row r="142" spans="2:4" x14ac:dyDescent="0.2">
      <c r="B142">
        <v>117</v>
      </c>
      <c r="C142" s="4">
        <v>-136.34721999999999</v>
      </c>
      <c r="D142">
        <v>-1.54</v>
      </c>
    </row>
    <row r="143" spans="2:4" x14ac:dyDescent="0.2">
      <c r="B143">
        <v>118</v>
      </c>
      <c r="C143" s="4">
        <v>-136.37755000000001</v>
      </c>
      <c r="D143">
        <v>-1</v>
      </c>
    </row>
    <row r="144" spans="2:4" x14ac:dyDescent="0.2">
      <c r="B144">
        <v>119</v>
      </c>
      <c r="C144" s="4">
        <v>-136.32390000000001</v>
      </c>
      <c r="D144">
        <v>-0.24</v>
      </c>
    </row>
    <row r="145" spans="2:4" x14ac:dyDescent="0.2">
      <c r="B145">
        <v>120</v>
      </c>
      <c r="C145" s="4">
        <v>-136.17789999999999</v>
      </c>
      <c r="D145">
        <v>0.61</v>
      </c>
    </row>
    <row r="146" spans="2:4" x14ac:dyDescent="0.2">
      <c r="B146">
        <v>121</v>
      </c>
      <c r="C146" s="4">
        <v>-135.98379</v>
      </c>
      <c r="D146">
        <v>0.65</v>
      </c>
    </row>
    <row r="147" spans="2:4" x14ac:dyDescent="0.2">
      <c r="B147">
        <v>122</v>
      </c>
      <c r="C147" s="4">
        <v>-135.71178</v>
      </c>
      <c r="D147">
        <v>0.92</v>
      </c>
    </row>
    <row r="148" spans="2:4" x14ac:dyDescent="0.2">
      <c r="B148">
        <v>123</v>
      </c>
      <c r="C148" s="4">
        <v>-135.40908999999999</v>
      </c>
      <c r="D148">
        <v>1.19</v>
      </c>
    </row>
    <row r="149" spans="2:4" x14ac:dyDescent="0.2">
      <c r="B149">
        <v>124</v>
      </c>
      <c r="C149" s="4">
        <v>-135.09764000000001</v>
      </c>
      <c r="D149">
        <v>1.91</v>
      </c>
    </row>
    <row r="150" spans="2:4" x14ac:dyDescent="0.2">
      <c r="B150">
        <v>125</v>
      </c>
      <c r="C150" s="4">
        <v>-134.82882000000001</v>
      </c>
      <c r="D150">
        <v>2.21</v>
      </c>
    </row>
    <row r="151" spans="2:4" x14ac:dyDescent="0.2">
      <c r="B151">
        <v>126</v>
      </c>
      <c r="C151" s="4">
        <v>-134.63229999999999</v>
      </c>
      <c r="D151">
        <v>2.68</v>
      </c>
    </row>
    <row r="152" spans="2:4" x14ac:dyDescent="0.2">
      <c r="B152">
        <v>127</v>
      </c>
      <c r="C152" s="4">
        <v>-134.51660000000001</v>
      </c>
      <c r="D152">
        <v>2.67</v>
      </c>
    </row>
    <row r="153" spans="2:4" x14ac:dyDescent="0.2">
      <c r="B153">
        <v>128</v>
      </c>
      <c r="C153" s="4">
        <v>-134.42995999999999</v>
      </c>
      <c r="D153">
        <v>1.1399999999999999</v>
      </c>
    </row>
    <row r="154" spans="2:4" x14ac:dyDescent="0.2">
      <c r="B154">
        <v>129</v>
      </c>
      <c r="C154" s="4">
        <v>-134.37325999999999</v>
      </c>
      <c r="D154">
        <v>1.46</v>
      </c>
    </row>
    <row r="155" spans="2:4" x14ac:dyDescent="0.2">
      <c r="B155">
        <v>130</v>
      </c>
      <c r="C155" s="4">
        <v>-134.35417000000001</v>
      </c>
      <c r="D155">
        <v>2.78</v>
      </c>
    </row>
    <row r="156" spans="2:4" x14ac:dyDescent="0.2">
      <c r="B156">
        <v>131</v>
      </c>
      <c r="C156" s="4">
        <v>-134.34403</v>
      </c>
      <c r="D156">
        <v>3.75</v>
      </c>
    </row>
    <row r="157" spans="2:4" x14ac:dyDescent="0.2">
      <c r="B157">
        <v>132</v>
      </c>
      <c r="C157" s="4">
        <v>-134.32606000000001</v>
      </c>
      <c r="D157">
        <v>3.11</v>
      </c>
    </row>
    <row r="158" spans="2:4" x14ac:dyDescent="0.2">
      <c r="B158">
        <v>133</v>
      </c>
      <c r="C158" s="4">
        <v>-134.34995000000001</v>
      </c>
      <c r="D158">
        <v>1.99</v>
      </c>
    </row>
    <row r="159" spans="2:4" x14ac:dyDescent="0.2">
      <c r="B159">
        <v>134</v>
      </c>
      <c r="C159" s="4">
        <v>-134.38641999999999</v>
      </c>
      <c r="D159">
        <v>1.97</v>
      </c>
    </row>
    <row r="160" spans="2:4" x14ac:dyDescent="0.2">
      <c r="B160">
        <v>135</v>
      </c>
      <c r="C160" s="4">
        <v>-134.40535</v>
      </c>
      <c r="D160">
        <v>2.0099999999999998</v>
      </c>
    </row>
    <row r="161" spans="2:4" x14ac:dyDescent="0.2">
      <c r="B161">
        <v>136</v>
      </c>
      <c r="C161" s="4">
        <v>-134.43214</v>
      </c>
      <c r="D161">
        <v>2.02</v>
      </c>
    </row>
    <row r="162" spans="2:4" x14ac:dyDescent="0.2">
      <c r="B162">
        <v>137</v>
      </c>
      <c r="C162" s="4">
        <v>-134.49584999999999</v>
      </c>
      <c r="D162">
        <v>2</v>
      </c>
    </row>
    <row r="163" spans="2:4" x14ac:dyDescent="0.2">
      <c r="B163">
        <v>138</v>
      </c>
      <c r="C163" s="4">
        <v>-134.56081</v>
      </c>
      <c r="D163">
        <v>3.01</v>
      </c>
    </row>
    <row r="164" spans="2:4" x14ac:dyDescent="0.2">
      <c r="B164">
        <v>139</v>
      </c>
      <c r="C164" s="4">
        <v>-134.67429000000001</v>
      </c>
      <c r="D164">
        <v>3.75</v>
      </c>
    </row>
    <row r="165" spans="2:4" x14ac:dyDescent="0.2">
      <c r="B165">
        <v>140</v>
      </c>
      <c r="C165" s="4">
        <v>-134.77314000000001</v>
      </c>
      <c r="D165">
        <v>2.86</v>
      </c>
    </row>
    <row r="166" spans="2:4" x14ac:dyDescent="0.2">
      <c r="B166">
        <v>141</v>
      </c>
      <c r="C166" s="4">
        <v>-134.87232</v>
      </c>
      <c r="D166">
        <v>1.69</v>
      </c>
    </row>
    <row r="167" spans="2:4" x14ac:dyDescent="0.2">
      <c r="B167">
        <v>142</v>
      </c>
      <c r="C167" s="4">
        <v>-134.97418999999999</v>
      </c>
      <c r="D167">
        <v>1.22</v>
      </c>
    </row>
    <row r="168" spans="2:4" x14ac:dyDescent="0.2">
      <c r="B168">
        <v>143</v>
      </c>
      <c r="C168" s="4">
        <v>-135.10814999999999</v>
      </c>
      <c r="D168">
        <v>1.63</v>
      </c>
    </row>
    <row r="169" spans="2:4" x14ac:dyDescent="0.2">
      <c r="B169">
        <v>144</v>
      </c>
      <c r="C169" s="4">
        <v>-135.24134000000001</v>
      </c>
      <c r="D169">
        <v>0.83</v>
      </c>
    </row>
    <row r="170" spans="2:4" x14ac:dyDescent="0.2">
      <c r="B170">
        <v>145</v>
      </c>
      <c r="C170" s="4">
        <v>-135.35664</v>
      </c>
      <c r="D170">
        <v>2.2400000000000002</v>
      </c>
    </row>
    <row r="171" spans="2:4" x14ac:dyDescent="0.2">
      <c r="B171">
        <v>146</v>
      </c>
      <c r="C171" s="4">
        <v>-135.49664000000001</v>
      </c>
      <c r="D171">
        <v>2.23</v>
      </c>
    </row>
    <row r="172" spans="2:4" x14ac:dyDescent="0.2">
      <c r="B172">
        <v>147</v>
      </c>
      <c r="C172" s="4">
        <v>-135.63112000000001</v>
      </c>
      <c r="D172">
        <v>2.0699999999999998</v>
      </c>
    </row>
    <row r="173" spans="2:4" x14ac:dyDescent="0.2">
      <c r="B173">
        <v>148</v>
      </c>
      <c r="C173" s="4">
        <v>-135.78211999999999</v>
      </c>
      <c r="D173">
        <v>2.12</v>
      </c>
    </row>
    <row r="174" spans="2:4" x14ac:dyDescent="0.2">
      <c r="B174">
        <v>149</v>
      </c>
      <c r="C174" s="4">
        <v>-135.91757999999999</v>
      </c>
      <c r="D174">
        <v>1.92</v>
      </c>
    </row>
    <row r="175" spans="2:4" x14ac:dyDescent="0.2">
      <c r="B175">
        <v>150</v>
      </c>
      <c r="C175" s="4">
        <v>-136.02436</v>
      </c>
      <c r="D175">
        <v>1.57</v>
      </c>
    </row>
    <row r="176" spans="2:4" x14ac:dyDescent="0.2">
      <c r="B176">
        <v>151</v>
      </c>
      <c r="C176" s="4">
        <v>-136.12626</v>
      </c>
      <c r="D176">
        <v>1.28</v>
      </c>
    </row>
    <row r="177" spans="2:4" x14ac:dyDescent="0.2">
      <c r="B177">
        <v>152</v>
      </c>
      <c r="C177" s="4">
        <v>-136.20794000000001</v>
      </c>
      <c r="D177">
        <v>7.0000000000000007E-2</v>
      </c>
    </row>
    <row r="178" spans="2:4" x14ac:dyDescent="0.2">
      <c r="B178">
        <v>153</v>
      </c>
      <c r="C178" s="4">
        <v>-136.31315000000001</v>
      </c>
      <c r="D178">
        <v>-0.52</v>
      </c>
    </row>
    <row r="179" spans="2:4" x14ac:dyDescent="0.2">
      <c r="B179">
        <v>154</v>
      </c>
      <c r="C179" s="4">
        <v>-136.40203</v>
      </c>
      <c r="D179">
        <v>-0.97</v>
      </c>
    </row>
    <row r="180" spans="2:4" x14ac:dyDescent="0.2">
      <c r="B180">
        <v>155</v>
      </c>
      <c r="C180" s="4">
        <v>-136.49182999999999</v>
      </c>
      <c r="D180">
        <v>-0.27</v>
      </c>
    </row>
    <row r="181" spans="2:4" x14ac:dyDescent="0.2">
      <c r="B181">
        <v>156</v>
      </c>
      <c r="C181" s="4">
        <v>-136.57390000000001</v>
      </c>
      <c r="D181">
        <v>0.76</v>
      </c>
    </row>
    <row r="182" spans="2:4" x14ac:dyDescent="0.2">
      <c r="B182">
        <v>157</v>
      </c>
      <c r="C182" s="4">
        <v>-136.64842999999999</v>
      </c>
      <c r="D182">
        <v>1.31</v>
      </c>
    </row>
    <row r="183" spans="2:4" x14ac:dyDescent="0.2">
      <c r="B183">
        <v>158</v>
      </c>
      <c r="C183" s="4">
        <v>-136.67128</v>
      </c>
      <c r="D183">
        <v>0.72</v>
      </c>
    </row>
    <row r="184" spans="2:4" x14ac:dyDescent="0.2">
      <c r="B184">
        <v>159</v>
      </c>
      <c r="C184" s="4">
        <v>-136.68057999999999</v>
      </c>
      <c r="D184">
        <v>-0.84</v>
      </c>
    </row>
    <row r="185" spans="2:4" x14ac:dyDescent="0.2">
      <c r="B185">
        <v>160</v>
      </c>
      <c r="C185" s="4">
        <v>-136.62664000000001</v>
      </c>
      <c r="D185">
        <v>-0.27</v>
      </c>
    </row>
    <row r="186" spans="2:4" x14ac:dyDescent="0.2">
      <c r="B186">
        <v>161</v>
      </c>
      <c r="C186" s="4">
        <v>-136.53847999999999</v>
      </c>
      <c r="D186">
        <v>0.2</v>
      </c>
    </row>
    <row r="187" spans="2:4" x14ac:dyDescent="0.2">
      <c r="B187">
        <v>162</v>
      </c>
      <c r="C187" s="4">
        <v>-136.42967999999999</v>
      </c>
      <c r="D187">
        <v>0.18</v>
      </c>
    </row>
    <row r="188" spans="2:4" x14ac:dyDescent="0.2">
      <c r="B188">
        <v>163</v>
      </c>
      <c r="C188" s="4">
        <v>-136.32346000000001</v>
      </c>
      <c r="D188">
        <v>-0.24</v>
      </c>
    </row>
    <row r="189" spans="2:4" x14ac:dyDescent="0.2">
      <c r="B189">
        <v>164</v>
      </c>
      <c r="C189" s="4">
        <v>-136.23595</v>
      </c>
      <c r="D189">
        <v>-0.13</v>
      </c>
    </row>
    <row r="190" spans="2:4" x14ac:dyDescent="0.2">
      <c r="B190">
        <v>165</v>
      </c>
      <c r="C190" s="4">
        <v>-136.17523</v>
      </c>
      <c r="D190">
        <v>0.38</v>
      </c>
    </row>
    <row r="191" spans="2:4" x14ac:dyDescent="0.2">
      <c r="B191">
        <v>166</v>
      </c>
      <c r="C191" s="4">
        <v>-136.16630000000001</v>
      </c>
      <c r="D191">
        <v>-0.28000000000000003</v>
      </c>
    </row>
    <row r="192" spans="2:4" x14ac:dyDescent="0.2">
      <c r="B192">
        <v>167</v>
      </c>
      <c r="C192" s="4">
        <v>-136.23146</v>
      </c>
      <c r="D192">
        <v>-1.39</v>
      </c>
    </row>
    <row r="193" spans="2:4" x14ac:dyDescent="0.2">
      <c r="B193">
        <v>168</v>
      </c>
      <c r="C193" s="4">
        <v>-136.34361000000001</v>
      </c>
      <c r="D193">
        <v>-1.37</v>
      </c>
    </row>
    <row r="194" spans="2:4" x14ac:dyDescent="0.2">
      <c r="B194">
        <v>169</v>
      </c>
      <c r="C194" s="4">
        <v>-136.48707999999999</v>
      </c>
      <c r="D194">
        <v>-1.32</v>
      </c>
    </row>
    <row r="195" spans="2:4" x14ac:dyDescent="0.2">
      <c r="B195">
        <v>170</v>
      </c>
      <c r="C195" s="4">
        <v>-136.61667</v>
      </c>
      <c r="D195">
        <v>-0.95</v>
      </c>
    </row>
    <row r="196" spans="2:4" x14ac:dyDescent="0.2">
      <c r="B196">
        <v>171</v>
      </c>
      <c r="C196" s="4">
        <v>-136.70869999999999</v>
      </c>
      <c r="D196">
        <v>-1.32</v>
      </c>
    </row>
    <row r="197" spans="2:4" x14ac:dyDescent="0.2">
      <c r="B197">
        <v>172</v>
      </c>
      <c r="C197" s="4">
        <v>-136.78665000000001</v>
      </c>
      <c r="D197">
        <v>-2.1</v>
      </c>
    </row>
    <row r="198" spans="2:4" x14ac:dyDescent="0.2">
      <c r="B198">
        <v>173</v>
      </c>
      <c r="C198" s="4">
        <v>-136.83930000000001</v>
      </c>
      <c r="D198">
        <v>-2.74</v>
      </c>
    </row>
    <row r="199" spans="2:4" x14ac:dyDescent="0.2">
      <c r="B199">
        <v>174</v>
      </c>
      <c r="C199" s="4">
        <v>-136.87794</v>
      </c>
      <c r="D199">
        <v>-1.94</v>
      </c>
    </row>
    <row r="200" spans="2:4" x14ac:dyDescent="0.2">
      <c r="B200">
        <v>175</v>
      </c>
      <c r="C200" s="4">
        <v>-136.89950999999999</v>
      </c>
      <c r="D200">
        <v>-0.87</v>
      </c>
    </row>
    <row r="201" spans="2:4" x14ac:dyDescent="0.2">
      <c r="B201">
        <v>176</v>
      </c>
      <c r="C201" s="4">
        <v>-136.87537</v>
      </c>
      <c r="D201">
        <v>-1.52</v>
      </c>
    </row>
    <row r="202" spans="2:4" x14ac:dyDescent="0.2">
      <c r="B202">
        <v>177</v>
      </c>
      <c r="C202" s="4">
        <v>-136.84143</v>
      </c>
      <c r="D202">
        <v>-1.84</v>
      </c>
    </row>
    <row r="203" spans="2:4" x14ac:dyDescent="0.2">
      <c r="B203">
        <v>178</v>
      </c>
      <c r="C203" s="4">
        <v>-136.78977</v>
      </c>
      <c r="D203">
        <v>-2.81</v>
      </c>
    </row>
    <row r="204" spans="2:4" x14ac:dyDescent="0.2">
      <c r="B204">
        <v>179</v>
      </c>
      <c r="C204" s="4">
        <v>-136.69470000000001</v>
      </c>
      <c r="D204">
        <v>-3</v>
      </c>
    </row>
    <row r="205" spans="2:4" x14ac:dyDescent="0.2">
      <c r="B205">
        <v>180</v>
      </c>
      <c r="C205" s="4">
        <v>-136.5641</v>
      </c>
      <c r="D205">
        <v>-2.2599999999999998</v>
      </c>
    </row>
    <row r="206" spans="2:4" x14ac:dyDescent="0.2">
      <c r="B206">
        <v>181</v>
      </c>
      <c r="C206" s="4">
        <v>-136.39653000000001</v>
      </c>
      <c r="D206">
        <v>-1.79</v>
      </c>
    </row>
    <row r="207" spans="2:4" x14ac:dyDescent="0.2">
      <c r="B207">
        <v>182</v>
      </c>
      <c r="C207" s="4">
        <v>-136.19072</v>
      </c>
      <c r="D207">
        <v>-1.74</v>
      </c>
    </row>
    <row r="208" spans="2:4" x14ac:dyDescent="0.2">
      <c r="B208">
        <v>183</v>
      </c>
      <c r="C208" s="4">
        <v>-135.94819000000001</v>
      </c>
      <c r="D208">
        <v>-1.75</v>
      </c>
    </row>
    <row r="209" spans="2:4" x14ac:dyDescent="0.2">
      <c r="B209">
        <v>184</v>
      </c>
      <c r="C209" s="4">
        <v>-135.69292999999999</v>
      </c>
      <c r="D209">
        <v>-2.0499999999999998</v>
      </c>
    </row>
    <row r="210" spans="2:4" x14ac:dyDescent="0.2">
      <c r="B210">
        <v>185</v>
      </c>
      <c r="C210" s="4">
        <v>-135.43531999999999</v>
      </c>
      <c r="D210">
        <v>-1.02</v>
      </c>
    </row>
    <row r="211" spans="2:4" x14ac:dyDescent="0.2">
      <c r="B211">
        <v>186</v>
      </c>
      <c r="C211" s="4">
        <v>-135.18677</v>
      </c>
      <c r="D211">
        <v>-1.58</v>
      </c>
    </row>
    <row r="212" spans="2:4" x14ac:dyDescent="0.2">
      <c r="B212">
        <v>187</v>
      </c>
      <c r="C212" s="4">
        <v>-134.98115000000001</v>
      </c>
      <c r="D212">
        <v>-2.7</v>
      </c>
    </row>
    <row r="213" spans="2:4" x14ac:dyDescent="0.2">
      <c r="B213">
        <v>188</v>
      </c>
      <c r="C213" s="4">
        <v>-134.78487000000001</v>
      </c>
      <c r="D213">
        <v>-3.4</v>
      </c>
    </row>
    <row r="214" spans="2:4" x14ac:dyDescent="0.2">
      <c r="B214">
        <v>189</v>
      </c>
      <c r="C214" s="4">
        <v>-134.6747</v>
      </c>
      <c r="D214">
        <v>-3.51</v>
      </c>
    </row>
    <row r="215" spans="2:4" x14ac:dyDescent="0.2">
      <c r="B215">
        <v>190</v>
      </c>
      <c r="C215" s="4">
        <v>-134.6071</v>
      </c>
      <c r="D215">
        <v>-3.41</v>
      </c>
    </row>
    <row r="216" spans="2:4" x14ac:dyDescent="0.2">
      <c r="B216">
        <v>191</v>
      </c>
      <c r="C216" s="4">
        <v>-134.60801000000001</v>
      </c>
      <c r="D216">
        <v>-3.03</v>
      </c>
    </row>
    <row r="217" spans="2:4" x14ac:dyDescent="0.2">
      <c r="B217">
        <v>192</v>
      </c>
      <c r="C217" s="4">
        <v>-134.64085</v>
      </c>
      <c r="D217">
        <v>-2.2799999999999998</v>
      </c>
    </row>
    <row r="218" spans="2:4" x14ac:dyDescent="0.2">
      <c r="B218">
        <v>193</v>
      </c>
      <c r="C218" s="4">
        <v>-134.73347000000001</v>
      </c>
      <c r="D218">
        <v>-2.27</v>
      </c>
    </row>
    <row r="219" spans="2:4" x14ac:dyDescent="0.2">
      <c r="B219">
        <v>194</v>
      </c>
      <c r="C219" s="4">
        <v>-134.86411000000001</v>
      </c>
      <c r="D219">
        <v>-3.97</v>
      </c>
    </row>
    <row r="220" spans="2:4" x14ac:dyDescent="0.2">
      <c r="B220">
        <v>195</v>
      </c>
      <c r="C220" s="4">
        <v>-135.02215000000001</v>
      </c>
      <c r="D220">
        <v>-5.54</v>
      </c>
    </row>
    <row r="221" spans="2:4" x14ac:dyDescent="0.2">
      <c r="B221">
        <v>196</v>
      </c>
      <c r="C221" s="4">
        <v>-135.18441000000001</v>
      </c>
      <c r="D221">
        <v>-5.26</v>
      </c>
    </row>
    <row r="222" spans="2:4" x14ac:dyDescent="0.2">
      <c r="B222">
        <v>197</v>
      </c>
      <c r="C222" s="4">
        <v>-135.33987999999999</v>
      </c>
      <c r="D222">
        <v>-4.54</v>
      </c>
    </row>
    <row r="223" spans="2:4" x14ac:dyDescent="0.2">
      <c r="B223">
        <v>198</v>
      </c>
      <c r="C223" s="4">
        <v>-135.47985</v>
      </c>
      <c r="D223">
        <v>-4.83</v>
      </c>
    </row>
    <row r="224" spans="2:4" x14ac:dyDescent="0.2">
      <c r="B224">
        <v>199</v>
      </c>
      <c r="C224" s="4">
        <v>-135.58197000000001</v>
      </c>
      <c r="D224">
        <v>-5.86</v>
      </c>
    </row>
    <row r="225" spans="2:4" x14ac:dyDescent="0.2">
      <c r="B225">
        <v>200</v>
      </c>
      <c r="C225" s="4">
        <v>-135.65378999999999</v>
      </c>
      <c r="D225">
        <v>-6.18</v>
      </c>
    </row>
    <row r="226" spans="2:4" x14ac:dyDescent="0.2">
      <c r="B226">
        <v>201</v>
      </c>
      <c r="C226" s="4">
        <v>-135.70636999999999</v>
      </c>
      <c r="D226">
        <v>-6.39</v>
      </c>
    </row>
    <row r="227" spans="2:4" x14ac:dyDescent="0.2">
      <c r="B227">
        <v>202</v>
      </c>
      <c r="C227" s="4">
        <v>-135.72278</v>
      </c>
      <c r="D227">
        <v>-6.41</v>
      </c>
    </row>
    <row r="228" spans="2:4" x14ac:dyDescent="0.2">
      <c r="B228">
        <v>203</v>
      </c>
      <c r="C228" s="4">
        <v>-135.71267</v>
      </c>
      <c r="D228">
        <v>-6.31</v>
      </c>
    </row>
    <row r="229" spans="2:4" x14ac:dyDescent="0.2">
      <c r="B229">
        <v>204</v>
      </c>
      <c r="C229" s="4">
        <v>-135.66820000000001</v>
      </c>
      <c r="D229">
        <v>-6.02</v>
      </c>
    </row>
    <row r="230" spans="2:4" x14ac:dyDescent="0.2">
      <c r="B230">
        <v>205</v>
      </c>
      <c r="C230" s="4">
        <v>-135.59818999999999</v>
      </c>
      <c r="D230">
        <v>-6.03</v>
      </c>
    </row>
    <row r="231" spans="2:4" x14ac:dyDescent="0.2">
      <c r="B231">
        <v>206</v>
      </c>
      <c r="C231" s="4">
        <v>-135.52035000000001</v>
      </c>
      <c r="D231">
        <v>-6.66</v>
      </c>
    </row>
    <row r="232" spans="2:4" x14ac:dyDescent="0.2">
      <c r="B232">
        <v>207</v>
      </c>
      <c r="C232" s="4">
        <v>-135.42774</v>
      </c>
      <c r="D232">
        <v>-6.59</v>
      </c>
    </row>
    <row r="233" spans="2:4" x14ac:dyDescent="0.2">
      <c r="B233">
        <v>208</v>
      </c>
      <c r="C233" s="4">
        <v>-135.33124000000001</v>
      </c>
      <c r="D233">
        <v>-6.25</v>
      </c>
    </row>
    <row r="234" spans="2:4" x14ac:dyDescent="0.2">
      <c r="B234">
        <v>209</v>
      </c>
      <c r="C234" s="4">
        <v>-135.20967999999999</v>
      </c>
      <c r="D234">
        <v>-5.74</v>
      </c>
    </row>
    <row r="235" spans="2:4" x14ac:dyDescent="0.2">
      <c r="B235">
        <v>210</v>
      </c>
      <c r="C235" s="4">
        <v>-135.09016</v>
      </c>
      <c r="D235">
        <v>-6.23</v>
      </c>
    </row>
    <row r="236" spans="2:4" x14ac:dyDescent="0.2">
      <c r="B236">
        <v>211</v>
      </c>
      <c r="C236" s="4">
        <v>-134.97183999999999</v>
      </c>
      <c r="D236">
        <v>-6.68</v>
      </c>
    </row>
    <row r="237" spans="2:4" x14ac:dyDescent="0.2">
      <c r="B237">
        <v>212</v>
      </c>
      <c r="C237" s="4">
        <v>-134.86795000000001</v>
      </c>
      <c r="D237">
        <v>-6.43</v>
      </c>
    </row>
    <row r="238" spans="2:4" x14ac:dyDescent="0.2">
      <c r="B238">
        <v>213</v>
      </c>
      <c r="C238" s="4">
        <v>-134.76664</v>
      </c>
      <c r="D238">
        <v>-5.37</v>
      </c>
    </row>
    <row r="239" spans="2:4" x14ac:dyDescent="0.2">
      <c r="B239">
        <v>214</v>
      </c>
      <c r="C239" s="4">
        <v>-134.70849999999999</v>
      </c>
      <c r="D239">
        <v>-4.08</v>
      </c>
    </row>
    <row r="240" spans="2:4" x14ac:dyDescent="0.2">
      <c r="B240">
        <v>215</v>
      </c>
      <c r="C240" s="4">
        <v>-134.66768999999999</v>
      </c>
      <c r="D240">
        <v>-4.38</v>
      </c>
    </row>
    <row r="241" spans="2:4" x14ac:dyDescent="0.2">
      <c r="B241">
        <v>216</v>
      </c>
      <c r="C241" s="4">
        <v>-134.68517</v>
      </c>
      <c r="D241">
        <v>-4.08</v>
      </c>
    </row>
    <row r="242" spans="2:4" x14ac:dyDescent="0.2">
      <c r="B242">
        <v>217</v>
      </c>
      <c r="C242" s="4">
        <v>-134.69423</v>
      </c>
      <c r="D242">
        <v>-3.37</v>
      </c>
    </row>
    <row r="243" spans="2:4" x14ac:dyDescent="0.2">
      <c r="B243">
        <v>218</v>
      </c>
      <c r="C243" s="4">
        <v>-134.71719999999999</v>
      </c>
      <c r="D243">
        <v>-3.62</v>
      </c>
    </row>
    <row r="244" spans="2:4" x14ac:dyDescent="0.2">
      <c r="B244">
        <v>219</v>
      </c>
      <c r="C244" s="4">
        <v>-134.77888999999999</v>
      </c>
      <c r="D244">
        <v>-3.46</v>
      </c>
    </row>
    <row r="245" spans="2:4" x14ac:dyDescent="0.2">
      <c r="B245">
        <v>220</v>
      </c>
      <c r="C245" s="4">
        <v>-134.85099</v>
      </c>
      <c r="D245">
        <v>-2.84</v>
      </c>
    </row>
    <row r="246" spans="2:4" x14ac:dyDescent="0.2">
      <c r="B246">
        <v>221</v>
      </c>
      <c r="C246" s="4">
        <v>-134.93581</v>
      </c>
      <c r="D246">
        <v>-2.1800000000000002</v>
      </c>
    </row>
    <row r="247" spans="2:4" x14ac:dyDescent="0.2">
      <c r="B247">
        <v>222</v>
      </c>
      <c r="C247" s="4">
        <v>-135.02582000000001</v>
      </c>
      <c r="D247">
        <v>-2.14</v>
      </c>
    </row>
    <row r="248" spans="2:4" x14ac:dyDescent="0.2">
      <c r="B248">
        <v>223</v>
      </c>
      <c r="C248" s="4">
        <v>-135.1191</v>
      </c>
      <c r="D248">
        <v>-2.67</v>
      </c>
    </row>
    <row r="249" spans="2:4" x14ac:dyDescent="0.2">
      <c r="B249">
        <v>224</v>
      </c>
      <c r="C249" s="4">
        <v>-135.24161000000001</v>
      </c>
      <c r="D249">
        <v>-3.23</v>
      </c>
    </row>
    <row r="250" spans="2:4" x14ac:dyDescent="0.2">
      <c r="B250">
        <v>225</v>
      </c>
      <c r="C250" s="4">
        <v>-135.35986</v>
      </c>
      <c r="D250">
        <v>-3.45</v>
      </c>
    </row>
    <row r="251" spans="2:4" x14ac:dyDescent="0.2">
      <c r="B251">
        <v>226</v>
      </c>
      <c r="C251" s="4">
        <v>-135.48402999999999</v>
      </c>
      <c r="D251">
        <v>-3.58</v>
      </c>
    </row>
    <row r="252" spans="2:4" x14ac:dyDescent="0.2">
      <c r="B252">
        <v>227</v>
      </c>
      <c r="C252" s="4">
        <v>-135.60369</v>
      </c>
      <c r="D252">
        <v>-3.62</v>
      </c>
    </row>
    <row r="253" spans="2:4" x14ac:dyDescent="0.2">
      <c r="B253">
        <v>228</v>
      </c>
      <c r="C253" s="4">
        <v>-135.73285999999999</v>
      </c>
      <c r="D253">
        <v>-3.99</v>
      </c>
    </row>
    <row r="254" spans="2:4" x14ac:dyDescent="0.2">
      <c r="B254">
        <v>229</v>
      </c>
      <c r="C254" s="4">
        <v>-135.8476</v>
      </c>
      <c r="D254">
        <v>-3.92</v>
      </c>
    </row>
    <row r="255" spans="2:4" x14ac:dyDescent="0.2">
      <c r="B255">
        <v>230</v>
      </c>
      <c r="C255" s="4">
        <v>-135.95446999999999</v>
      </c>
      <c r="D255">
        <v>-3.81</v>
      </c>
    </row>
    <row r="256" spans="2:4" x14ac:dyDescent="0.2">
      <c r="B256">
        <v>231</v>
      </c>
      <c r="C256" s="4">
        <v>-136.05436</v>
      </c>
      <c r="D256">
        <v>-3.49</v>
      </c>
    </row>
    <row r="257" spans="2:4" x14ac:dyDescent="0.2">
      <c r="B257">
        <v>232</v>
      </c>
      <c r="C257" s="4">
        <v>-136.14347000000001</v>
      </c>
      <c r="D257">
        <v>-3.5</v>
      </c>
    </row>
    <row r="258" spans="2:4" x14ac:dyDescent="0.2">
      <c r="B258">
        <v>233</v>
      </c>
      <c r="C258" s="4">
        <v>-136.20289</v>
      </c>
      <c r="D258">
        <v>-3.17</v>
      </c>
    </row>
    <row r="259" spans="2:4" x14ac:dyDescent="0.2">
      <c r="B259">
        <v>234</v>
      </c>
      <c r="C259" s="4">
        <v>-136.22640000000001</v>
      </c>
      <c r="D259">
        <v>-2.25</v>
      </c>
    </row>
    <row r="260" spans="2:4" x14ac:dyDescent="0.2">
      <c r="B260">
        <v>235</v>
      </c>
      <c r="C260" s="4">
        <v>-136.21039999999999</v>
      </c>
      <c r="D260">
        <v>-1.94</v>
      </c>
    </row>
    <row r="261" spans="2:4" x14ac:dyDescent="0.2">
      <c r="B261">
        <v>236</v>
      </c>
      <c r="C261" s="4">
        <v>-136.18987999999999</v>
      </c>
      <c r="D261">
        <v>-1.36</v>
      </c>
    </row>
    <row r="262" spans="2:4" x14ac:dyDescent="0.2">
      <c r="B262">
        <v>237</v>
      </c>
      <c r="C262" s="4">
        <v>-136.17258000000001</v>
      </c>
      <c r="D262">
        <v>-1.23</v>
      </c>
    </row>
    <row r="263" spans="2:4" x14ac:dyDescent="0.2">
      <c r="B263">
        <v>238</v>
      </c>
      <c r="C263" s="4">
        <v>-136.13903999999999</v>
      </c>
      <c r="D263">
        <v>-1.73</v>
      </c>
    </row>
    <row r="264" spans="2:4" x14ac:dyDescent="0.2">
      <c r="B264">
        <v>239</v>
      </c>
      <c r="C264" s="4">
        <v>-136.10400000000001</v>
      </c>
      <c r="D264">
        <v>-2.23</v>
      </c>
    </row>
    <row r="265" spans="2:4" x14ac:dyDescent="0.2">
      <c r="B265">
        <v>240</v>
      </c>
      <c r="C265" s="4">
        <v>-136.06029000000001</v>
      </c>
      <c r="D265">
        <v>-3.3</v>
      </c>
    </row>
    <row r="266" spans="2:4" x14ac:dyDescent="0.2">
      <c r="B266">
        <v>241</v>
      </c>
      <c r="C266" s="4">
        <v>-136.05680000000001</v>
      </c>
      <c r="D266">
        <v>-3.88</v>
      </c>
    </row>
    <row r="267" spans="2:4" x14ac:dyDescent="0.2">
      <c r="B267">
        <v>242</v>
      </c>
      <c r="C267" s="4">
        <v>-136.0763</v>
      </c>
      <c r="D267">
        <v>-2.5299999999999998</v>
      </c>
    </row>
    <row r="268" spans="2:4" x14ac:dyDescent="0.2">
      <c r="B268">
        <v>243</v>
      </c>
      <c r="C268" s="4">
        <v>-136.10223999999999</v>
      </c>
      <c r="D268">
        <v>-2.25</v>
      </c>
    </row>
    <row r="269" spans="2:4" x14ac:dyDescent="0.2">
      <c r="B269">
        <v>244</v>
      </c>
      <c r="C269" s="4">
        <v>-136.15992</v>
      </c>
      <c r="D269">
        <v>-2.17</v>
      </c>
    </row>
    <row r="270" spans="2:4" x14ac:dyDescent="0.2">
      <c r="B270">
        <v>245</v>
      </c>
      <c r="C270" s="4">
        <v>-136.25017</v>
      </c>
      <c r="D270">
        <v>-2.12</v>
      </c>
    </row>
    <row r="271" spans="2:4" x14ac:dyDescent="0.2">
      <c r="B271">
        <v>246</v>
      </c>
      <c r="C271" s="4">
        <v>-136.34896000000001</v>
      </c>
      <c r="D271">
        <v>-1.96</v>
      </c>
    </row>
    <row r="272" spans="2:4" x14ac:dyDescent="0.2">
      <c r="B272">
        <v>247</v>
      </c>
      <c r="C272" s="4">
        <v>-136.47423000000001</v>
      </c>
      <c r="D272">
        <v>-2.1800000000000002</v>
      </c>
    </row>
    <row r="273" spans="2:4" x14ac:dyDescent="0.2">
      <c r="B273">
        <v>248</v>
      </c>
      <c r="C273" s="4">
        <v>-136.58833000000001</v>
      </c>
      <c r="D273">
        <v>-1.84</v>
      </c>
    </row>
    <row r="274" spans="2:4" x14ac:dyDescent="0.2">
      <c r="B274">
        <v>249</v>
      </c>
      <c r="C274" s="4">
        <v>-136.66481999999999</v>
      </c>
      <c r="D274">
        <v>-0.78</v>
      </c>
    </row>
    <row r="275" spans="2:4" x14ac:dyDescent="0.2">
      <c r="B275">
        <v>250</v>
      </c>
      <c r="C275" s="4">
        <v>-136.72192000000001</v>
      </c>
      <c r="D275">
        <v>-0.95</v>
      </c>
    </row>
    <row r="276" spans="2:4" x14ac:dyDescent="0.2">
      <c r="B276">
        <v>251</v>
      </c>
      <c r="C276" s="4">
        <v>-136.72851</v>
      </c>
      <c r="D276">
        <v>-1.1599999999999999</v>
      </c>
    </row>
    <row r="277" spans="2:4" x14ac:dyDescent="0.2">
      <c r="B277">
        <v>252</v>
      </c>
      <c r="C277" s="4">
        <v>-136.70899</v>
      </c>
      <c r="D277">
        <v>-1.33</v>
      </c>
    </row>
    <row r="278" spans="2:4" x14ac:dyDescent="0.2">
      <c r="B278">
        <v>253</v>
      </c>
      <c r="C278" s="4">
        <v>-136.65613999999999</v>
      </c>
      <c r="D278">
        <v>-1.22</v>
      </c>
    </row>
    <row r="279" spans="2:4" x14ac:dyDescent="0.2">
      <c r="B279">
        <v>254</v>
      </c>
      <c r="C279" s="4">
        <v>-136.61429000000001</v>
      </c>
      <c r="D279">
        <v>-0.81</v>
      </c>
    </row>
    <row r="280" spans="2:4" x14ac:dyDescent="0.2">
      <c r="B280">
        <v>255</v>
      </c>
      <c r="C280" s="4">
        <v>-136.56457</v>
      </c>
      <c r="D280">
        <v>-0.35</v>
      </c>
    </row>
    <row r="281" spans="2:4" x14ac:dyDescent="0.2">
      <c r="B281">
        <v>256</v>
      </c>
      <c r="C281" s="4">
        <v>-136.49493000000001</v>
      </c>
      <c r="D281">
        <v>0.55000000000000004</v>
      </c>
    </row>
    <row r="282" spans="2:4" x14ac:dyDescent="0.2">
      <c r="B282">
        <v>257</v>
      </c>
      <c r="C282" s="4">
        <v>-136.42741000000001</v>
      </c>
      <c r="D282">
        <v>1.05</v>
      </c>
    </row>
    <row r="283" spans="2:4" x14ac:dyDescent="0.2">
      <c r="B283">
        <v>258</v>
      </c>
      <c r="C283" s="4">
        <v>-136.3835</v>
      </c>
      <c r="D283">
        <v>0.62</v>
      </c>
    </row>
    <row r="284" spans="2:4" x14ac:dyDescent="0.2">
      <c r="B284">
        <v>259</v>
      </c>
      <c r="C284" s="4">
        <v>-136.32784000000001</v>
      </c>
      <c r="D284">
        <v>0.56000000000000005</v>
      </c>
    </row>
    <row r="285" spans="2:4" x14ac:dyDescent="0.2">
      <c r="B285">
        <v>260</v>
      </c>
      <c r="C285" s="4">
        <v>-136.26750000000001</v>
      </c>
      <c r="D285">
        <v>0.59</v>
      </c>
    </row>
    <row r="286" spans="2:4" x14ac:dyDescent="0.2">
      <c r="B286">
        <v>261</v>
      </c>
      <c r="C286" s="4">
        <v>-136.22640999999999</v>
      </c>
      <c r="D286">
        <v>0.66</v>
      </c>
    </row>
    <row r="287" spans="2:4" x14ac:dyDescent="0.2">
      <c r="B287">
        <v>262</v>
      </c>
      <c r="C287" s="4">
        <v>-136.18737999999999</v>
      </c>
      <c r="D287">
        <v>0.42</v>
      </c>
    </row>
    <row r="288" spans="2:4" x14ac:dyDescent="0.2">
      <c r="B288">
        <v>263</v>
      </c>
      <c r="C288" s="4">
        <v>-136.13203999999999</v>
      </c>
      <c r="D288">
        <v>-0.3</v>
      </c>
    </row>
    <row r="289" spans="2:4" x14ac:dyDescent="0.2">
      <c r="B289">
        <v>264</v>
      </c>
      <c r="C289" s="4">
        <v>-136.07220000000001</v>
      </c>
      <c r="D289">
        <v>-0.34</v>
      </c>
    </row>
    <row r="290" spans="2:4" x14ac:dyDescent="0.2">
      <c r="B290">
        <v>265</v>
      </c>
      <c r="C290" s="4">
        <v>-135.97874999999999</v>
      </c>
      <c r="D290">
        <v>-0.84</v>
      </c>
    </row>
    <row r="291" spans="2:4" x14ac:dyDescent="0.2">
      <c r="B291">
        <v>266</v>
      </c>
      <c r="C291" s="4">
        <v>-135.85682</v>
      </c>
      <c r="D291">
        <v>-1.28</v>
      </c>
    </row>
    <row r="292" spans="2:4" x14ac:dyDescent="0.2">
      <c r="B292">
        <v>267</v>
      </c>
      <c r="C292" s="4">
        <v>-135.69308000000001</v>
      </c>
      <c r="D292">
        <v>-1.83</v>
      </c>
    </row>
    <row r="293" spans="2:4" x14ac:dyDescent="0.2">
      <c r="B293">
        <v>268</v>
      </c>
      <c r="C293" s="4">
        <v>-135.52903000000001</v>
      </c>
      <c r="D293">
        <v>0.23</v>
      </c>
    </row>
    <row r="294" spans="2:4" x14ac:dyDescent="0.2">
      <c r="B294">
        <v>269</v>
      </c>
      <c r="C294" s="4">
        <v>-135.34268</v>
      </c>
      <c r="D294">
        <v>0.83</v>
      </c>
    </row>
    <row r="295" spans="2:4" x14ac:dyDescent="0.2">
      <c r="B295">
        <v>270</v>
      </c>
      <c r="C295" s="4">
        <v>-135.18136000000001</v>
      </c>
      <c r="D295">
        <v>1.26</v>
      </c>
    </row>
    <row r="296" spans="2:4" x14ac:dyDescent="0.2">
      <c r="B296">
        <v>271</v>
      </c>
      <c r="C296" s="4">
        <v>-135.02697000000001</v>
      </c>
      <c r="D296">
        <v>1.27</v>
      </c>
    </row>
    <row r="297" spans="2:4" x14ac:dyDescent="0.2">
      <c r="B297">
        <v>272</v>
      </c>
      <c r="C297" s="4">
        <v>-134.86591000000001</v>
      </c>
      <c r="D297">
        <v>1.5</v>
      </c>
    </row>
    <row r="298" spans="2:4" x14ac:dyDescent="0.2">
      <c r="B298">
        <v>273</v>
      </c>
      <c r="C298" s="4">
        <v>-134.72689</v>
      </c>
      <c r="D298">
        <v>1.61</v>
      </c>
    </row>
    <row r="299" spans="2:4" x14ac:dyDescent="0.2">
      <c r="B299">
        <v>274</v>
      </c>
      <c r="C299" s="4">
        <v>-134.61027000000001</v>
      </c>
      <c r="D299">
        <v>1.78</v>
      </c>
    </row>
    <row r="300" spans="2:4" x14ac:dyDescent="0.2">
      <c r="B300">
        <v>275</v>
      </c>
      <c r="C300" s="4">
        <v>-134.53887</v>
      </c>
      <c r="D300">
        <v>1.53</v>
      </c>
    </row>
    <row r="301" spans="2:4" x14ac:dyDescent="0.2">
      <c r="B301">
        <v>276</v>
      </c>
      <c r="C301" s="4">
        <v>-134.49932999999999</v>
      </c>
      <c r="D301">
        <v>1.4</v>
      </c>
    </row>
    <row r="302" spans="2:4" x14ac:dyDescent="0.2">
      <c r="B302">
        <v>277</v>
      </c>
      <c r="C302" s="4">
        <v>-134.47094999999999</v>
      </c>
      <c r="D302">
        <v>1.73</v>
      </c>
    </row>
    <row r="303" spans="2:4" x14ac:dyDescent="0.2">
      <c r="B303">
        <v>278</v>
      </c>
      <c r="C303" s="4">
        <v>-134.46122</v>
      </c>
      <c r="D303">
        <v>2.31</v>
      </c>
    </row>
    <row r="304" spans="2:4" x14ac:dyDescent="0.2">
      <c r="B304">
        <v>279</v>
      </c>
      <c r="C304" s="4">
        <v>-134.44522000000001</v>
      </c>
      <c r="D304">
        <v>2.89</v>
      </c>
    </row>
    <row r="305" spans="2:4" x14ac:dyDescent="0.2">
      <c r="B305">
        <v>280</v>
      </c>
      <c r="C305" s="4">
        <v>-134.43978999999999</v>
      </c>
      <c r="D305">
        <v>3.1</v>
      </c>
    </row>
    <row r="306" spans="2:4" x14ac:dyDescent="0.2">
      <c r="B306">
        <v>281</v>
      </c>
      <c r="C306" s="4">
        <v>-134.39304000000001</v>
      </c>
      <c r="D306">
        <v>3.27</v>
      </c>
    </row>
    <row r="307" spans="2:4" x14ac:dyDescent="0.2">
      <c r="B307">
        <v>282</v>
      </c>
      <c r="C307" s="4">
        <v>-134.36260999999999</v>
      </c>
      <c r="D307">
        <v>4.0199999999999996</v>
      </c>
    </row>
    <row r="308" spans="2:4" x14ac:dyDescent="0.2">
      <c r="B308">
        <v>283</v>
      </c>
      <c r="C308" s="4">
        <v>-134.29447999999999</v>
      </c>
      <c r="D308">
        <v>4.05</v>
      </c>
    </row>
    <row r="309" spans="2:4" x14ac:dyDescent="0.2">
      <c r="B309">
        <v>284</v>
      </c>
      <c r="C309" s="4">
        <v>-134.24215000000001</v>
      </c>
      <c r="D309">
        <v>0.45</v>
      </c>
    </row>
    <row r="310" spans="2:4" x14ac:dyDescent="0.2">
      <c r="B310">
        <v>285</v>
      </c>
      <c r="C310" s="4">
        <v>-134.1114</v>
      </c>
      <c r="D310">
        <v>0.32</v>
      </c>
    </row>
    <row r="311" spans="2:4" x14ac:dyDescent="0.2">
      <c r="B311">
        <v>286</v>
      </c>
      <c r="C311" s="4">
        <v>-133.95679999999999</v>
      </c>
      <c r="D311">
        <v>0.49</v>
      </c>
    </row>
    <row r="312" spans="2:4" x14ac:dyDescent="0.2">
      <c r="B312">
        <v>287</v>
      </c>
      <c r="C312" s="4">
        <v>-133.80497</v>
      </c>
      <c r="D312">
        <v>1.05</v>
      </c>
    </row>
    <row r="313" spans="2:4" x14ac:dyDescent="0.2">
      <c r="B313">
        <v>288</v>
      </c>
      <c r="C313" s="4">
        <v>-133.65935999999999</v>
      </c>
      <c r="D313">
        <v>1.67</v>
      </c>
    </row>
    <row r="314" spans="2:4" x14ac:dyDescent="0.2">
      <c r="B314">
        <v>289</v>
      </c>
      <c r="C314" s="4">
        <v>-133.55493000000001</v>
      </c>
      <c r="D314">
        <v>1.34</v>
      </c>
    </row>
    <row r="315" spans="2:4" x14ac:dyDescent="0.2">
      <c r="B315">
        <v>290</v>
      </c>
      <c r="C315" s="4">
        <v>-133.45751000000001</v>
      </c>
      <c r="D315">
        <v>1.5</v>
      </c>
    </row>
    <row r="316" spans="2:4" x14ac:dyDescent="0.2">
      <c r="B316">
        <v>291</v>
      </c>
      <c r="C316" s="4">
        <v>-133.36279999999999</v>
      </c>
      <c r="D316">
        <v>1.43</v>
      </c>
    </row>
    <row r="317" spans="2:4" x14ac:dyDescent="0.2">
      <c r="B317">
        <v>292</v>
      </c>
      <c r="C317" s="4">
        <v>-133.26455999999999</v>
      </c>
      <c r="D317">
        <v>1.53</v>
      </c>
    </row>
    <row r="318" spans="2:4" x14ac:dyDescent="0.2">
      <c r="B318">
        <v>293</v>
      </c>
      <c r="C318" s="4">
        <v>-133.20486</v>
      </c>
      <c r="D318">
        <v>1.31</v>
      </c>
    </row>
    <row r="319" spans="2:4" x14ac:dyDescent="0.2">
      <c r="B319">
        <v>294</v>
      </c>
      <c r="C319" s="4">
        <v>-133.16958</v>
      </c>
      <c r="D319">
        <v>0.81</v>
      </c>
    </row>
    <row r="320" spans="2:4" x14ac:dyDescent="0.2">
      <c r="B320">
        <v>295</v>
      </c>
      <c r="C320" s="4">
        <v>-133.14963</v>
      </c>
      <c r="D320">
        <v>0.81</v>
      </c>
    </row>
    <row r="321" spans="2:4" x14ac:dyDescent="0.2">
      <c r="B321">
        <v>296</v>
      </c>
      <c r="C321" s="4">
        <v>-133.17527000000001</v>
      </c>
      <c r="D321">
        <v>1.06</v>
      </c>
    </row>
    <row r="322" spans="2:4" x14ac:dyDescent="0.2">
      <c r="B322">
        <v>297</v>
      </c>
      <c r="C322" s="4">
        <v>-133.23813000000001</v>
      </c>
      <c r="D322">
        <v>1.1200000000000001</v>
      </c>
    </row>
    <row r="323" spans="2:4" x14ac:dyDescent="0.2">
      <c r="B323">
        <v>298</v>
      </c>
      <c r="C323" s="4">
        <v>-133.33680000000001</v>
      </c>
      <c r="D323">
        <v>0.75</v>
      </c>
    </row>
    <row r="324" spans="2:4" x14ac:dyDescent="0.2">
      <c r="B324">
        <v>299</v>
      </c>
      <c r="C324" s="4">
        <v>-133.48435000000001</v>
      </c>
      <c r="D324">
        <v>0.72</v>
      </c>
    </row>
    <row r="325" spans="2:4" x14ac:dyDescent="0.2">
      <c r="B325">
        <v>300</v>
      </c>
      <c r="C325" s="4">
        <v>-133.68559999999999</v>
      </c>
      <c r="D325">
        <v>0.83</v>
      </c>
    </row>
    <row r="326" spans="2:4" x14ac:dyDescent="0.2">
      <c r="B326">
        <v>301</v>
      </c>
      <c r="C326" s="4">
        <v>-133.94946999999999</v>
      </c>
      <c r="D326">
        <v>1.31</v>
      </c>
    </row>
    <row r="327" spans="2:4" x14ac:dyDescent="0.2">
      <c r="B327">
        <v>302</v>
      </c>
      <c r="C327" s="4">
        <v>-134.2116</v>
      </c>
      <c r="D327">
        <v>1.1499999999999999</v>
      </c>
    </row>
    <row r="328" spans="2:4" x14ac:dyDescent="0.2">
      <c r="B328">
        <v>303</v>
      </c>
      <c r="C328" s="4">
        <v>-134.48465999999999</v>
      </c>
      <c r="D328">
        <v>0.18</v>
      </c>
    </row>
    <row r="329" spans="2:4" x14ac:dyDescent="0.2">
      <c r="B329">
        <v>304</v>
      </c>
      <c r="C329" s="4">
        <v>-134.75058000000001</v>
      </c>
      <c r="D329">
        <v>-0.11</v>
      </c>
    </row>
    <row r="330" spans="2:4" x14ac:dyDescent="0.2">
      <c r="B330">
        <v>305</v>
      </c>
      <c r="C330" s="4">
        <v>-135.03617</v>
      </c>
      <c r="D330">
        <v>0</v>
      </c>
    </row>
    <row r="331" spans="2:4" x14ac:dyDescent="0.2">
      <c r="B331">
        <v>306</v>
      </c>
      <c r="C331" s="4">
        <v>-135.32944000000001</v>
      </c>
      <c r="D331">
        <v>0.13</v>
      </c>
    </row>
    <row r="332" spans="2:4" x14ac:dyDescent="0.2">
      <c r="B332">
        <v>307</v>
      </c>
      <c r="C332" s="4">
        <v>-135.59101999999999</v>
      </c>
      <c r="D332">
        <v>-0.16</v>
      </c>
    </row>
    <row r="333" spans="2:4" x14ac:dyDescent="0.2">
      <c r="B333">
        <v>308</v>
      </c>
      <c r="C333" s="4">
        <v>-135.85509999999999</v>
      </c>
      <c r="D333">
        <v>0</v>
      </c>
    </row>
    <row r="334" spans="2:4" x14ac:dyDescent="0.2">
      <c r="B334">
        <v>309</v>
      </c>
      <c r="C334" s="4">
        <v>-136.09247999999999</v>
      </c>
      <c r="D334">
        <v>0.8</v>
      </c>
    </row>
    <row r="335" spans="2:4" x14ac:dyDescent="0.2">
      <c r="B335">
        <v>310</v>
      </c>
      <c r="C335" s="4">
        <v>-136.28570999999999</v>
      </c>
      <c r="D335">
        <v>1.57</v>
      </c>
    </row>
    <row r="336" spans="2:4" x14ac:dyDescent="0.2">
      <c r="B336">
        <v>311</v>
      </c>
      <c r="C336" s="4">
        <v>-136.446</v>
      </c>
      <c r="D336">
        <v>1.42</v>
      </c>
    </row>
    <row r="337" spans="2:4" x14ac:dyDescent="0.2">
      <c r="B337">
        <v>312</v>
      </c>
      <c r="C337" s="4">
        <v>-136.57884999999999</v>
      </c>
      <c r="D337">
        <v>1.03</v>
      </c>
    </row>
    <row r="338" spans="2:4" x14ac:dyDescent="0.2">
      <c r="B338">
        <v>313</v>
      </c>
      <c r="C338" s="4">
        <v>-136.68788000000001</v>
      </c>
      <c r="D338">
        <v>-0.31</v>
      </c>
    </row>
    <row r="339" spans="2:4" x14ac:dyDescent="0.2">
      <c r="B339">
        <v>314</v>
      </c>
      <c r="C339" s="4">
        <v>-136.74009000000001</v>
      </c>
      <c r="D339">
        <v>0.46</v>
      </c>
    </row>
    <row r="340" spans="2:4" x14ac:dyDescent="0.2">
      <c r="B340">
        <v>315</v>
      </c>
      <c r="C340" s="4">
        <v>-136.75627</v>
      </c>
      <c r="D340">
        <v>1.23</v>
      </c>
    </row>
    <row r="341" spans="2:4" x14ac:dyDescent="0.2">
      <c r="B341">
        <v>316</v>
      </c>
      <c r="C341" s="4">
        <v>-136.69602</v>
      </c>
      <c r="D341">
        <v>2.2200000000000002</v>
      </c>
    </row>
    <row r="342" spans="2:4" x14ac:dyDescent="0.2">
      <c r="B342">
        <v>317</v>
      </c>
      <c r="C342" s="4">
        <v>-136.58783</v>
      </c>
      <c r="D342">
        <v>2.78</v>
      </c>
    </row>
    <row r="343" spans="2:4" x14ac:dyDescent="0.2">
      <c r="B343">
        <v>318</v>
      </c>
      <c r="C343" s="4">
        <v>-136.42031</v>
      </c>
      <c r="D343">
        <v>2.62</v>
      </c>
    </row>
    <row r="344" spans="2:4" x14ac:dyDescent="0.2">
      <c r="B344">
        <v>319</v>
      </c>
      <c r="C344" s="4">
        <v>-136.21025</v>
      </c>
      <c r="D344">
        <v>2.5</v>
      </c>
    </row>
    <row r="345" spans="2:4" x14ac:dyDescent="0.2">
      <c r="B345">
        <v>320</v>
      </c>
      <c r="C345" s="4">
        <v>-135.95922999999999</v>
      </c>
      <c r="D345">
        <v>2.89</v>
      </c>
    </row>
    <row r="346" spans="2:4" x14ac:dyDescent="0.2">
      <c r="B346">
        <v>321</v>
      </c>
      <c r="C346" s="4">
        <v>-135.69381999999999</v>
      </c>
      <c r="D346">
        <v>3.84</v>
      </c>
    </row>
    <row r="347" spans="2:4" x14ac:dyDescent="0.2">
      <c r="B347">
        <v>322</v>
      </c>
      <c r="C347" s="4">
        <v>-135.39748</v>
      </c>
      <c r="D347">
        <v>5.21</v>
      </c>
    </row>
    <row r="348" spans="2:4" x14ac:dyDescent="0.2">
      <c r="B348">
        <v>323</v>
      </c>
      <c r="C348" s="4">
        <v>-135.09975</v>
      </c>
      <c r="D348">
        <v>5.44</v>
      </c>
    </row>
    <row r="349" spans="2:4" x14ac:dyDescent="0.2">
      <c r="B349">
        <v>324</v>
      </c>
      <c r="C349" s="4">
        <v>-134.79898</v>
      </c>
      <c r="D349">
        <v>4.62</v>
      </c>
    </row>
    <row r="350" spans="2:4" x14ac:dyDescent="0.2">
      <c r="B350">
        <v>325</v>
      </c>
      <c r="C350" s="4">
        <v>-134.57047</v>
      </c>
      <c r="D350">
        <v>3.91</v>
      </c>
    </row>
    <row r="351" spans="2:4" x14ac:dyDescent="0.2">
      <c r="B351">
        <v>326</v>
      </c>
      <c r="C351" s="4">
        <v>-134.423</v>
      </c>
      <c r="D351">
        <v>5.16</v>
      </c>
    </row>
    <row r="352" spans="2:4" x14ac:dyDescent="0.2">
      <c r="B352">
        <v>327</v>
      </c>
      <c r="C352" s="4">
        <v>-134.29105000000001</v>
      </c>
      <c r="D352">
        <v>5.82</v>
      </c>
    </row>
    <row r="353" spans="2:4" x14ac:dyDescent="0.2">
      <c r="B353">
        <v>328</v>
      </c>
      <c r="C353" s="4">
        <v>-134.21871999999999</v>
      </c>
      <c r="D353">
        <v>6.21</v>
      </c>
    </row>
    <row r="354" spans="2:4" x14ac:dyDescent="0.2">
      <c r="B354">
        <v>329</v>
      </c>
      <c r="C354" s="4">
        <v>-134.17159000000001</v>
      </c>
      <c r="D354">
        <v>6.56</v>
      </c>
    </row>
    <row r="355" spans="2:4" x14ac:dyDescent="0.2">
      <c r="B355">
        <v>330</v>
      </c>
      <c r="C355" s="4">
        <v>-134.12222</v>
      </c>
      <c r="D355">
        <v>7.07</v>
      </c>
    </row>
    <row r="356" spans="2:4" x14ac:dyDescent="0.2">
      <c r="B356">
        <v>331</v>
      </c>
      <c r="C356" s="4">
        <v>-134.10130000000001</v>
      </c>
      <c r="D356">
        <v>7.43</v>
      </c>
    </row>
    <row r="357" spans="2:4" x14ac:dyDescent="0.2">
      <c r="B357">
        <v>332</v>
      </c>
      <c r="C357" s="4">
        <v>-134.08403999999999</v>
      </c>
      <c r="D357">
        <v>7.91</v>
      </c>
    </row>
    <row r="358" spans="2:4" x14ac:dyDescent="0.2">
      <c r="B358">
        <v>333</v>
      </c>
      <c r="C358" s="4">
        <v>-134.05343999999999</v>
      </c>
      <c r="D358">
        <v>8.59</v>
      </c>
    </row>
    <row r="359" spans="2:4" x14ac:dyDescent="0.2">
      <c r="B359">
        <v>334</v>
      </c>
      <c r="C359" s="4">
        <v>-134.03630000000001</v>
      </c>
      <c r="D359">
        <v>7.37</v>
      </c>
    </row>
    <row r="360" spans="2:4" x14ac:dyDescent="0.2">
      <c r="B360">
        <v>335</v>
      </c>
      <c r="C360" s="4">
        <v>-134.02234000000001</v>
      </c>
      <c r="D360">
        <v>5.67</v>
      </c>
    </row>
    <row r="361" spans="2:4" x14ac:dyDescent="0.2">
      <c r="B361">
        <v>336</v>
      </c>
      <c r="C361" s="4">
        <v>-133.99945</v>
      </c>
      <c r="D361">
        <v>5.91</v>
      </c>
    </row>
    <row r="362" spans="2:4" x14ac:dyDescent="0.2">
      <c r="B362">
        <v>337</v>
      </c>
      <c r="C362" s="4">
        <v>-133.95875000000001</v>
      </c>
      <c r="D362">
        <v>6.47</v>
      </c>
    </row>
    <row r="363" spans="2:4" x14ac:dyDescent="0.2">
      <c r="B363">
        <v>338</v>
      </c>
      <c r="C363" s="4">
        <v>-133.88776999999999</v>
      </c>
      <c r="D363">
        <v>5.15</v>
      </c>
    </row>
    <row r="364" spans="2:4" x14ac:dyDescent="0.2">
      <c r="B364">
        <v>339</v>
      </c>
      <c r="C364" s="4">
        <v>-133.83025000000001</v>
      </c>
      <c r="D364">
        <v>6.31</v>
      </c>
    </row>
    <row r="365" spans="2:4" x14ac:dyDescent="0.2">
      <c r="B365">
        <v>340</v>
      </c>
      <c r="C365" s="4">
        <v>-133.76011</v>
      </c>
      <c r="D365">
        <v>6.6</v>
      </c>
    </row>
    <row r="366" spans="2:4" x14ac:dyDescent="0.2">
      <c r="B366">
        <v>341</v>
      </c>
      <c r="C366" s="4">
        <v>-133.68612999999999</v>
      </c>
      <c r="D366">
        <v>7.73</v>
      </c>
    </row>
    <row r="367" spans="2:4" x14ac:dyDescent="0.2">
      <c r="B367">
        <v>342</v>
      </c>
      <c r="C367" s="4">
        <v>-133.61105000000001</v>
      </c>
      <c r="D367">
        <v>8.07</v>
      </c>
    </row>
    <row r="368" spans="2:4" x14ac:dyDescent="0.2">
      <c r="B368">
        <v>343</v>
      </c>
      <c r="C368" s="4">
        <v>-133.55241000000001</v>
      </c>
      <c r="D368">
        <v>5.99</v>
      </c>
    </row>
    <row r="369" spans="2:4" x14ac:dyDescent="0.2">
      <c r="B369">
        <v>344</v>
      </c>
      <c r="C369" s="4">
        <v>-133.51992999999999</v>
      </c>
      <c r="D369">
        <v>5.59</v>
      </c>
    </row>
    <row r="370" spans="2:4" x14ac:dyDescent="0.2">
      <c r="B370">
        <v>345</v>
      </c>
      <c r="C370" s="4">
        <v>-133.50004999999999</v>
      </c>
      <c r="D370">
        <v>5.8</v>
      </c>
    </row>
    <row r="371" spans="2:4" x14ac:dyDescent="0.2">
      <c r="B371">
        <v>346</v>
      </c>
      <c r="C371" s="4">
        <v>-133.49153999999999</v>
      </c>
      <c r="D371">
        <v>5.89</v>
      </c>
    </row>
    <row r="372" spans="2:4" x14ac:dyDescent="0.2">
      <c r="B372">
        <v>347</v>
      </c>
      <c r="C372" s="4">
        <v>-133.51299</v>
      </c>
      <c r="D372">
        <v>5.76</v>
      </c>
    </row>
    <row r="373" spans="2:4" x14ac:dyDescent="0.2">
      <c r="B373">
        <v>348</v>
      </c>
      <c r="C373" s="4">
        <v>-133.59316000000001</v>
      </c>
      <c r="D373">
        <v>5.8</v>
      </c>
    </row>
    <row r="374" spans="2:4" x14ac:dyDescent="0.2">
      <c r="B374">
        <v>349</v>
      </c>
      <c r="C374" s="4">
        <v>-133.69092000000001</v>
      </c>
      <c r="D374">
        <v>5.27</v>
      </c>
    </row>
    <row r="375" spans="2:4" x14ac:dyDescent="0.2">
      <c r="B375">
        <v>350</v>
      </c>
      <c r="C375" s="4">
        <v>-133.77556000000001</v>
      </c>
      <c r="D375">
        <v>4.7300000000000004</v>
      </c>
    </row>
    <row r="376" spans="2:4" x14ac:dyDescent="0.2">
      <c r="B376">
        <v>351</v>
      </c>
      <c r="C376" s="4">
        <v>-133.87244000000001</v>
      </c>
      <c r="D376">
        <v>3.85</v>
      </c>
    </row>
    <row r="377" spans="2:4" x14ac:dyDescent="0.2">
      <c r="B377">
        <v>352</v>
      </c>
      <c r="C377" s="4">
        <v>-133.98498000000001</v>
      </c>
      <c r="D377">
        <v>3.96</v>
      </c>
    </row>
    <row r="378" spans="2:4" x14ac:dyDescent="0.2">
      <c r="B378">
        <v>353</v>
      </c>
      <c r="C378" s="4">
        <v>-134.09504999999999</v>
      </c>
      <c r="D378">
        <v>4.5</v>
      </c>
    </row>
    <row r="379" spans="2:4" x14ac:dyDescent="0.2">
      <c r="B379">
        <v>354</v>
      </c>
      <c r="C379" s="4">
        <v>-134.21146999999999</v>
      </c>
      <c r="D379">
        <v>3.28</v>
      </c>
    </row>
    <row r="380" spans="2:4" x14ac:dyDescent="0.2">
      <c r="B380">
        <v>355</v>
      </c>
      <c r="C380" s="4">
        <v>-134.33465000000001</v>
      </c>
      <c r="D380">
        <v>2.77</v>
      </c>
    </row>
    <row r="381" spans="2:4" x14ac:dyDescent="0.2">
      <c r="B381">
        <v>356</v>
      </c>
      <c r="C381" s="4">
        <v>-134.42518000000001</v>
      </c>
      <c r="D381">
        <v>2.42</v>
      </c>
    </row>
    <row r="382" spans="2:4" x14ac:dyDescent="0.2">
      <c r="B382">
        <v>357</v>
      </c>
      <c r="C382" s="4">
        <v>-134.50548000000001</v>
      </c>
      <c r="D382">
        <v>2.29</v>
      </c>
    </row>
    <row r="383" spans="2:4" x14ac:dyDescent="0.2">
      <c r="B383">
        <v>358</v>
      </c>
      <c r="C383" s="4">
        <v>-134.59655000000001</v>
      </c>
      <c r="D383">
        <v>2.2000000000000002</v>
      </c>
    </row>
    <row r="384" spans="2:4" x14ac:dyDescent="0.2">
      <c r="B384">
        <v>359</v>
      </c>
      <c r="C384" s="4">
        <v>-134.64464000000001</v>
      </c>
      <c r="D384">
        <v>2.42</v>
      </c>
    </row>
    <row r="385" spans="2:4" x14ac:dyDescent="0.2">
      <c r="B385">
        <v>360</v>
      </c>
      <c r="C385" s="4">
        <v>-134.66605999999999</v>
      </c>
      <c r="D385">
        <v>2.92</v>
      </c>
    </row>
    <row r="386" spans="2:4" x14ac:dyDescent="0.2">
      <c r="B386">
        <v>361</v>
      </c>
      <c r="C386" s="4">
        <v>-134.65808999999999</v>
      </c>
      <c r="D386">
        <v>2.4700000000000002</v>
      </c>
    </row>
    <row r="387" spans="2:4" x14ac:dyDescent="0.2">
      <c r="B387">
        <v>362</v>
      </c>
      <c r="C387" s="4">
        <v>-134.62504000000001</v>
      </c>
      <c r="D387">
        <v>1.21</v>
      </c>
    </row>
    <row r="388" spans="2:4" x14ac:dyDescent="0.2">
      <c r="B388">
        <v>363</v>
      </c>
      <c r="C388" s="4">
        <v>-134.55841000000001</v>
      </c>
      <c r="D388">
        <v>1.43</v>
      </c>
    </row>
    <row r="389" spans="2:4" x14ac:dyDescent="0.2">
      <c r="B389">
        <v>364</v>
      </c>
      <c r="C389" s="4">
        <v>-134.49896000000001</v>
      </c>
      <c r="D389">
        <v>1.52</v>
      </c>
    </row>
    <row r="390" spans="2:4" x14ac:dyDescent="0.2">
      <c r="B390">
        <v>365</v>
      </c>
      <c r="C390" s="4">
        <v>-134.4306</v>
      </c>
      <c r="D390">
        <v>1.42</v>
      </c>
    </row>
    <row r="391" spans="2:4" x14ac:dyDescent="0.2">
      <c r="B391">
        <v>366</v>
      </c>
      <c r="C391" s="4">
        <v>-134.38661999999999</v>
      </c>
      <c r="D391">
        <v>2.0099999999999998</v>
      </c>
    </row>
    <row r="392" spans="2:4" x14ac:dyDescent="0.2">
      <c r="B392">
        <v>367</v>
      </c>
      <c r="C392" s="4">
        <v>-134.3528</v>
      </c>
      <c r="D392">
        <v>2.3199999999999998</v>
      </c>
    </row>
    <row r="393" spans="2:4" x14ac:dyDescent="0.2">
      <c r="B393">
        <v>368</v>
      </c>
      <c r="C393" s="4">
        <v>-134.31648000000001</v>
      </c>
      <c r="D393">
        <v>2.14</v>
      </c>
    </row>
    <row r="394" spans="2:4" x14ac:dyDescent="0.2">
      <c r="B394">
        <v>369</v>
      </c>
      <c r="C394" s="4">
        <v>-134.29778999999999</v>
      </c>
      <c r="D394">
        <v>2.41</v>
      </c>
    </row>
    <row r="395" spans="2:4" x14ac:dyDescent="0.2">
      <c r="B395">
        <v>370</v>
      </c>
      <c r="C395" s="4">
        <v>-134.30275</v>
      </c>
      <c r="D395">
        <v>2.16</v>
      </c>
    </row>
    <row r="396" spans="2:4" x14ac:dyDescent="0.2">
      <c r="B396">
        <v>371</v>
      </c>
      <c r="C396" s="4">
        <v>-134.30338</v>
      </c>
      <c r="D396">
        <v>1.72</v>
      </c>
    </row>
    <row r="397" spans="2:4" x14ac:dyDescent="0.2">
      <c r="B397">
        <v>372</v>
      </c>
      <c r="C397" s="4">
        <v>-134.30893</v>
      </c>
      <c r="D397">
        <v>2.27</v>
      </c>
    </row>
    <row r="398" spans="2:4" x14ac:dyDescent="0.2">
      <c r="B398">
        <v>373</v>
      </c>
      <c r="C398" s="4">
        <v>-134.29759999999999</v>
      </c>
      <c r="D398">
        <v>2.83</v>
      </c>
    </row>
    <row r="399" spans="2:4" x14ac:dyDescent="0.2">
      <c r="B399">
        <v>374</v>
      </c>
      <c r="C399" s="4">
        <v>-134.29943</v>
      </c>
      <c r="D399">
        <v>3.72</v>
      </c>
    </row>
    <row r="400" spans="2:4" x14ac:dyDescent="0.2">
      <c r="B400">
        <v>375</v>
      </c>
      <c r="C400" s="4">
        <v>-134.28171</v>
      </c>
      <c r="D400">
        <v>3.27</v>
      </c>
    </row>
    <row r="401" spans="2:4" x14ac:dyDescent="0.2">
      <c r="B401">
        <v>376</v>
      </c>
      <c r="C401" s="4">
        <v>-134.26302000000001</v>
      </c>
      <c r="D401">
        <v>3.44</v>
      </c>
    </row>
    <row r="402" spans="2:4" x14ac:dyDescent="0.2">
      <c r="B402">
        <v>377</v>
      </c>
      <c r="C402" s="4">
        <v>-134.21224000000001</v>
      </c>
      <c r="D402">
        <v>3.25</v>
      </c>
    </row>
    <row r="403" spans="2:4" x14ac:dyDescent="0.2">
      <c r="B403">
        <v>378</v>
      </c>
      <c r="C403" s="4">
        <v>-134.12992</v>
      </c>
      <c r="D403">
        <v>3.59</v>
      </c>
    </row>
    <row r="404" spans="2:4" x14ac:dyDescent="0.2">
      <c r="B404">
        <v>379</v>
      </c>
      <c r="C404" s="4">
        <v>-134.01958999999999</v>
      </c>
      <c r="D404">
        <v>3.5</v>
      </c>
    </row>
    <row r="405" spans="2:4" x14ac:dyDescent="0.2">
      <c r="B405">
        <v>380</v>
      </c>
      <c r="C405" s="4">
        <v>-133.92119</v>
      </c>
      <c r="D405">
        <v>3.25</v>
      </c>
    </row>
    <row r="406" spans="2:4" x14ac:dyDescent="0.2">
      <c r="B406">
        <v>381</v>
      </c>
      <c r="C406" s="4">
        <v>-133.78379000000001</v>
      </c>
      <c r="D406">
        <v>3.81</v>
      </c>
    </row>
    <row r="407" spans="2:4" x14ac:dyDescent="0.2">
      <c r="B407">
        <v>382</v>
      </c>
      <c r="C407" s="4">
        <v>-133.62702999999999</v>
      </c>
      <c r="D407">
        <v>4.5999999999999996</v>
      </c>
    </row>
    <row r="408" spans="2:4" x14ac:dyDescent="0.2">
      <c r="B408">
        <v>383</v>
      </c>
      <c r="C408" s="4">
        <v>-133.49726999999999</v>
      </c>
      <c r="D408">
        <v>5.0599999999999996</v>
      </c>
    </row>
    <row r="409" spans="2:4" x14ac:dyDescent="0.2">
      <c r="B409">
        <v>384</v>
      </c>
      <c r="C409" s="4">
        <v>-133.3931</v>
      </c>
      <c r="D409">
        <v>5.09</v>
      </c>
    </row>
    <row r="410" spans="2:4" x14ac:dyDescent="0.2">
      <c r="B410">
        <v>385</v>
      </c>
      <c r="C410" s="4">
        <v>-133.33322000000001</v>
      </c>
      <c r="D410">
        <v>5.12</v>
      </c>
    </row>
    <row r="411" spans="2:4" x14ac:dyDescent="0.2">
      <c r="B411">
        <v>386</v>
      </c>
      <c r="C411" s="4">
        <v>-133.32002</v>
      </c>
      <c r="D411">
        <v>5.29</v>
      </c>
    </row>
    <row r="412" spans="2:4" x14ac:dyDescent="0.2">
      <c r="B412">
        <v>387</v>
      </c>
      <c r="C412" s="4">
        <v>-133.35273000000001</v>
      </c>
      <c r="D412">
        <v>5.21</v>
      </c>
    </row>
    <row r="413" spans="2:4" x14ac:dyDescent="0.2">
      <c r="B413">
        <v>388</v>
      </c>
      <c r="C413" s="4">
        <v>-133.48815999999999</v>
      </c>
      <c r="D413">
        <v>4.8099999999999996</v>
      </c>
    </row>
    <row r="414" spans="2:4" x14ac:dyDescent="0.2">
      <c r="B414">
        <v>389</v>
      </c>
      <c r="C414" s="4">
        <v>-133.69134</v>
      </c>
      <c r="D414">
        <v>5.54</v>
      </c>
    </row>
    <row r="415" spans="2:4" x14ac:dyDescent="0.2">
      <c r="B415">
        <v>390</v>
      </c>
      <c r="C415" s="4">
        <v>-133.91999000000001</v>
      </c>
      <c r="D415">
        <v>5.39</v>
      </c>
    </row>
    <row r="416" spans="2:4" x14ac:dyDescent="0.2">
      <c r="B416">
        <v>391</v>
      </c>
      <c r="C416" s="4">
        <v>-134.13856999999999</v>
      </c>
      <c r="D416">
        <v>4.8099999999999996</v>
      </c>
    </row>
    <row r="417" spans="2:4" x14ac:dyDescent="0.2">
      <c r="B417">
        <v>392</v>
      </c>
      <c r="C417" s="4">
        <v>-134.33375000000001</v>
      </c>
      <c r="D417">
        <v>4.45</v>
      </c>
    </row>
    <row r="418" spans="2:4" x14ac:dyDescent="0.2">
      <c r="B418">
        <v>393</v>
      </c>
      <c r="C418" s="4">
        <v>-134.49426</v>
      </c>
      <c r="D418">
        <v>4.84</v>
      </c>
    </row>
    <row r="419" spans="2:4" x14ac:dyDescent="0.2">
      <c r="B419">
        <v>394</v>
      </c>
      <c r="C419" s="4">
        <v>-134.61986999999999</v>
      </c>
      <c r="D419">
        <v>5.13</v>
      </c>
    </row>
    <row r="420" spans="2:4" x14ac:dyDescent="0.2">
      <c r="B420">
        <v>395</v>
      </c>
      <c r="C420" s="4">
        <v>-134.70714000000001</v>
      </c>
      <c r="D420">
        <v>5.19</v>
      </c>
    </row>
    <row r="421" spans="2:4" x14ac:dyDescent="0.2">
      <c r="B421">
        <v>396</v>
      </c>
      <c r="C421" s="4">
        <v>-134.75899999999999</v>
      </c>
      <c r="D421">
        <v>4.83</v>
      </c>
    </row>
    <row r="422" spans="2:4" x14ac:dyDescent="0.2">
      <c r="B422">
        <v>397</v>
      </c>
      <c r="C422" s="4">
        <v>-134.78274999999999</v>
      </c>
      <c r="D422">
        <v>3.61</v>
      </c>
    </row>
    <row r="423" spans="2:4" x14ac:dyDescent="0.2">
      <c r="B423">
        <v>398</v>
      </c>
      <c r="C423" s="4">
        <v>-134.79455999999999</v>
      </c>
      <c r="D423">
        <v>2.52</v>
      </c>
    </row>
    <row r="424" spans="2:4" x14ac:dyDescent="0.2">
      <c r="B424">
        <v>399</v>
      </c>
      <c r="C424" s="4">
        <v>-134.79813999999999</v>
      </c>
      <c r="D424">
        <v>3.35</v>
      </c>
    </row>
    <row r="425" spans="2:4" x14ac:dyDescent="0.2">
      <c r="B425">
        <v>400</v>
      </c>
      <c r="C425" s="4">
        <v>-134.82791</v>
      </c>
      <c r="D425">
        <v>3.09</v>
      </c>
    </row>
    <row r="426" spans="2:4" x14ac:dyDescent="0.2">
      <c r="B426">
        <v>401</v>
      </c>
      <c r="C426" s="4">
        <v>-134.83609999999999</v>
      </c>
      <c r="D426">
        <v>2.97</v>
      </c>
    </row>
    <row r="427" spans="2:4" x14ac:dyDescent="0.2">
      <c r="B427">
        <v>402</v>
      </c>
      <c r="C427" s="4">
        <v>-134.84513000000001</v>
      </c>
      <c r="D427">
        <v>2.95</v>
      </c>
    </row>
    <row r="428" spans="2:4" x14ac:dyDescent="0.2">
      <c r="B428">
        <v>403</v>
      </c>
      <c r="C428" s="4">
        <v>-134.86267000000001</v>
      </c>
      <c r="D428">
        <v>2.87</v>
      </c>
    </row>
    <row r="429" spans="2:4" x14ac:dyDescent="0.2">
      <c r="B429">
        <v>404</v>
      </c>
      <c r="C429" s="4">
        <v>-134.89045999999999</v>
      </c>
      <c r="D429">
        <v>2.54</v>
      </c>
    </row>
    <row r="430" spans="2:4" x14ac:dyDescent="0.2">
      <c r="B430">
        <v>405</v>
      </c>
      <c r="C430" s="4">
        <v>-134.93814</v>
      </c>
      <c r="D430">
        <v>1.7</v>
      </c>
    </row>
    <row r="431" spans="2:4" x14ac:dyDescent="0.2">
      <c r="B431">
        <v>406</v>
      </c>
      <c r="C431" s="4">
        <v>-134.97719000000001</v>
      </c>
      <c r="D431">
        <v>1.0900000000000001</v>
      </c>
    </row>
    <row r="432" spans="2:4" x14ac:dyDescent="0.2">
      <c r="B432">
        <v>407</v>
      </c>
      <c r="C432" s="4">
        <v>-134.99003999999999</v>
      </c>
      <c r="D432">
        <v>0.65</v>
      </c>
    </row>
    <row r="433" spans="2:4" x14ac:dyDescent="0.2">
      <c r="B433">
        <v>408</v>
      </c>
      <c r="C433" s="4">
        <v>-135.00842</v>
      </c>
      <c r="D433">
        <v>0.35</v>
      </c>
    </row>
    <row r="434" spans="2:4" x14ac:dyDescent="0.2">
      <c r="B434">
        <v>409</v>
      </c>
      <c r="C434" s="4">
        <v>-134.99950999999999</v>
      </c>
      <c r="D434">
        <v>-0.2</v>
      </c>
    </row>
    <row r="435" spans="2:4" x14ac:dyDescent="0.2">
      <c r="B435">
        <v>410</v>
      </c>
      <c r="C435" s="4">
        <v>-134.98101</v>
      </c>
      <c r="D435">
        <v>-0.14000000000000001</v>
      </c>
    </row>
    <row r="436" spans="2:4" x14ac:dyDescent="0.2">
      <c r="B436">
        <v>411</v>
      </c>
      <c r="C436" s="4">
        <v>-134.93942000000001</v>
      </c>
      <c r="D436">
        <v>-0.87</v>
      </c>
    </row>
    <row r="437" spans="2:4" x14ac:dyDescent="0.2">
      <c r="B437">
        <v>412</v>
      </c>
      <c r="C437" s="4">
        <v>-134.84532999999999</v>
      </c>
      <c r="D437">
        <v>-0.81</v>
      </c>
    </row>
    <row r="438" spans="2:4" x14ac:dyDescent="0.2">
      <c r="B438">
        <v>413</v>
      </c>
      <c r="C438" s="4">
        <v>-134.72515999999999</v>
      </c>
      <c r="D438">
        <v>-0.75</v>
      </c>
    </row>
    <row r="439" spans="2:4" x14ac:dyDescent="0.2">
      <c r="B439">
        <v>414</v>
      </c>
      <c r="C439" s="4">
        <v>-134.5797</v>
      </c>
      <c r="D439">
        <v>-1.08</v>
      </c>
    </row>
    <row r="440" spans="2:4" x14ac:dyDescent="0.2">
      <c r="B440">
        <v>415</v>
      </c>
      <c r="C440" s="4">
        <v>-134.45770999999999</v>
      </c>
      <c r="D440">
        <v>-0.86</v>
      </c>
    </row>
    <row r="441" spans="2:4" x14ac:dyDescent="0.2">
      <c r="B441">
        <v>416</v>
      </c>
      <c r="C441" s="4">
        <v>-134.29131000000001</v>
      </c>
      <c r="D441">
        <v>-1.05</v>
      </c>
    </row>
    <row r="442" spans="2:4" x14ac:dyDescent="0.2">
      <c r="B442">
        <v>417</v>
      </c>
      <c r="C442" s="4">
        <v>-134.1317</v>
      </c>
      <c r="D442">
        <v>-1.36</v>
      </c>
    </row>
    <row r="443" spans="2:4" x14ac:dyDescent="0.2">
      <c r="B443">
        <v>418</v>
      </c>
      <c r="C443" s="4">
        <v>-133.98090999999999</v>
      </c>
      <c r="D443">
        <v>-2.1</v>
      </c>
    </row>
    <row r="444" spans="2:4" x14ac:dyDescent="0.2">
      <c r="B444">
        <v>419</v>
      </c>
      <c r="C444" s="4">
        <v>-133.82818</v>
      </c>
      <c r="D444">
        <v>-2.52</v>
      </c>
    </row>
    <row r="445" spans="2:4" x14ac:dyDescent="0.2">
      <c r="B445">
        <v>420</v>
      </c>
      <c r="C445" s="4">
        <v>-133.66265000000001</v>
      </c>
      <c r="D445">
        <v>-2.7</v>
      </c>
    </row>
    <row r="446" spans="2:4" x14ac:dyDescent="0.2">
      <c r="B446">
        <v>421</v>
      </c>
      <c r="C446" s="4">
        <v>-133.48607999999999</v>
      </c>
      <c r="D446">
        <v>-2.61</v>
      </c>
    </row>
    <row r="447" spans="2:4" x14ac:dyDescent="0.2">
      <c r="B447">
        <v>422</v>
      </c>
      <c r="C447" s="4">
        <v>-133.31727000000001</v>
      </c>
      <c r="D447">
        <v>-2.4500000000000002</v>
      </c>
    </row>
    <row r="448" spans="2:4" x14ac:dyDescent="0.2">
      <c r="B448">
        <v>423</v>
      </c>
      <c r="C448" s="4">
        <v>-133.16686999999999</v>
      </c>
      <c r="D448">
        <v>-2.82</v>
      </c>
    </row>
    <row r="449" spans="2:4" x14ac:dyDescent="0.2">
      <c r="B449">
        <v>424</v>
      </c>
      <c r="C449" s="4">
        <v>-133.01636999999999</v>
      </c>
      <c r="D449">
        <v>-3.35</v>
      </c>
    </row>
    <row r="450" spans="2:4" x14ac:dyDescent="0.2">
      <c r="B450">
        <v>425</v>
      </c>
      <c r="C450" s="4">
        <v>-132.88659999999999</v>
      </c>
      <c r="D450">
        <v>-3.5</v>
      </c>
    </row>
    <row r="451" spans="2:4" x14ac:dyDescent="0.2">
      <c r="B451">
        <v>426</v>
      </c>
      <c r="C451" s="4">
        <v>-132.74636000000001</v>
      </c>
      <c r="D451">
        <v>-2.37</v>
      </c>
    </row>
    <row r="452" spans="2:4" x14ac:dyDescent="0.2">
      <c r="B452">
        <v>427</v>
      </c>
      <c r="C452" s="4">
        <v>-132.60803999999999</v>
      </c>
      <c r="D452">
        <v>-1.81</v>
      </c>
    </row>
    <row r="453" spans="2:4" x14ac:dyDescent="0.2">
      <c r="B453">
        <v>428</v>
      </c>
      <c r="C453" s="4">
        <v>-132.49878000000001</v>
      </c>
      <c r="D453">
        <v>-1.97</v>
      </c>
    </row>
    <row r="454" spans="2:4" x14ac:dyDescent="0.2">
      <c r="B454">
        <v>429</v>
      </c>
      <c r="C454" s="4">
        <v>-132.40942999999999</v>
      </c>
      <c r="D454">
        <v>-2.4900000000000002</v>
      </c>
    </row>
    <row r="455" spans="2:4" x14ac:dyDescent="0.2">
      <c r="B455">
        <v>430</v>
      </c>
      <c r="C455" s="4">
        <v>-132.37709000000001</v>
      </c>
      <c r="D455">
        <v>-3.04</v>
      </c>
    </row>
    <row r="456" spans="2:4" x14ac:dyDescent="0.2">
      <c r="B456">
        <v>431</v>
      </c>
      <c r="C456" s="4">
        <v>-132.38162</v>
      </c>
      <c r="D456">
        <v>-2.92</v>
      </c>
    </row>
    <row r="457" spans="2:4" x14ac:dyDescent="0.2">
      <c r="B457">
        <v>432</v>
      </c>
      <c r="C457" s="4">
        <v>-132.43716000000001</v>
      </c>
      <c r="D457">
        <v>-1.94</v>
      </c>
    </row>
    <row r="458" spans="2:4" x14ac:dyDescent="0.2">
      <c r="B458">
        <v>433</v>
      </c>
      <c r="C458" s="4">
        <v>-132.55600999999999</v>
      </c>
      <c r="D458">
        <v>-1.96</v>
      </c>
    </row>
    <row r="459" spans="2:4" x14ac:dyDescent="0.2">
      <c r="B459">
        <v>434</v>
      </c>
      <c r="C459" s="4">
        <v>-132.71869000000001</v>
      </c>
      <c r="D459">
        <v>-1.96</v>
      </c>
    </row>
    <row r="460" spans="2:4" x14ac:dyDescent="0.2">
      <c r="B460">
        <v>435</v>
      </c>
      <c r="C460" s="4">
        <v>-132.92037999999999</v>
      </c>
      <c r="D460">
        <v>-1.87</v>
      </c>
    </row>
    <row r="461" spans="2:4" x14ac:dyDescent="0.2">
      <c r="B461">
        <v>436</v>
      </c>
      <c r="C461" s="4">
        <v>-133.16449</v>
      </c>
      <c r="D461">
        <v>-2.04</v>
      </c>
    </row>
    <row r="462" spans="2:4" x14ac:dyDescent="0.2">
      <c r="B462">
        <v>437</v>
      </c>
      <c r="C462" s="4">
        <v>-133.38595000000001</v>
      </c>
      <c r="D462">
        <v>-2.0299999999999998</v>
      </c>
    </row>
    <row r="463" spans="2:4" x14ac:dyDescent="0.2">
      <c r="B463">
        <v>438</v>
      </c>
      <c r="C463" s="4">
        <v>-133.58699999999999</v>
      </c>
      <c r="D463">
        <v>-2.21</v>
      </c>
    </row>
    <row r="464" spans="2:4" x14ac:dyDescent="0.2">
      <c r="B464">
        <v>439</v>
      </c>
      <c r="C464" s="4">
        <v>-133.76911000000001</v>
      </c>
      <c r="D464">
        <v>-2.33</v>
      </c>
    </row>
    <row r="465" spans="2:4" x14ac:dyDescent="0.2">
      <c r="B465">
        <v>440</v>
      </c>
      <c r="C465" s="4">
        <v>-133.89365000000001</v>
      </c>
      <c r="D465">
        <v>-2.84</v>
      </c>
    </row>
    <row r="466" spans="2:4" x14ac:dyDescent="0.2">
      <c r="B466">
        <v>441</v>
      </c>
      <c r="C466" s="4">
        <v>-133.97120000000001</v>
      </c>
      <c r="D466">
        <v>-2.5499999999999998</v>
      </c>
    </row>
    <row r="467" spans="2:4" x14ac:dyDescent="0.2">
      <c r="B467">
        <v>442</v>
      </c>
      <c r="C467" s="4">
        <v>-134.01695000000001</v>
      </c>
      <c r="D467">
        <v>-1.94</v>
      </c>
    </row>
    <row r="468" spans="2:4" x14ac:dyDescent="0.2">
      <c r="B468">
        <v>443</v>
      </c>
      <c r="C468" s="4">
        <v>-134.01791</v>
      </c>
      <c r="D468">
        <v>-1.65</v>
      </c>
    </row>
    <row r="469" spans="2:4" x14ac:dyDescent="0.2">
      <c r="B469">
        <v>444</v>
      </c>
      <c r="C469" s="4">
        <v>-133.95997</v>
      </c>
      <c r="D469">
        <v>-1.32</v>
      </c>
    </row>
    <row r="470" spans="2:4" x14ac:dyDescent="0.2">
      <c r="B470">
        <v>445</v>
      </c>
      <c r="C470" s="4">
        <v>-133.87644</v>
      </c>
      <c r="D470">
        <v>-2.02</v>
      </c>
    </row>
    <row r="471" spans="2:4" x14ac:dyDescent="0.2">
      <c r="B471">
        <v>446</v>
      </c>
      <c r="C471" s="4">
        <v>-133.76957999999999</v>
      </c>
      <c r="D471">
        <v>-1.76</v>
      </c>
    </row>
    <row r="472" spans="2:4" x14ac:dyDescent="0.2">
      <c r="B472">
        <v>447</v>
      </c>
      <c r="C472" s="4">
        <v>-133.67756</v>
      </c>
      <c r="D472">
        <v>-1.45</v>
      </c>
    </row>
    <row r="473" spans="2:4" x14ac:dyDescent="0.2">
      <c r="B473">
        <v>448</v>
      </c>
      <c r="C473" s="4">
        <v>-133.57137</v>
      </c>
      <c r="D473">
        <v>-1.6</v>
      </c>
    </row>
    <row r="474" spans="2:4" x14ac:dyDescent="0.2">
      <c r="B474">
        <v>449</v>
      </c>
      <c r="C474" s="4">
        <v>-133.46428</v>
      </c>
      <c r="D474">
        <v>-1.38</v>
      </c>
    </row>
    <row r="475" spans="2:4" x14ac:dyDescent="0.2">
      <c r="B475">
        <v>450</v>
      </c>
      <c r="C475" s="4">
        <v>-133.37232</v>
      </c>
      <c r="D475">
        <v>-1.87</v>
      </c>
    </row>
    <row r="476" spans="2:4" x14ac:dyDescent="0.2">
      <c r="B476">
        <v>451</v>
      </c>
      <c r="C476" s="4">
        <v>-133.27090999999999</v>
      </c>
      <c r="D476">
        <v>-2.06</v>
      </c>
    </row>
    <row r="477" spans="2:4" x14ac:dyDescent="0.2">
      <c r="B477">
        <v>452</v>
      </c>
      <c r="C477" s="4">
        <v>-133.18494000000001</v>
      </c>
      <c r="D477">
        <v>-1.34</v>
      </c>
    </row>
    <row r="478" spans="2:4" x14ac:dyDescent="0.2">
      <c r="B478">
        <v>453</v>
      </c>
      <c r="C478" s="4">
        <v>-133.07934</v>
      </c>
      <c r="D478">
        <v>-0.59</v>
      </c>
    </row>
    <row r="479" spans="2:4" x14ac:dyDescent="0.2">
      <c r="B479">
        <v>454</v>
      </c>
      <c r="C479" s="4">
        <v>-132.96841000000001</v>
      </c>
      <c r="D479">
        <v>-0.08</v>
      </c>
    </row>
    <row r="480" spans="2:4" x14ac:dyDescent="0.2">
      <c r="B480">
        <v>455</v>
      </c>
      <c r="C480" s="4">
        <v>-132.86152999999999</v>
      </c>
      <c r="D480">
        <v>-0.86</v>
      </c>
    </row>
    <row r="481" spans="2:4" x14ac:dyDescent="0.2">
      <c r="B481">
        <v>456</v>
      </c>
      <c r="C481" s="4">
        <v>-132.78041999999999</v>
      </c>
      <c r="D481">
        <v>-0.71</v>
      </c>
    </row>
    <row r="482" spans="2:4" x14ac:dyDescent="0.2">
      <c r="B482">
        <v>457</v>
      </c>
      <c r="C482" s="4">
        <v>-132.71120999999999</v>
      </c>
      <c r="D482">
        <v>-0.16</v>
      </c>
    </row>
    <row r="483" spans="2:4" x14ac:dyDescent="0.2">
      <c r="B483">
        <v>458</v>
      </c>
      <c r="C483" s="4">
        <v>-132.65986000000001</v>
      </c>
      <c r="D483">
        <v>-0.17</v>
      </c>
    </row>
    <row r="484" spans="2:4" x14ac:dyDescent="0.2">
      <c r="B484">
        <v>459</v>
      </c>
      <c r="C484" s="4">
        <v>-132.60477</v>
      </c>
      <c r="D484">
        <v>-0.72</v>
      </c>
    </row>
    <row r="485" spans="2:4" x14ac:dyDescent="0.2">
      <c r="B485">
        <v>460</v>
      </c>
      <c r="C485" s="4">
        <v>-132.55456000000001</v>
      </c>
      <c r="D485">
        <v>-1.28</v>
      </c>
    </row>
    <row r="486" spans="2:4" x14ac:dyDescent="0.2">
      <c r="B486">
        <v>461</v>
      </c>
      <c r="C486" s="4">
        <v>-132.49036000000001</v>
      </c>
      <c r="D486">
        <v>-1.02</v>
      </c>
    </row>
    <row r="487" spans="2:4" x14ac:dyDescent="0.2">
      <c r="B487">
        <v>462</v>
      </c>
      <c r="C487" s="4">
        <v>-132.43503999999999</v>
      </c>
      <c r="D487">
        <v>0.06</v>
      </c>
    </row>
    <row r="488" spans="2:4" x14ac:dyDescent="0.2">
      <c r="B488">
        <v>463</v>
      </c>
      <c r="C488" s="4">
        <v>-132.38758000000001</v>
      </c>
      <c r="D488">
        <v>0.62</v>
      </c>
    </row>
    <row r="489" spans="2:4" x14ac:dyDescent="0.2">
      <c r="B489">
        <v>464</v>
      </c>
      <c r="C489" s="4">
        <v>-132.34244000000001</v>
      </c>
      <c r="D489">
        <v>1.1499999999999999</v>
      </c>
    </row>
    <row r="490" spans="2:4" x14ac:dyDescent="0.2">
      <c r="B490">
        <v>465</v>
      </c>
      <c r="C490" s="4">
        <v>-132.2474</v>
      </c>
      <c r="D490">
        <v>1.78</v>
      </c>
    </row>
    <row r="491" spans="2:4" x14ac:dyDescent="0.2">
      <c r="B491">
        <v>466</v>
      </c>
      <c r="C491" s="4">
        <v>-132.17045999999999</v>
      </c>
      <c r="D491">
        <v>1.79</v>
      </c>
    </row>
    <row r="492" spans="2:4" x14ac:dyDescent="0.2">
      <c r="B492">
        <v>467</v>
      </c>
      <c r="C492" s="4">
        <v>-132.05428000000001</v>
      </c>
      <c r="D492">
        <v>1.0900000000000001</v>
      </c>
    </row>
    <row r="493" spans="2:4" x14ac:dyDescent="0.2">
      <c r="B493">
        <v>468</v>
      </c>
      <c r="C493" s="4">
        <v>-131.97470999999999</v>
      </c>
      <c r="D493">
        <v>1.88</v>
      </c>
    </row>
    <row r="494" spans="2:4" x14ac:dyDescent="0.2">
      <c r="B494">
        <v>469</v>
      </c>
      <c r="C494" s="4">
        <v>-131.87998999999999</v>
      </c>
      <c r="D494">
        <v>2.35</v>
      </c>
    </row>
    <row r="495" spans="2:4" x14ac:dyDescent="0.2">
      <c r="B495">
        <v>470</v>
      </c>
      <c r="C495" s="4">
        <v>-131.82785000000001</v>
      </c>
      <c r="D495">
        <v>1.42</v>
      </c>
    </row>
    <row r="496" spans="2:4" x14ac:dyDescent="0.2">
      <c r="B496">
        <v>471</v>
      </c>
      <c r="C496" s="4">
        <v>-131.82078999999999</v>
      </c>
      <c r="D496">
        <v>0.65</v>
      </c>
    </row>
    <row r="497" spans="2:4" x14ac:dyDescent="0.2">
      <c r="B497">
        <v>472</v>
      </c>
      <c r="C497" s="4">
        <v>-131.86342999999999</v>
      </c>
      <c r="D497">
        <v>1.02</v>
      </c>
    </row>
    <row r="498" spans="2:4" x14ac:dyDescent="0.2">
      <c r="B498">
        <v>473</v>
      </c>
      <c r="C498" s="4">
        <v>-131.98566</v>
      </c>
      <c r="D498">
        <v>1.43</v>
      </c>
    </row>
    <row r="499" spans="2:4" x14ac:dyDescent="0.2">
      <c r="B499">
        <v>474</v>
      </c>
      <c r="C499" s="4">
        <v>-132.21205</v>
      </c>
      <c r="D499">
        <v>1.62</v>
      </c>
    </row>
    <row r="500" spans="2:4" x14ac:dyDescent="0.2">
      <c r="B500">
        <v>475</v>
      </c>
      <c r="C500" s="4">
        <v>-132.50801000000001</v>
      </c>
      <c r="D500">
        <v>1.42</v>
      </c>
    </row>
    <row r="501" spans="2:4" x14ac:dyDescent="0.2">
      <c r="B501">
        <v>476</v>
      </c>
      <c r="C501" s="4">
        <v>-132.79936000000001</v>
      </c>
      <c r="D501">
        <v>1.24</v>
      </c>
    </row>
    <row r="502" spans="2:4" x14ac:dyDescent="0.2">
      <c r="B502">
        <v>477</v>
      </c>
      <c r="C502" s="4">
        <v>-133.05167</v>
      </c>
      <c r="D502">
        <v>0.69</v>
      </c>
    </row>
    <row r="503" spans="2:4" x14ac:dyDescent="0.2">
      <c r="B503">
        <v>478</v>
      </c>
      <c r="C503" s="4">
        <v>-133.29503</v>
      </c>
      <c r="D503">
        <v>-0.41</v>
      </c>
    </row>
    <row r="504" spans="2:4" x14ac:dyDescent="0.2">
      <c r="B504">
        <v>479</v>
      </c>
      <c r="C504" s="4">
        <v>-133.50572</v>
      </c>
      <c r="D504">
        <v>-0.68</v>
      </c>
    </row>
    <row r="505" spans="2:4" x14ac:dyDescent="0.2">
      <c r="B505">
        <v>480</v>
      </c>
      <c r="C505" s="4">
        <v>-133.70256000000001</v>
      </c>
      <c r="D505">
        <v>0.15</v>
      </c>
    </row>
    <row r="506" spans="2:4" x14ac:dyDescent="0.2">
      <c r="B506">
        <v>481</v>
      </c>
      <c r="C506" s="4">
        <v>-133.84398999999999</v>
      </c>
      <c r="D506">
        <v>0.16</v>
      </c>
    </row>
    <row r="507" spans="2:4" x14ac:dyDescent="0.2">
      <c r="B507">
        <v>482</v>
      </c>
      <c r="C507" s="4">
        <v>-133.93833000000001</v>
      </c>
      <c r="D507">
        <v>-0.06</v>
      </c>
    </row>
    <row r="508" spans="2:4" x14ac:dyDescent="0.2">
      <c r="B508">
        <v>483</v>
      </c>
      <c r="C508" s="4">
        <v>-133.99433999999999</v>
      </c>
      <c r="D508">
        <v>-0.37</v>
      </c>
    </row>
    <row r="509" spans="2:4" x14ac:dyDescent="0.2">
      <c r="B509">
        <v>484</v>
      </c>
      <c r="C509" s="4">
        <v>-134.02171999999999</v>
      </c>
      <c r="D509">
        <v>-0.32</v>
      </c>
    </row>
    <row r="510" spans="2:4" x14ac:dyDescent="0.2">
      <c r="B510">
        <v>485</v>
      </c>
      <c r="C510" s="4">
        <v>-134.02180000000001</v>
      </c>
      <c r="D510">
        <v>-0.25</v>
      </c>
    </row>
    <row r="511" spans="2:4" x14ac:dyDescent="0.2">
      <c r="B511">
        <v>486</v>
      </c>
      <c r="C511" s="4">
        <v>-133.99127999999999</v>
      </c>
      <c r="D511">
        <v>0.22</v>
      </c>
    </row>
    <row r="512" spans="2:4" x14ac:dyDescent="0.2">
      <c r="B512">
        <v>487</v>
      </c>
      <c r="C512" s="4">
        <v>-133.94174000000001</v>
      </c>
      <c r="D512">
        <v>0.32</v>
      </c>
    </row>
    <row r="513" spans="2:4" x14ac:dyDescent="0.2">
      <c r="B513">
        <v>488</v>
      </c>
      <c r="C513" s="4">
        <v>-133.86767</v>
      </c>
      <c r="D513">
        <v>0.42</v>
      </c>
    </row>
    <row r="514" spans="2:4" x14ac:dyDescent="0.2">
      <c r="B514">
        <v>489</v>
      </c>
      <c r="C514" s="4">
        <v>-133.76048</v>
      </c>
      <c r="D514">
        <v>0.53</v>
      </c>
    </row>
    <row r="515" spans="2:4" x14ac:dyDescent="0.2">
      <c r="B515">
        <v>490</v>
      </c>
      <c r="C515" s="4">
        <v>-133.62862999999999</v>
      </c>
      <c r="D515">
        <v>0.96</v>
      </c>
    </row>
    <row r="516" spans="2:4" x14ac:dyDescent="0.2">
      <c r="B516">
        <v>491</v>
      </c>
      <c r="C516" s="4">
        <v>-133.49932000000001</v>
      </c>
      <c r="D516">
        <v>1.53</v>
      </c>
    </row>
    <row r="517" spans="2:4" x14ac:dyDescent="0.2">
      <c r="B517">
        <v>492</v>
      </c>
      <c r="C517" s="4">
        <v>-133.36945</v>
      </c>
      <c r="D517">
        <v>1.6</v>
      </c>
    </row>
    <row r="518" spans="2:4" x14ac:dyDescent="0.2">
      <c r="B518">
        <v>493</v>
      </c>
      <c r="C518" s="4">
        <v>-133.24984000000001</v>
      </c>
      <c r="D518">
        <v>1.69</v>
      </c>
    </row>
    <row r="519" spans="2:4" x14ac:dyDescent="0.2">
      <c r="B519">
        <v>494</v>
      </c>
      <c r="C519" s="4">
        <v>-133.14438999999999</v>
      </c>
      <c r="D519">
        <v>1.69</v>
      </c>
    </row>
    <row r="520" spans="2:4" x14ac:dyDescent="0.2">
      <c r="B520">
        <v>495</v>
      </c>
      <c r="C520" s="4">
        <v>-133.04921999999999</v>
      </c>
      <c r="D520">
        <v>2.16</v>
      </c>
    </row>
    <row r="521" spans="2:4" x14ac:dyDescent="0.2">
      <c r="B521">
        <v>496</v>
      </c>
      <c r="C521" s="4">
        <v>-132.97576000000001</v>
      </c>
      <c r="D521">
        <v>2.42</v>
      </c>
    </row>
    <row r="522" spans="2:4" x14ac:dyDescent="0.2">
      <c r="B522">
        <v>497</v>
      </c>
      <c r="C522" s="4">
        <v>-132.89305999999999</v>
      </c>
      <c r="D522">
        <v>3.39</v>
      </c>
    </row>
    <row r="523" spans="2:4" x14ac:dyDescent="0.2">
      <c r="B523">
        <v>498</v>
      </c>
      <c r="C523" s="4">
        <v>-132.77871999999999</v>
      </c>
      <c r="D523">
        <v>3.26</v>
      </c>
    </row>
    <row r="524" spans="2:4" x14ac:dyDescent="0.2">
      <c r="B524">
        <v>499</v>
      </c>
      <c r="C524" s="4">
        <v>-132.67165</v>
      </c>
      <c r="D524">
        <v>2.93</v>
      </c>
    </row>
    <row r="525" spans="2:4" x14ac:dyDescent="0.2">
      <c r="B525">
        <v>500</v>
      </c>
      <c r="C525" s="4">
        <v>-132.57778999999999</v>
      </c>
      <c r="D525">
        <v>2.64</v>
      </c>
    </row>
    <row r="526" spans="2:4" x14ac:dyDescent="0.2">
      <c r="B526">
        <v>501</v>
      </c>
      <c r="C526" s="4">
        <v>-132.50513000000001</v>
      </c>
      <c r="D526">
        <v>3.76</v>
      </c>
    </row>
    <row r="527" spans="2:4" x14ac:dyDescent="0.2">
      <c r="B527">
        <v>502</v>
      </c>
      <c r="C527" s="4">
        <v>-132.42984000000001</v>
      </c>
      <c r="D527">
        <v>3.8</v>
      </c>
    </row>
    <row r="528" spans="2:4" x14ac:dyDescent="0.2">
      <c r="B528">
        <v>503</v>
      </c>
      <c r="C528" s="4">
        <v>-132.37</v>
      </c>
      <c r="D528">
        <v>3.5</v>
      </c>
    </row>
    <row r="529" spans="2:4" x14ac:dyDescent="0.2">
      <c r="B529">
        <v>504</v>
      </c>
      <c r="C529" s="4">
        <v>-132.33647999999999</v>
      </c>
      <c r="D529">
        <v>3.87</v>
      </c>
    </row>
    <row r="530" spans="2:4" x14ac:dyDescent="0.2">
      <c r="B530">
        <v>505</v>
      </c>
      <c r="C530" s="4">
        <v>-132.32755</v>
      </c>
      <c r="D530">
        <v>4.24</v>
      </c>
    </row>
    <row r="531" spans="2:4" x14ac:dyDescent="0.2">
      <c r="B531">
        <v>506</v>
      </c>
      <c r="C531" s="4">
        <v>-132.36301</v>
      </c>
      <c r="D531">
        <v>4.8499999999999996</v>
      </c>
    </row>
    <row r="532" spans="2:4" x14ac:dyDescent="0.2">
      <c r="B532">
        <v>507</v>
      </c>
      <c r="C532" s="4">
        <v>-132.43339</v>
      </c>
      <c r="D532">
        <v>4.63</v>
      </c>
    </row>
    <row r="533" spans="2:4" x14ac:dyDescent="0.2">
      <c r="B533">
        <v>508</v>
      </c>
      <c r="C533" s="4">
        <v>-132.56713999999999</v>
      </c>
      <c r="D533">
        <v>4.13</v>
      </c>
    </row>
    <row r="534" spans="2:4" x14ac:dyDescent="0.2">
      <c r="B534">
        <v>509</v>
      </c>
      <c r="C534" s="4">
        <v>-132.73750999999999</v>
      </c>
      <c r="D534">
        <v>4.26</v>
      </c>
    </row>
    <row r="535" spans="2:4" x14ac:dyDescent="0.2">
      <c r="B535">
        <v>510</v>
      </c>
      <c r="C535" s="4">
        <v>-132.92293000000001</v>
      </c>
      <c r="D535">
        <v>4.3</v>
      </c>
    </row>
    <row r="536" spans="2:4" x14ac:dyDescent="0.2">
      <c r="B536">
        <v>511</v>
      </c>
      <c r="C536" s="4">
        <v>-133.12815000000001</v>
      </c>
      <c r="D536">
        <v>4.3</v>
      </c>
    </row>
    <row r="537" spans="2:4" x14ac:dyDescent="0.2">
      <c r="B537">
        <v>512</v>
      </c>
      <c r="C537" s="4">
        <v>-133.26195999999999</v>
      </c>
      <c r="D537">
        <v>4.55</v>
      </c>
    </row>
    <row r="538" spans="2:4" x14ac:dyDescent="0.2">
      <c r="B538">
        <v>513</v>
      </c>
      <c r="C538" s="4">
        <v>-133.36473000000001</v>
      </c>
      <c r="D538">
        <v>4.04</v>
      </c>
    </row>
    <row r="539" spans="2:4" x14ac:dyDescent="0.2">
      <c r="B539">
        <v>514</v>
      </c>
      <c r="C539" s="4">
        <v>-133.43814</v>
      </c>
      <c r="D539">
        <v>3.64</v>
      </c>
    </row>
    <row r="540" spans="2:4" x14ac:dyDescent="0.2">
      <c r="B540">
        <v>515</v>
      </c>
      <c r="C540" s="4">
        <v>-133.48415</v>
      </c>
      <c r="D540">
        <v>3.7</v>
      </c>
    </row>
    <row r="541" spans="2:4" x14ac:dyDescent="0.2">
      <c r="B541">
        <v>516</v>
      </c>
      <c r="C541" s="4">
        <v>-133.53366</v>
      </c>
      <c r="D541">
        <v>3.92</v>
      </c>
    </row>
    <row r="542" spans="2:4" x14ac:dyDescent="0.2">
      <c r="B542">
        <v>517</v>
      </c>
      <c r="C542" s="4">
        <v>-133.56892999999999</v>
      </c>
      <c r="D542">
        <v>4.09</v>
      </c>
    </row>
    <row r="543" spans="2:4" x14ac:dyDescent="0.2">
      <c r="B543">
        <v>518</v>
      </c>
      <c r="C543" s="4">
        <v>-133.61064999999999</v>
      </c>
      <c r="D543">
        <v>4.0199999999999996</v>
      </c>
    </row>
    <row r="544" spans="2:4" x14ac:dyDescent="0.2">
      <c r="B544">
        <v>519</v>
      </c>
      <c r="C544" s="4">
        <v>-133.61405999999999</v>
      </c>
      <c r="D544">
        <v>3.94</v>
      </c>
    </row>
    <row r="545" spans="2:4" x14ac:dyDescent="0.2">
      <c r="B545">
        <v>520</v>
      </c>
      <c r="C545" s="4">
        <v>-133.64402000000001</v>
      </c>
      <c r="D545">
        <v>4.45</v>
      </c>
    </row>
    <row r="546" spans="2:4" x14ac:dyDescent="0.2">
      <c r="B546">
        <v>521</v>
      </c>
      <c r="C546" s="4">
        <v>-133.67646999999999</v>
      </c>
      <c r="D546">
        <v>4.32</v>
      </c>
    </row>
    <row r="547" spans="2:4" x14ac:dyDescent="0.2">
      <c r="B547">
        <v>522</v>
      </c>
      <c r="C547" s="4">
        <v>-133.70241999999999</v>
      </c>
      <c r="D547">
        <v>4.38</v>
      </c>
    </row>
    <row r="548" spans="2:4" x14ac:dyDescent="0.2">
      <c r="B548">
        <v>523</v>
      </c>
      <c r="C548" s="4">
        <v>-133.73356000000001</v>
      </c>
      <c r="D548">
        <v>3.16</v>
      </c>
    </row>
    <row r="549" spans="2:4" x14ac:dyDescent="0.2">
      <c r="B549">
        <v>524</v>
      </c>
      <c r="C549" s="4">
        <v>-133.76203000000001</v>
      </c>
      <c r="D549">
        <v>3.21</v>
      </c>
    </row>
    <row r="550" spans="2:4" x14ac:dyDescent="0.2">
      <c r="B550">
        <v>525</v>
      </c>
      <c r="C550" s="4">
        <v>-133.80998</v>
      </c>
      <c r="D550">
        <v>3.59</v>
      </c>
    </row>
    <row r="551" spans="2:4" x14ac:dyDescent="0.2">
      <c r="B551">
        <v>526</v>
      </c>
      <c r="C551" s="4">
        <v>-133.84792999999999</v>
      </c>
      <c r="D551">
        <v>3.92</v>
      </c>
    </row>
    <row r="552" spans="2:4" x14ac:dyDescent="0.2">
      <c r="B552">
        <v>527</v>
      </c>
      <c r="C552" s="4">
        <v>-133.88269</v>
      </c>
      <c r="D552">
        <v>4.2</v>
      </c>
    </row>
    <row r="553" spans="2:4" x14ac:dyDescent="0.2">
      <c r="B553">
        <v>528</v>
      </c>
      <c r="C553" s="4">
        <v>-133.94108</v>
      </c>
      <c r="D553">
        <v>4.75</v>
      </c>
    </row>
    <row r="554" spans="2:4" x14ac:dyDescent="0.2">
      <c r="B554">
        <v>529</v>
      </c>
      <c r="C554" s="4">
        <v>-133.98911000000001</v>
      </c>
      <c r="D554">
        <v>5.46</v>
      </c>
    </row>
    <row r="555" spans="2:4" x14ac:dyDescent="0.2">
      <c r="B555">
        <v>530</v>
      </c>
      <c r="C555" s="4">
        <v>-134.10664</v>
      </c>
      <c r="D555">
        <v>1.55</v>
      </c>
    </row>
    <row r="556" spans="2:4" x14ac:dyDescent="0.2">
      <c r="B556">
        <v>531</v>
      </c>
      <c r="C556" s="4">
        <v>-134.21244999999999</v>
      </c>
      <c r="D556">
        <v>1.27</v>
      </c>
    </row>
    <row r="557" spans="2:4" x14ac:dyDescent="0.2">
      <c r="B557">
        <v>532</v>
      </c>
      <c r="C557" s="4">
        <v>-134.33328</v>
      </c>
      <c r="D557">
        <v>0.99</v>
      </c>
    </row>
    <row r="558" spans="2:4" x14ac:dyDescent="0.2">
      <c r="B558">
        <v>533</v>
      </c>
      <c r="C558" s="4">
        <v>-134.45139</v>
      </c>
      <c r="D558">
        <v>1.56</v>
      </c>
    </row>
    <row r="559" spans="2:4" x14ac:dyDescent="0.2">
      <c r="B559">
        <v>534</v>
      </c>
      <c r="C559" s="4">
        <v>-134.53552999999999</v>
      </c>
      <c r="D559">
        <v>1.76</v>
      </c>
    </row>
    <row r="560" spans="2:4" x14ac:dyDescent="0.2">
      <c r="B560">
        <v>535</v>
      </c>
      <c r="C560" s="4">
        <v>-134.62344999999999</v>
      </c>
      <c r="D560">
        <v>2.1</v>
      </c>
    </row>
    <row r="561" spans="2:4" x14ac:dyDescent="0.2">
      <c r="B561">
        <v>536</v>
      </c>
      <c r="C561" s="4">
        <v>-134.69823</v>
      </c>
      <c r="D561">
        <v>2.37</v>
      </c>
    </row>
    <row r="562" spans="2:4" x14ac:dyDescent="0.2">
      <c r="B562">
        <v>537</v>
      </c>
      <c r="C562" s="4">
        <v>-134.78754000000001</v>
      </c>
      <c r="D562">
        <v>2.83</v>
      </c>
    </row>
    <row r="563" spans="2:4" x14ac:dyDescent="0.2">
      <c r="B563">
        <v>538</v>
      </c>
      <c r="C563" s="4">
        <v>-134.88278</v>
      </c>
      <c r="D563">
        <v>2.4300000000000002</v>
      </c>
    </row>
    <row r="564" spans="2:4" x14ac:dyDescent="0.2">
      <c r="B564">
        <v>539</v>
      </c>
      <c r="C564" s="4">
        <v>-134.96701999999999</v>
      </c>
      <c r="D564">
        <v>2.0099999999999998</v>
      </c>
    </row>
    <row r="565" spans="2:4" x14ac:dyDescent="0.2">
      <c r="B565">
        <v>540</v>
      </c>
      <c r="C565" s="4">
        <v>-135.03578999999999</v>
      </c>
      <c r="D565">
        <v>0.62</v>
      </c>
    </row>
    <row r="566" spans="2:4" x14ac:dyDescent="0.2">
      <c r="B566">
        <v>541</v>
      </c>
      <c r="C566" s="4">
        <v>-135.10720000000001</v>
      </c>
      <c r="D566">
        <v>-0.08</v>
      </c>
    </row>
    <row r="567" spans="2:4" x14ac:dyDescent="0.2">
      <c r="B567">
        <v>542</v>
      </c>
      <c r="C567" s="4">
        <v>-135.14899</v>
      </c>
      <c r="D567">
        <v>0.28999999999999998</v>
      </c>
    </row>
    <row r="568" spans="2:4" x14ac:dyDescent="0.2">
      <c r="B568">
        <v>543</v>
      </c>
      <c r="C568" s="4">
        <v>-135.19409999999999</v>
      </c>
      <c r="D568">
        <v>1.08</v>
      </c>
    </row>
    <row r="569" spans="2:4" x14ac:dyDescent="0.2">
      <c r="B569">
        <v>544</v>
      </c>
      <c r="C569" s="4">
        <v>-135.21710999999999</v>
      </c>
      <c r="D569">
        <v>1.66</v>
      </c>
    </row>
    <row r="570" spans="2:4" x14ac:dyDescent="0.2">
      <c r="B570">
        <v>545</v>
      </c>
      <c r="C570" s="4">
        <v>-135.19263000000001</v>
      </c>
      <c r="D570">
        <v>2</v>
      </c>
    </row>
    <row r="571" spans="2:4" x14ac:dyDescent="0.2">
      <c r="B571">
        <v>546</v>
      </c>
      <c r="C571" s="4">
        <v>-135.15671</v>
      </c>
      <c r="D571">
        <v>2.13</v>
      </c>
    </row>
    <row r="572" spans="2:4" x14ac:dyDescent="0.2">
      <c r="B572">
        <v>547</v>
      </c>
      <c r="C572" s="4">
        <v>-135.09979999999999</v>
      </c>
      <c r="D572">
        <v>1.86</v>
      </c>
    </row>
    <row r="573" spans="2:4" x14ac:dyDescent="0.2">
      <c r="B573">
        <v>548</v>
      </c>
      <c r="C573" s="4">
        <v>-135.00514999999999</v>
      </c>
      <c r="D573">
        <v>1.53</v>
      </c>
    </row>
    <row r="574" spans="2:4" x14ac:dyDescent="0.2">
      <c r="B574">
        <v>549</v>
      </c>
      <c r="C574" s="4">
        <v>-134.91589999999999</v>
      </c>
      <c r="D574">
        <v>1.98</v>
      </c>
    </row>
    <row r="575" spans="2:4" x14ac:dyDescent="0.2">
      <c r="B575">
        <v>550</v>
      </c>
      <c r="C575" s="4">
        <v>-134.80633</v>
      </c>
      <c r="D575">
        <v>2.73</v>
      </c>
    </row>
    <row r="576" spans="2:4" x14ac:dyDescent="0.2">
      <c r="B576">
        <v>551</v>
      </c>
      <c r="C576" s="4">
        <v>-134.67456000000001</v>
      </c>
      <c r="D576">
        <v>2.81</v>
      </c>
    </row>
    <row r="577" spans="2:4" x14ac:dyDescent="0.2">
      <c r="B577">
        <v>552</v>
      </c>
      <c r="C577" s="4">
        <v>-134.54293999999999</v>
      </c>
      <c r="D577">
        <v>3.19</v>
      </c>
    </row>
    <row r="578" spans="2:4" x14ac:dyDescent="0.2">
      <c r="B578">
        <v>553</v>
      </c>
      <c r="C578" s="4">
        <v>-134.41722999999999</v>
      </c>
      <c r="D578">
        <v>3.02</v>
      </c>
    </row>
    <row r="579" spans="2:4" x14ac:dyDescent="0.2">
      <c r="B579">
        <v>554</v>
      </c>
      <c r="C579" s="4">
        <v>-134.32202000000001</v>
      </c>
      <c r="D579">
        <v>2.85</v>
      </c>
    </row>
    <row r="580" spans="2:4" x14ac:dyDescent="0.2">
      <c r="B580">
        <v>555</v>
      </c>
      <c r="C580" s="4">
        <v>-134.26633000000001</v>
      </c>
      <c r="D580">
        <v>3.2</v>
      </c>
    </row>
    <row r="581" spans="2:4" x14ac:dyDescent="0.2">
      <c r="B581">
        <v>556</v>
      </c>
      <c r="C581" s="4">
        <v>-134.23596000000001</v>
      </c>
      <c r="D581">
        <v>2.58</v>
      </c>
    </row>
    <row r="582" spans="2:4" x14ac:dyDescent="0.2">
      <c r="B582">
        <v>557</v>
      </c>
      <c r="C582" s="4">
        <v>-134.22434000000001</v>
      </c>
      <c r="D582">
        <v>1.9</v>
      </c>
    </row>
    <row r="583" spans="2:4" x14ac:dyDescent="0.2">
      <c r="B583">
        <v>558</v>
      </c>
      <c r="C583" s="4">
        <v>-134.21921</v>
      </c>
      <c r="D583">
        <v>1.32</v>
      </c>
    </row>
    <row r="584" spans="2:4" x14ac:dyDescent="0.2">
      <c r="B584">
        <v>559</v>
      </c>
      <c r="C584" s="4">
        <v>-134.29342</v>
      </c>
      <c r="D584">
        <v>2.19</v>
      </c>
    </row>
    <row r="585" spans="2:4" x14ac:dyDescent="0.2">
      <c r="B585">
        <v>560</v>
      </c>
      <c r="C585" s="4">
        <v>-134.31607</v>
      </c>
      <c r="D585">
        <v>1.92</v>
      </c>
    </row>
    <row r="586" spans="2:4" x14ac:dyDescent="0.2">
      <c r="B586">
        <v>561</v>
      </c>
      <c r="C586" s="4">
        <v>-134.36019999999999</v>
      </c>
      <c r="D586">
        <v>2.67</v>
      </c>
    </row>
    <row r="587" spans="2:4" x14ac:dyDescent="0.2">
      <c r="B587">
        <v>562</v>
      </c>
      <c r="C587" s="4">
        <v>-134.42841000000001</v>
      </c>
      <c r="D587">
        <v>3.28</v>
      </c>
    </row>
    <row r="588" spans="2:4" x14ac:dyDescent="0.2">
      <c r="B588">
        <v>563</v>
      </c>
      <c r="C588" s="4">
        <v>-134.58011999999999</v>
      </c>
      <c r="D588">
        <v>2.0099999999999998</v>
      </c>
    </row>
    <row r="589" spans="2:4" x14ac:dyDescent="0.2">
      <c r="B589">
        <v>564</v>
      </c>
      <c r="C589" s="4">
        <v>-134.76069000000001</v>
      </c>
      <c r="D589">
        <v>1.63</v>
      </c>
    </row>
    <row r="590" spans="2:4" x14ac:dyDescent="0.2">
      <c r="B590">
        <v>565</v>
      </c>
      <c r="C590" s="4">
        <v>-134.98911000000001</v>
      </c>
      <c r="D590">
        <v>0.64</v>
      </c>
    </row>
    <row r="591" spans="2:4" x14ac:dyDescent="0.2">
      <c r="B591">
        <v>566</v>
      </c>
      <c r="C591" s="4">
        <v>-135.23319000000001</v>
      </c>
      <c r="D591">
        <v>0.05</v>
      </c>
    </row>
    <row r="592" spans="2:4" x14ac:dyDescent="0.2">
      <c r="B592">
        <v>567</v>
      </c>
      <c r="C592" s="4">
        <v>-135.45271</v>
      </c>
      <c r="D592">
        <v>-0.06</v>
      </c>
    </row>
    <row r="593" spans="2:4" x14ac:dyDescent="0.2">
      <c r="B593">
        <v>568</v>
      </c>
      <c r="C593" s="4">
        <v>-135.60256000000001</v>
      </c>
      <c r="D593">
        <v>-0.56000000000000005</v>
      </c>
    </row>
    <row r="594" spans="2:4" x14ac:dyDescent="0.2">
      <c r="B594">
        <v>569</v>
      </c>
      <c r="C594" s="4">
        <v>-135.71745000000001</v>
      </c>
      <c r="D594">
        <v>-1.07</v>
      </c>
    </row>
    <row r="595" spans="2:4" x14ac:dyDescent="0.2">
      <c r="B595">
        <v>570</v>
      </c>
      <c r="C595" s="4">
        <v>-135.83036000000001</v>
      </c>
      <c r="D595">
        <v>-0.43</v>
      </c>
    </row>
    <row r="596" spans="2:4" x14ac:dyDescent="0.2">
      <c r="B596">
        <v>571</v>
      </c>
      <c r="C596" s="4">
        <v>-135.85846000000001</v>
      </c>
      <c r="D596">
        <v>-0.33</v>
      </c>
    </row>
    <row r="597" spans="2:4" x14ac:dyDescent="0.2">
      <c r="B597">
        <v>572</v>
      </c>
      <c r="C597" s="4">
        <v>-135.81200999999999</v>
      </c>
      <c r="D597">
        <v>-0.25</v>
      </c>
    </row>
    <row r="598" spans="2:4" x14ac:dyDescent="0.2">
      <c r="B598">
        <v>573</v>
      </c>
      <c r="C598" s="4">
        <v>-135.69728000000001</v>
      </c>
      <c r="D598">
        <v>0.32</v>
      </c>
    </row>
    <row r="599" spans="2:4" x14ac:dyDescent="0.2">
      <c r="B599">
        <v>574</v>
      </c>
      <c r="C599" s="4">
        <v>-135.53247999999999</v>
      </c>
      <c r="D599">
        <v>-0.15</v>
      </c>
    </row>
    <row r="600" spans="2:4" x14ac:dyDescent="0.2">
      <c r="B600">
        <v>575</v>
      </c>
      <c r="C600" s="4">
        <v>-135.34956</v>
      </c>
      <c r="D600">
        <v>-0.96</v>
      </c>
    </row>
    <row r="601" spans="2:4" x14ac:dyDescent="0.2">
      <c r="B601">
        <v>576</v>
      </c>
      <c r="C601" s="4">
        <v>-135.15488999999999</v>
      </c>
      <c r="D601">
        <v>-0.95</v>
      </c>
    </row>
    <row r="602" spans="2:4" x14ac:dyDescent="0.2">
      <c r="B602">
        <v>577</v>
      </c>
      <c r="C602" s="4">
        <v>-134.95425</v>
      </c>
      <c r="D602">
        <v>-0.17</v>
      </c>
    </row>
    <row r="603" spans="2:4" x14ac:dyDescent="0.2">
      <c r="B603">
        <v>578</v>
      </c>
      <c r="C603" s="4">
        <v>-134.73667</v>
      </c>
      <c r="D603">
        <v>0.18</v>
      </c>
    </row>
    <row r="604" spans="2:4" x14ac:dyDescent="0.2">
      <c r="B604">
        <v>579</v>
      </c>
      <c r="C604" s="4">
        <v>-134.54119</v>
      </c>
      <c r="D604">
        <v>0.54</v>
      </c>
    </row>
    <row r="605" spans="2:4" x14ac:dyDescent="0.2">
      <c r="B605">
        <v>580</v>
      </c>
      <c r="C605" s="4">
        <v>-134.37056000000001</v>
      </c>
      <c r="D605">
        <v>1.3</v>
      </c>
    </row>
    <row r="606" spans="2:4" x14ac:dyDescent="0.2">
      <c r="B606">
        <v>581</v>
      </c>
      <c r="C606" s="4">
        <v>-134.24321</v>
      </c>
      <c r="D606">
        <v>1.82</v>
      </c>
    </row>
    <row r="607" spans="2:4" x14ac:dyDescent="0.2">
      <c r="B607">
        <v>582</v>
      </c>
      <c r="C607" s="4">
        <v>-134.15709000000001</v>
      </c>
      <c r="D607">
        <v>1.51</v>
      </c>
    </row>
    <row r="608" spans="2:4" x14ac:dyDescent="0.2">
      <c r="B608">
        <v>583</v>
      </c>
      <c r="C608" s="4">
        <v>-134.09899999999999</v>
      </c>
      <c r="D608">
        <v>-0.25</v>
      </c>
    </row>
    <row r="609" spans="2:4" x14ac:dyDescent="0.2">
      <c r="B609">
        <v>584</v>
      </c>
      <c r="C609" s="4">
        <v>-134.08897999999999</v>
      </c>
      <c r="D609">
        <v>-1.1399999999999999</v>
      </c>
    </row>
    <row r="610" spans="2:4" x14ac:dyDescent="0.2">
      <c r="B610">
        <v>585</v>
      </c>
      <c r="C610" s="4">
        <v>-134.0718</v>
      </c>
      <c r="D610">
        <v>-1.28</v>
      </c>
    </row>
    <row r="611" spans="2:4" x14ac:dyDescent="0.2">
      <c r="B611">
        <v>586</v>
      </c>
      <c r="C611" s="4">
        <v>-134.05951999999999</v>
      </c>
      <c r="D611">
        <v>-1.58</v>
      </c>
    </row>
    <row r="612" spans="2:4" x14ac:dyDescent="0.2">
      <c r="B612">
        <v>587</v>
      </c>
      <c r="C612" s="4">
        <v>-134.05438000000001</v>
      </c>
      <c r="D612">
        <v>-1.68</v>
      </c>
    </row>
    <row r="613" spans="2:4" x14ac:dyDescent="0.2">
      <c r="B613">
        <v>588</v>
      </c>
      <c r="C613" s="4">
        <v>-134.04647</v>
      </c>
      <c r="D613">
        <v>-2.8</v>
      </c>
    </row>
    <row r="614" spans="2:4" x14ac:dyDescent="0.2">
      <c r="B614">
        <v>589</v>
      </c>
      <c r="C614" s="4">
        <v>-134.04390000000001</v>
      </c>
      <c r="D614">
        <v>-3.15</v>
      </c>
    </row>
    <row r="615" spans="2:4" x14ac:dyDescent="0.2">
      <c r="B615">
        <v>590</v>
      </c>
      <c r="C615" s="4">
        <v>-134.04785000000001</v>
      </c>
      <c r="D615">
        <v>-2.27</v>
      </c>
    </row>
    <row r="616" spans="2:4" x14ac:dyDescent="0.2">
      <c r="B616">
        <v>591</v>
      </c>
      <c r="C616" s="4">
        <v>-134.04898</v>
      </c>
      <c r="D616">
        <v>-2.13</v>
      </c>
    </row>
    <row r="617" spans="2:4" x14ac:dyDescent="0.2">
      <c r="B617">
        <v>592</v>
      </c>
      <c r="C617" s="4">
        <v>-134.06044</v>
      </c>
      <c r="D617">
        <v>-2.88</v>
      </c>
    </row>
    <row r="618" spans="2:4" x14ac:dyDescent="0.2">
      <c r="B618">
        <v>593</v>
      </c>
      <c r="C618" s="4">
        <v>-134.06179</v>
      </c>
      <c r="D618">
        <v>-3.73</v>
      </c>
    </row>
    <row r="619" spans="2:4" x14ac:dyDescent="0.2">
      <c r="B619">
        <v>594</v>
      </c>
      <c r="C619" s="4">
        <v>-134.05653000000001</v>
      </c>
      <c r="D619">
        <v>-3.75</v>
      </c>
    </row>
    <row r="620" spans="2:4" x14ac:dyDescent="0.2">
      <c r="B620">
        <v>595</v>
      </c>
      <c r="C620" s="4">
        <v>-134.05225999999999</v>
      </c>
      <c r="D620">
        <v>-3.53</v>
      </c>
    </row>
    <row r="621" spans="2:4" x14ac:dyDescent="0.2">
      <c r="B621">
        <v>596</v>
      </c>
      <c r="C621" s="4">
        <v>-134.03663</v>
      </c>
      <c r="D621">
        <v>-2.94</v>
      </c>
    </row>
    <row r="622" spans="2:4" x14ac:dyDescent="0.2">
      <c r="B622">
        <v>597</v>
      </c>
      <c r="C622" s="4">
        <v>-134.0147</v>
      </c>
      <c r="D622">
        <v>-3.41</v>
      </c>
    </row>
    <row r="623" spans="2:4" x14ac:dyDescent="0.2">
      <c r="B623">
        <v>598</v>
      </c>
      <c r="C623" s="4">
        <v>-133.97982999999999</v>
      </c>
      <c r="D623">
        <v>-3.38</v>
      </c>
    </row>
    <row r="624" spans="2:4" x14ac:dyDescent="0.2">
      <c r="B624">
        <v>599</v>
      </c>
      <c r="C624" s="4">
        <v>-133.91127</v>
      </c>
      <c r="D624">
        <v>-3.33</v>
      </c>
    </row>
    <row r="625" spans="2:4" x14ac:dyDescent="0.2">
      <c r="B625">
        <v>600</v>
      </c>
      <c r="C625" s="4">
        <v>-133.82639</v>
      </c>
      <c r="D625">
        <v>-3.14</v>
      </c>
    </row>
    <row r="626" spans="2:4" x14ac:dyDescent="0.2">
      <c r="B626">
        <v>601</v>
      </c>
      <c r="C626" s="4">
        <v>-133.73549</v>
      </c>
      <c r="D626">
        <v>-3.45</v>
      </c>
    </row>
    <row r="627" spans="2:4" x14ac:dyDescent="0.2">
      <c r="B627">
        <v>602</v>
      </c>
      <c r="C627" s="4">
        <v>-133.64259999999999</v>
      </c>
      <c r="D627">
        <v>-3.38</v>
      </c>
    </row>
    <row r="628" spans="2:4" x14ac:dyDescent="0.2">
      <c r="B628">
        <v>603</v>
      </c>
      <c r="C628" s="4">
        <v>-133.54938999999999</v>
      </c>
      <c r="D628">
        <v>-2.9</v>
      </c>
    </row>
    <row r="629" spans="2:4" x14ac:dyDescent="0.2">
      <c r="B629">
        <v>604</v>
      </c>
      <c r="C629" s="4">
        <v>-133.43508</v>
      </c>
      <c r="D629">
        <v>-3.29</v>
      </c>
    </row>
    <row r="630" spans="2:4" x14ac:dyDescent="0.2">
      <c r="B630">
        <v>605</v>
      </c>
      <c r="C630" s="4">
        <v>-133.35378</v>
      </c>
      <c r="D630">
        <v>-3.35</v>
      </c>
    </row>
    <row r="631" spans="2:4" x14ac:dyDescent="0.2">
      <c r="B631">
        <v>606</v>
      </c>
      <c r="C631" s="4">
        <v>-133.28086999999999</v>
      </c>
      <c r="D631">
        <v>-2.9</v>
      </c>
    </row>
    <row r="632" spans="2:4" x14ac:dyDescent="0.2">
      <c r="B632">
        <v>607</v>
      </c>
      <c r="C632" s="4">
        <v>-133.23721</v>
      </c>
      <c r="D632">
        <v>-1.93</v>
      </c>
    </row>
    <row r="633" spans="2:4" x14ac:dyDescent="0.2">
      <c r="B633">
        <v>608</v>
      </c>
      <c r="C633" s="4">
        <v>-133.20802</v>
      </c>
      <c r="D633">
        <v>-1.39</v>
      </c>
    </row>
    <row r="634" spans="2:4" x14ac:dyDescent="0.2">
      <c r="B634">
        <v>609</v>
      </c>
      <c r="C634" s="4">
        <v>-133.20874000000001</v>
      </c>
      <c r="D634">
        <v>-1</v>
      </c>
    </row>
    <row r="635" spans="2:4" x14ac:dyDescent="0.2">
      <c r="B635">
        <v>610</v>
      </c>
      <c r="C635" s="4">
        <v>-133.23499000000001</v>
      </c>
      <c r="D635">
        <v>-1.6</v>
      </c>
    </row>
    <row r="636" spans="2:4" x14ac:dyDescent="0.2">
      <c r="B636">
        <v>611</v>
      </c>
      <c r="C636" s="4">
        <v>-133.2483</v>
      </c>
      <c r="D636">
        <v>-1.91</v>
      </c>
    </row>
    <row r="637" spans="2:4" x14ac:dyDescent="0.2">
      <c r="B637">
        <v>612</v>
      </c>
      <c r="C637" s="4">
        <v>-133.26361</v>
      </c>
      <c r="D637">
        <v>-2.08</v>
      </c>
    </row>
    <row r="638" spans="2:4" x14ac:dyDescent="0.2">
      <c r="B638">
        <v>613</v>
      </c>
      <c r="C638" s="4">
        <v>-133.30062000000001</v>
      </c>
      <c r="D638">
        <v>-1.49</v>
      </c>
    </row>
    <row r="639" spans="2:4" x14ac:dyDescent="0.2">
      <c r="B639">
        <v>614</v>
      </c>
      <c r="C639" s="4">
        <v>-133.34236999999999</v>
      </c>
      <c r="D639">
        <v>-1.67</v>
      </c>
    </row>
    <row r="640" spans="2:4" x14ac:dyDescent="0.2">
      <c r="B640">
        <v>615</v>
      </c>
      <c r="C640" s="4">
        <v>-133.43091999999999</v>
      </c>
      <c r="D640">
        <v>-1.61</v>
      </c>
    </row>
    <row r="641" spans="2:4" x14ac:dyDescent="0.2">
      <c r="B641">
        <v>616</v>
      </c>
      <c r="C641" s="4">
        <v>-133.54766000000001</v>
      </c>
      <c r="D641">
        <v>-0.97</v>
      </c>
    </row>
    <row r="642" spans="2:4" x14ac:dyDescent="0.2">
      <c r="B642">
        <v>617</v>
      </c>
      <c r="C642" s="4">
        <v>-133.71007</v>
      </c>
      <c r="D642">
        <v>-1.04</v>
      </c>
    </row>
    <row r="643" spans="2:4" x14ac:dyDescent="0.2">
      <c r="B643">
        <v>618</v>
      </c>
      <c r="C643" s="4">
        <v>-133.88961</v>
      </c>
      <c r="D643">
        <v>-0.64</v>
      </c>
    </row>
    <row r="644" spans="2:4" x14ac:dyDescent="0.2">
      <c r="B644">
        <v>619</v>
      </c>
      <c r="C644" s="4">
        <v>-134.07830999999999</v>
      </c>
      <c r="D644">
        <v>0.14000000000000001</v>
      </c>
    </row>
    <row r="645" spans="2:4" x14ac:dyDescent="0.2">
      <c r="B645">
        <v>620</v>
      </c>
      <c r="C645" s="4">
        <v>-134.24803</v>
      </c>
      <c r="D645">
        <v>-0.48</v>
      </c>
    </row>
    <row r="646" spans="2:4" x14ac:dyDescent="0.2">
      <c r="B646">
        <v>621</v>
      </c>
      <c r="C646" s="4">
        <v>-134.40036000000001</v>
      </c>
      <c r="D646">
        <v>-0.17</v>
      </c>
    </row>
    <row r="647" spans="2:4" x14ac:dyDescent="0.2">
      <c r="B647">
        <v>622</v>
      </c>
      <c r="C647" s="4">
        <v>-134.53486000000001</v>
      </c>
      <c r="D647">
        <v>0.39</v>
      </c>
    </row>
    <row r="648" spans="2:4" x14ac:dyDescent="0.2">
      <c r="B648">
        <v>623</v>
      </c>
      <c r="C648" s="4">
        <v>-134.65076999999999</v>
      </c>
      <c r="D648">
        <v>0.52</v>
      </c>
    </row>
    <row r="649" spans="2:4" x14ac:dyDescent="0.2">
      <c r="B649">
        <v>624</v>
      </c>
      <c r="C649" s="4">
        <v>-134.75404</v>
      </c>
      <c r="D649">
        <v>-0.78</v>
      </c>
    </row>
    <row r="650" spans="2:4" x14ac:dyDescent="0.2">
      <c r="B650">
        <v>625</v>
      </c>
      <c r="C650" s="4">
        <v>-134.82402999999999</v>
      </c>
      <c r="D650">
        <v>-1.55</v>
      </c>
    </row>
    <row r="651" spans="2:4" x14ac:dyDescent="0.2">
      <c r="B651">
        <v>626</v>
      </c>
      <c r="C651" s="4">
        <v>-134.85409000000001</v>
      </c>
      <c r="D651">
        <v>-2.56</v>
      </c>
    </row>
    <row r="652" spans="2:4" x14ac:dyDescent="0.2">
      <c r="B652">
        <v>627</v>
      </c>
      <c r="C652" s="4">
        <v>-134.8486</v>
      </c>
      <c r="D652">
        <v>-1.93</v>
      </c>
    </row>
    <row r="653" spans="2:4" x14ac:dyDescent="0.2">
      <c r="B653">
        <v>628</v>
      </c>
      <c r="C653" s="4">
        <v>-134.80838</v>
      </c>
      <c r="D653">
        <v>-1.36</v>
      </c>
    </row>
    <row r="654" spans="2:4" x14ac:dyDescent="0.2">
      <c r="B654">
        <v>629</v>
      </c>
      <c r="C654" s="4">
        <v>-134.76240000000001</v>
      </c>
      <c r="D654">
        <v>-1.65</v>
      </c>
    </row>
    <row r="655" spans="2:4" x14ac:dyDescent="0.2">
      <c r="B655">
        <v>630</v>
      </c>
      <c r="C655" s="4">
        <v>-134.72152</v>
      </c>
      <c r="D655">
        <v>-1.1000000000000001</v>
      </c>
    </row>
    <row r="656" spans="2:4" x14ac:dyDescent="0.2">
      <c r="B656">
        <v>631</v>
      </c>
      <c r="C656" s="4">
        <v>-134.68065000000001</v>
      </c>
      <c r="D656">
        <v>-0.77</v>
      </c>
    </row>
    <row r="657" spans="2:4" x14ac:dyDescent="0.2">
      <c r="B657">
        <v>632</v>
      </c>
      <c r="C657" s="4">
        <v>-134.63275999999999</v>
      </c>
      <c r="D657">
        <v>-0.21</v>
      </c>
    </row>
    <row r="658" spans="2:4" x14ac:dyDescent="0.2">
      <c r="B658">
        <v>633</v>
      </c>
      <c r="C658" s="4">
        <v>-134.58678</v>
      </c>
      <c r="D658">
        <v>-0.44</v>
      </c>
    </row>
    <row r="659" spans="2:4" x14ac:dyDescent="0.2">
      <c r="B659">
        <v>634</v>
      </c>
      <c r="C659" s="4">
        <v>-134.53730999999999</v>
      </c>
      <c r="D659">
        <v>-0.79</v>
      </c>
    </row>
    <row r="660" spans="2:4" x14ac:dyDescent="0.2">
      <c r="B660">
        <v>635</v>
      </c>
      <c r="C660" s="4">
        <v>-134.43983</v>
      </c>
      <c r="D660">
        <v>-0.32</v>
      </c>
    </row>
    <row r="661" spans="2:4" x14ac:dyDescent="0.2">
      <c r="B661">
        <v>636</v>
      </c>
      <c r="C661" s="4">
        <v>-134.3158</v>
      </c>
      <c r="D661">
        <v>0.77</v>
      </c>
    </row>
    <row r="662" spans="2:4" x14ac:dyDescent="0.2">
      <c r="B662">
        <v>637</v>
      </c>
      <c r="C662" s="4">
        <v>-134.15275</v>
      </c>
      <c r="D662">
        <v>0.5</v>
      </c>
    </row>
    <row r="663" spans="2:4" x14ac:dyDescent="0.2">
      <c r="B663">
        <v>638</v>
      </c>
      <c r="C663" s="4">
        <v>-133.96675999999999</v>
      </c>
      <c r="D663">
        <v>-0.94</v>
      </c>
    </row>
    <row r="664" spans="2:4" x14ac:dyDescent="0.2">
      <c r="B664">
        <v>639</v>
      </c>
      <c r="C664" s="4">
        <v>-133.77054000000001</v>
      </c>
      <c r="D664">
        <v>0.42</v>
      </c>
    </row>
    <row r="665" spans="2:4" x14ac:dyDescent="0.2">
      <c r="B665">
        <v>640</v>
      </c>
      <c r="C665" s="4">
        <v>-133.57423</v>
      </c>
      <c r="D665">
        <v>0.43</v>
      </c>
    </row>
    <row r="666" spans="2:4" x14ac:dyDescent="0.2">
      <c r="B666">
        <v>641</v>
      </c>
      <c r="C666" s="4">
        <v>-133.37468999999999</v>
      </c>
      <c r="D666">
        <v>0.65</v>
      </c>
    </row>
    <row r="667" spans="2:4" x14ac:dyDescent="0.2">
      <c r="B667">
        <v>642</v>
      </c>
      <c r="C667" s="4">
        <v>-133.17216999999999</v>
      </c>
      <c r="D667">
        <v>1.27</v>
      </c>
    </row>
    <row r="668" spans="2:4" x14ac:dyDescent="0.2">
      <c r="B668">
        <v>643</v>
      </c>
      <c r="C668" s="4">
        <v>-133.01776000000001</v>
      </c>
      <c r="D668">
        <v>1.24</v>
      </c>
    </row>
    <row r="669" spans="2:4" x14ac:dyDescent="0.2">
      <c r="B669">
        <v>644</v>
      </c>
      <c r="C669" s="4">
        <v>-132.88828000000001</v>
      </c>
      <c r="D669">
        <v>1.1299999999999999</v>
      </c>
    </row>
    <row r="670" spans="2:4" x14ac:dyDescent="0.2">
      <c r="B670">
        <v>645</v>
      </c>
      <c r="C670" s="4">
        <v>-132.78301999999999</v>
      </c>
      <c r="D670">
        <v>1.55</v>
      </c>
    </row>
    <row r="671" spans="2:4" x14ac:dyDescent="0.2">
      <c r="B671">
        <v>646</v>
      </c>
      <c r="C671" s="4">
        <v>-132.70500000000001</v>
      </c>
      <c r="D671">
        <v>1.06</v>
      </c>
    </row>
    <row r="672" spans="2:4" x14ac:dyDescent="0.2">
      <c r="B672">
        <v>647</v>
      </c>
      <c r="C672" s="4">
        <v>-132.68249</v>
      </c>
      <c r="D672">
        <v>-0.18</v>
      </c>
    </row>
    <row r="673" spans="2:4" x14ac:dyDescent="0.2">
      <c r="B673">
        <v>648</v>
      </c>
      <c r="C673" s="4">
        <v>-132.71723</v>
      </c>
      <c r="D673">
        <v>-1.2</v>
      </c>
    </row>
    <row r="674" spans="2:4" x14ac:dyDescent="0.2">
      <c r="B674">
        <v>649</v>
      </c>
      <c r="C674" s="4">
        <v>-132.77562</v>
      </c>
      <c r="D674">
        <v>-0.22</v>
      </c>
    </row>
    <row r="675" spans="2:4" x14ac:dyDescent="0.2">
      <c r="B675">
        <v>650</v>
      </c>
      <c r="C675" s="4">
        <v>-132.86354</v>
      </c>
      <c r="D675">
        <v>-0.93</v>
      </c>
    </row>
    <row r="676" spans="2:4" x14ac:dyDescent="0.2">
      <c r="B676">
        <v>651</v>
      </c>
      <c r="C676" s="4">
        <v>-132.95444000000001</v>
      </c>
      <c r="D676">
        <v>-0.33</v>
      </c>
    </row>
    <row r="677" spans="2:4" x14ac:dyDescent="0.2">
      <c r="B677">
        <v>652</v>
      </c>
      <c r="C677" s="4">
        <v>-133.07712000000001</v>
      </c>
      <c r="D677">
        <v>0.4</v>
      </c>
    </row>
    <row r="678" spans="2:4" x14ac:dyDescent="0.2">
      <c r="B678">
        <v>653</v>
      </c>
      <c r="C678" s="4">
        <v>-133.19730999999999</v>
      </c>
      <c r="D678">
        <v>0</v>
      </c>
    </row>
    <row r="679" spans="2:4" x14ac:dyDescent="0.2">
      <c r="B679">
        <v>654</v>
      </c>
      <c r="C679" s="4">
        <v>-133.33031</v>
      </c>
      <c r="D679">
        <v>-1.1200000000000001</v>
      </c>
    </row>
    <row r="680" spans="2:4" x14ac:dyDescent="0.2">
      <c r="B680">
        <v>655</v>
      </c>
      <c r="C680" s="4">
        <v>-133.45939000000001</v>
      </c>
      <c r="D680">
        <v>-1.44</v>
      </c>
    </row>
    <row r="681" spans="2:4" x14ac:dyDescent="0.2">
      <c r="B681">
        <v>656</v>
      </c>
      <c r="C681" s="4">
        <v>-133.57324</v>
      </c>
      <c r="D681">
        <v>-1.1100000000000001</v>
      </c>
    </row>
    <row r="682" spans="2:4" x14ac:dyDescent="0.2">
      <c r="B682">
        <v>657</v>
      </c>
      <c r="C682" s="4">
        <v>-133.69083000000001</v>
      </c>
      <c r="D682">
        <v>-1.24</v>
      </c>
    </row>
    <row r="683" spans="2:4" x14ac:dyDescent="0.2">
      <c r="B683">
        <v>658</v>
      </c>
      <c r="C683" s="4">
        <v>-133.81061</v>
      </c>
      <c r="D683">
        <v>-1.58</v>
      </c>
    </row>
    <row r="684" spans="2:4" x14ac:dyDescent="0.2">
      <c r="B684">
        <v>659</v>
      </c>
      <c r="C684" s="4">
        <v>-133.93588</v>
      </c>
      <c r="D684">
        <v>-1.32</v>
      </c>
    </row>
    <row r="685" spans="2:4" x14ac:dyDescent="0.2">
      <c r="B685">
        <v>660</v>
      </c>
      <c r="C685" s="4">
        <v>-134.04283000000001</v>
      </c>
      <c r="D685">
        <v>-0.86</v>
      </c>
    </row>
    <row r="686" spans="2:4" x14ac:dyDescent="0.2">
      <c r="B686">
        <v>661</v>
      </c>
      <c r="C686" s="4">
        <v>-134.15593000000001</v>
      </c>
      <c r="D686">
        <v>-1.06</v>
      </c>
    </row>
    <row r="687" spans="2:4" x14ac:dyDescent="0.2">
      <c r="B687">
        <v>662</v>
      </c>
      <c r="C687" s="4">
        <v>-134.28549000000001</v>
      </c>
      <c r="D687">
        <v>-1.02</v>
      </c>
    </row>
    <row r="688" spans="2:4" x14ac:dyDescent="0.2">
      <c r="B688">
        <v>663</v>
      </c>
      <c r="C688" s="4">
        <v>-134.38777999999999</v>
      </c>
      <c r="D688">
        <v>-0.91</v>
      </c>
    </row>
    <row r="689" spans="2:4" x14ac:dyDescent="0.2">
      <c r="B689">
        <v>664</v>
      </c>
      <c r="C689" s="4">
        <v>-134.45189999999999</v>
      </c>
      <c r="D689">
        <v>-0.41</v>
      </c>
    </row>
    <row r="690" spans="2:4" x14ac:dyDescent="0.2">
      <c r="B690">
        <v>665</v>
      </c>
      <c r="C690" s="4">
        <v>-134.48581999999999</v>
      </c>
      <c r="D690">
        <v>-1.28</v>
      </c>
    </row>
    <row r="691" spans="2:4" x14ac:dyDescent="0.2">
      <c r="B691">
        <v>666</v>
      </c>
      <c r="C691" s="4">
        <v>-134.5146</v>
      </c>
      <c r="D691">
        <v>-0.7</v>
      </c>
    </row>
    <row r="692" spans="2:4" x14ac:dyDescent="0.2">
      <c r="B692">
        <v>667</v>
      </c>
      <c r="C692" s="4">
        <v>-134.52571</v>
      </c>
      <c r="D692">
        <v>-0.41</v>
      </c>
    </row>
    <row r="693" spans="2:4" x14ac:dyDescent="0.2">
      <c r="B693">
        <v>668</v>
      </c>
      <c r="C693" s="4">
        <v>-134.51079999999999</v>
      </c>
      <c r="D693">
        <v>-0.31</v>
      </c>
    </row>
    <row r="694" spans="2:4" x14ac:dyDescent="0.2">
      <c r="B694">
        <v>669</v>
      </c>
      <c r="C694" s="4">
        <v>-134.4761</v>
      </c>
      <c r="D694">
        <v>-0.13</v>
      </c>
    </row>
    <row r="695" spans="2:4" x14ac:dyDescent="0.2">
      <c r="B695">
        <v>670</v>
      </c>
      <c r="C695" s="4">
        <v>-134.43992</v>
      </c>
      <c r="D695">
        <v>-0.53</v>
      </c>
    </row>
    <row r="696" spans="2:4" x14ac:dyDescent="0.2">
      <c r="B696">
        <v>671</v>
      </c>
      <c r="C696" s="4">
        <v>-134.40232</v>
      </c>
      <c r="D696">
        <v>-1.1399999999999999</v>
      </c>
    </row>
    <row r="697" spans="2:4" x14ac:dyDescent="0.2">
      <c r="B697">
        <v>672</v>
      </c>
      <c r="C697" s="4">
        <v>-134.36518000000001</v>
      </c>
      <c r="D697">
        <v>-1.46</v>
      </c>
    </row>
    <row r="698" spans="2:4" x14ac:dyDescent="0.2">
      <c r="B698">
        <v>673</v>
      </c>
      <c r="C698" s="4">
        <v>-134.33081000000001</v>
      </c>
      <c r="D698">
        <v>-0.65</v>
      </c>
    </row>
    <row r="699" spans="2:4" x14ac:dyDescent="0.2">
      <c r="B699">
        <v>674</v>
      </c>
      <c r="C699" s="4">
        <v>-134.30171000000001</v>
      </c>
      <c r="D699">
        <v>-0.67</v>
      </c>
    </row>
    <row r="700" spans="2:4" x14ac:dyDescent="0.2">
      <c r="B700">
        <v>675</v>
      </c>
      <c r="C700" s="4">
        <v>-134.29566</v>
      </c>
      <c r="D700">
        <v>-0.3</v>
      </c>
    </row>
    <row r="701" spans="2:4" x14ac:dyDescent="0.2">
      <c r="B701">
        <v>676</v>
      </c>
      <c r="C701" s="4">
        <v>-134.31412</v>
      </c>
      <c r="D701">
        <v>0.17</v>
      </c>
    </row>
    <row r="702" spans="2:4" x14ac:dyDescent="0.2">
      <c r="B702">
        <v>677</v>
      </c>
      <c r="C702" s="4">
        <v>-134.36447999999999</v>
      </c>
      <c r="D702">
        <v>0.09</v>
      </c>
    </row>
    <row r="703" spans="2:4" x14ac:dyDescent="0.2">
      <c r="B703">
        <v>678</v>
      </c>
      <c r="C703" s="4">
        <v>-134.42705000000001</v>
      </c>
      <c r="D703">
        <v>-0.35</v>
      </c>
    </row>
    <row r="704" spans="2:4" x14ac:dyDescent="0.2">
      <c r="B704">
        <v>679</v>
      </c>
      <c r="C704" s="4">
        <v>-134.49194</v>
      </c>
      <c r="D704">
        <v>-0.63</v>
      </c>
    </row>
    <row r="705" spans="2:4" x14ac:dyDescent="0.2">
      <c r="B705">
        <v>680</v>
      </c>
      <c r="C705" s="4">
        <v>-134.55139</v>
      </c>
      <c r="D705">
        <v>-0.61</v>
      </c>
    </row>
    <row r="706" spans="2:4" x14ac:dyDescent="0.2">
      <c r="B706">
        <v>681</v>
      </c>
      <c r="C706" s="4">
        <v>-134.60256000000001</v>
      </c>
      <c r="D706">
        <v>0.06</v>
      </c>
    </row>
    <row r="707" spans="2:4" x14ac:dyDescent="0.2">
      <c r="B707">
        <v>682</v>
      </c>
      <c r="C707" s="4">
        <v>-134.61945</v>
      </c>
      <c r="D707">
        <v>0.22</v>
      </c>
    </row>
    <row r="708" spans="2:4" x14ac:dyDescent="0.2">
      <c r="B708">
        <v>683</v>
      </c>
      <c r="C708" s="4">
        <v>-134.57828000000001</v>
      </c>
      <c r="D708">
        <v>0.38</v>
      </c>
    </row>
    <row r="709" spans="2:4" x14ac:dyDescent="0.2">
      <c r="B709">
        <v>684</v>
      </c>
      <c r="C709" s="4">
        <v>-134.5265</v>
      </c>
      <c r="D709">
        <v>0.02</v>
      </c>
    </row>
    <row r="710" spans="2:4" x14ac:dyDescent="0.2">
      <c r="B710">
        <v>685</v>
      </c>
      <c r="C710" s="4">
        <v>-134.43063000000001</v>
      </c>
      <c r="D710">
        <v>-0.96</v>
      </c>
    </row>
    <row r="711" spans="2:4" x14ac:dyDescent="0.2">
      <c r="B711">
        <v>686</v>
      </c>
      <c r="C711" s="4">
        <v>-134.32783000000001</v>
      </c>
      <c r="D711">
        <v>-1.78</v>
      </c>
    </row>
    <row r="712" spans="2:4" x14ac:dyDescent="0.2">
      <c r="B712">
        <v>687</v>
      </c>
      <c r="C712" s="4">
        <v>-134.2303</v>
      </c>
      <c r="D712">
        <v>-2.81</v>
      </c>
    </row>
    <row r="713" spans="2:4" x14ac:dyDescent="0.2">
      <c r="B713">
        <v>688</v>
      </c>
      <c r="C713" s="4">
        <v>-134.13097999999999</v>
      </c>
      <c r="D713">
        <v>-3.86</v>
      </c>
    </row>
    <row r="714" spans="2:4" x14ac:dyDescent="0.2">
      <c r="B714">
        <v>689</v>
      </c>
      <c r="C714" s="4">
        <v>-134.00694999999999</v>
      </c>
      <c r="D714">
        <v>-5.49</v>
      </c>
    </row>
    <row r="715" spans="2:4" x14ac:dyDescent="0.2">
      <c r="B715">
        <v>690</v>
      </c>
      <c r="C715" s="4">
        <v>-133.96481</v>
      </c>
      <c r="D715">
        <v>-0.91</v>
      </c>
    </row>
    <row r="716" spans="2:4" x14ac:dyDescent="0.2">
      <c r="B716">
        <v>691</v>
      </c>
      <c r="C716" s="4">
        <v>-133.86642000000001</v>
      </c>
      <c r="D716">
        <v>-0.83</v>
      </c>
    </row>
    <row r="717" spans="2:4" x14ac:dyDescent="0.2">
      <c r="B717">
        <v>692</v>
      </c>
      <c r="C717" s="4">
        <v>-133.75934000000001</v>
      </c>
      <c r="D717">
        <v>-1</v>
      </c>
    </row>
    <row r="718" spans="2:4" x14ac:dyDescent="0.2">
      <c r="B718">
        <v>693</v>
      </c>
      <c r="C718" s="4">
        <v>-133.61434</v>
      </c>
      <c r="D718">
        <v>-1.3</v>
      </c>
    </row>
    <row r="719" spans="2:4" x14ac:dyDescent="0.2">
      <c r="B719">
        <v>694</v>
      </c>
      <c r="C719" s="4">
        <v>-133.50664</v>
      </c>
      <c r="D719">
        <v>-1.31</v>
      </c>
    </row>
    <row r="720" spans="2:4" x14ac:dyDescent="0.2">
      <c r="B720">
        <v>695</v>
      </c>
      <c r="C720" s="4">
        <v>-133.47309999999999</v>
      </c>
      <c r="D720">
        <v>-1.03</v>
      </c>
    </row>
    <row r="721" spans="2:4" x14ac:dyDescent="0.2">
      <c r="B721">
        <v>696</v>
      </c>
      <c r="C721" s="4">
        <v>-133.47710000000001</v>
      </c>
      <c r="D721">
        <v>-0.9</v>
      </c>
    </row>
    <row r="722" spans="2:4" x14ac:dyDescent="0.2">
      <c r="B722">
        <v>697</v>
      </c>
      <c r="C722" s="4">
        <v>-133.53308999999999</v>
      </c>
      <c r="D722">
        <v>-0.88</v>
      </c>
    </row>
    <row r="723" spans="2:4" x14ac:dyDescent="0.2">
      <c r="B723">
        <v>698</v>
      </c>
      <c r="C723" s="4">
        <v>-133.64702</v>
      </c>
      <c r="D723">
        <v>-0.5</v>
      </c>
    </row>
    <row r="724" spans="2:4" x14ac:dyDescent="0.2">
      <c r="B724">
        <v>699</v>
      </c>
      <c r="C724" s="4">
        <v>-133.78707</v>
      </c>
      <c r="D724">
        <v>-1.01</v>
      </c>
    </row>
    <row r="725" spans="2:4" x14ac:dyDescent="0.2">
      <c r="B725">
        <v>700</v>
      </c>
      <c r="C725" s="4">
        <v>-133.91553999999999</v>
      </c>
      <c r="D725">
        <v>-0.85</v>
      </c>
    </row>
    <row r="726" spans="2:4" x14ac:dyDescent="0.2">
      <c r="B726">
        <v>701</v>
      </c>
      <c r="C726" s="4">
        <v>-134.06524999999999</v>
      </c>
      <c r="D726">
        <v>-0.95</v>
      </c>
    </row>
    <row r="727" spans="2:4" x14ac:dyDescent="0.2">
      <c r="B727">
        <v>702</v>
      </c>
      <c r="C727" s="4">
        <v>-134.20169999999999</v>
      </c>
      <c r="D727">
        <v>-1.21</v>
      </c>
    </row>
    <row r="728" spans="2:4" x14ac:dyDescent="0.2">
      <c r="B728">
        <v>703</v>
      </c>
      <c r="C728" s="4">
        <v>-134.35283999999999</v>
      </c>
      <c r="D728">
        <v>-1.23</v>
      </c>
    </row>
    <row r="729" spans="2:4" x14ac:dyDescent="0.2">
      <c r="B729">
        <v>704</v>
      </c>
      <c r="C729" s="4">
        <v>-134.48938999999999</v>
      </c>
      <c r="D729">
        <v>-1.35</v>
      </c>
    </row>
    <row r="730" spans="2:4" x14ac:dyDescent="0.2">
      <c r="B730">
        <v>705</v>
      </c>
      <c r="C730" s="4">
        <v>-134.57683</v>
      </c>
      <c r="D730">
        <v>-1.44</v>
      </c>
    </row>
    <row r="731" spans="2:4" x14ac:dyDescent="0.2">
      <c r="B731">
        <v>706</v>
      </c>
      <c r="C731" s="4">
        <v>-134.65970999999999</v>
      </c>
      <c r="D731">
        <v>-1.98</v>
      </c>
    </row>
    <row r="732" spans="2:4" x14ac:dyDescent="0.2">
      <c r="B732">
        <v>707</v>
      </c>
      <c r="C732" s="4">
        <v>-134.70169000000001</v>
      </c>
      <c r="D732">
        <v>-2.0699999999999998</v>
      </c>
    </row>
    <row r="733" spans="2:4" x14ac:dyDescent="0.2">
      <c r="B733">
        <v>708</v>
      </c>
      <c r="C733" s="4">
        <v>-134.72280000000001</v>
      </c>
      <c r="D733">
        <v>-2.02</v>
      </c>
    </row>
    <row r="734" spans="2:4" x14ac:dyDescent="0.2">
      <c r="B734">
        <v>709</v>
      </c>
      <c r="C734" s="4">
        <v>-134.70471000000001</v>
      </c>
      <c r="D734">
        <v>-1.97</v>
      </c>
    </row>
    <row r="735" spans="2:4" x14ac:dyDescent="0.2">
      <c r="B735">
        <v>710</v>
      </c>
      <c r="C735" s="4">
        <v>-134.65700000000001</v>
      </c>
      <c r="D735">
        <v>-1.92</v>
      </c>
    </row>
    <row r="736" spans="2:4" x14ac:dyDescent="0.2">
      <c r="B736">
        <v>711</v>
      </c>
      <c r="C736" s="4">
        <v>-134.60113000000001</v>
      </c>
      <c r="D736">
        <v>-1.92</v>
      </c>
    </row>
    <row r="737" spans="2:4" x14ac:dyDescent="0.2">
      <c r="B737">
        <v>712</v>
      </c>
      <c r="C737" s="4">
        <v>-134.53758999999999</v>
      </c>
      <c r="D737">
        <v>-2.1</v>
      </c>
    </row>
    <row r="738" spans="2:4" x14ac:dyDescent="0.2">
      <c r="B738">
        <v>713</v>
      </c>
      <c r="C738" s="4">
        <v>-134.45326</v>
      </c>
      <c r="D738">
        <v>-2.31</v>
      </c>
    </row>
    <row r="739" spans="2:4" x14ac:dyDescent="0.2">
      <c r="B739">
        <v>714</v>
      </c>
      <c r="C739" s="4">
        <v>-134.35470000000001</v>
      </c>
      <c r="D739">
        <v>-1.72</v>
      </c>
    </row>
    <row r="740" spans="2:4" x14ac:dyDescent="0.2">
      <c r="B740">
        <v>715</v>
      </c>
      <c r="C740" s="4">
        <v>-134.24352999999999</v>
      </c>
      <c r="D740">
        <v>-1.7</v>
      </c>
    </row>
    <row r="741" spans="2:4" x14ac:dyDescent="0.2">
      <c r="B741">
        <v>716</v>
      </c>
      <c r="C741" s="4">
        <v>-134.11537999999999</v>
      </c>
      <c r="D741">
        <v>-1.9</v>
      </c>
    </row>
    <row r="742" spans="2:4" x14ac:dyDescent="0.2">
      <c r="B742">
        <v>717</v>
      </c>
      <c r="C742" s="4">
        <v>-133.97919999999999</v>
      </c>
      <c r="D742">
        <v>-1.95</v>
      </c>
    </row>
    <row r="743" spans="2:4" x14ac:dyDescent="0.2">
      <c r="B743">
        <v>718</v>
      </c>
      <c r="C743" s="4">
        <v>-133.85864000000001</v>
      </c>
      <c r="D743">
        <v>-1.95</v>
      </c>
    </row>
    <row r="744" spans="2:4" x14ac:dyDescent="0.2">
      <c r="B744">
        <v>719</v>
      </c>
      <c r="C744" s="4">
        <v>-133.79193000000001</v>
      </c>
      <c r="D744">
        <v>-2.0699999999999998</v>
      </c>
    </row>
    <row r="745" spans="2:4" x14ac:dyDescent="0.2">
      <c r="B745">
        <v>720</v>
      </c>
      <c r="C745" s="4">
        <v>-133.76734999999999</v>
      </c>
      <c r="D745">
        <v>-2.06</v>
      </c>
    </row>
    <row r="746" spans="2:4" x14ac:dyDescent="0.2">
      <c r="B746">
        <v>721</v>
      </c>
      <c r="C746" s="4">
        <v>-133.79265000000001</v>
      </c>
      <c r="D746">
        <v>-2.11</v>
      </c>
    </row>
    <row r="747" spans="2:4" x14ac:dyDescent="0.2">
      <c r="B747">
        <v>722</v>
      </c>
      <c r="C747" s="4">
        <v>-133.84557000000001</v>
      </c>
      <c r="D747">
        <v>-1.97</v>
      </c>
    </row>
    <row r="748" spans="2:4" x14ac:dyDescent="0.2">
      <c r="B748">
        <v>723</v>
      </c>
      <c r="C748" s="4">
        <v>-133.92693</v>
      </c>
      <c r="D748">
        <v>-2.11</v>
      </c>
    </row>
    <row r="749" spans="2:4" x14ac:dyDescent="0.2">
      <c r="B749">
        <v>724</v>
      </c>
      <c r="C749" s="4">
        <v>-133.98680999999999</v>
      </c>
      <c r="D749">
        <v>-1.75</v>
      </c>
    </row>
    <row r="750" spans="2:4" x14ac:dyDescent="0.2">
      <c r="B750">
        <v>725</v>
      </c>
      <c r="C750" s="4">
        <v>-134.06618</v>
      </c>
      <c r="D750">
        <v>-1.96</v>
      </c>
    </row>
    <row r="751" spans="2:4" x14ac:dyDescent="0.2">
      <c r="B751">
        <v>726</v>
      </c>
      <c r="C751" s="4">
        <v>-134.13041000000001</v>
      </c>
      <c r="D751">
        <v>-2.93</v>
      </c>
    </row>
    <row r="752" spans="2:4" x14ac:dyDescent="0.2">
      <c r="B752">
        <v>727</v>
      </c>
      <c r="C752" s="4">
        <v>-134.17232000000001</v>
      </c>
      <c r="D752">
        <v>-4.04</v>
      </c>
    </row>
    <row r="753" spans="2:4" x14ac:dyDescent="0.2">
      <c r="B753">
        <v>728</v>
      </c>
      <c r="C753" s="4">
        <v>-134.19278</v>
      </c>
      <c r="D753">
        <v>-4.78</v>
      </c>
    </row>
    <row r="754" spans="2:4" x14ac:dyDescent="0.2">
      <c r="B754">
        <v>729</v>
      </c>
      <c r="C754" s="4">
        <v>-134.23607999999999</v>
      </c>
      <c r="D754">
        <v>-3.12</v>
      </c>
    </row>
    <row r="755" spans="2:4" x14ac:dyDescent="0.2">
      <c r="B755">
        <v>730</v>
      </c>
      <c r="C755" s="4">
        <v>-134.27204</v>
      </c>
      <c r="D755">
        <v>-2.7</v>
      </c>
    </row>
    <row r="756" spans="2:4" x14ac:dyDescent="0.2">
      <c r="B756">
        <v>731</v>
      </c>
      <c r="C756" s="4">
        <v>-134.30204000000001</v>
      </c>
      <c r="D756">
        <v>-2.44</v>
      </c>
    </row>
    <row r="757" spans="2:4" x14ac:dyDescent="0.2">
      <c r="B757">
        <v>732</v>
      </c>
      <c r="C757" s="4">
        <v>-134.32256000000001</v>
      </c>
      <c r="D757">
        <v>-2.2999999999999998</v>
      </c>
    </row>
    <row r="758" spans="2:4" x14ac:dyDescent="0.2">
      <c r="B758">
        <v>733</v>
      </c>
      <c r="C758" s="4">
        <v>-134.34397999999999</v>
      </c>
      <c r="D758">
        <v>-2.0699999999999998</v>
      </c>
    </row>
    <row r="759" spans="2:4" x14ac:dyDescent="0.2">
      <c r="B759">
        <v>734</v>
      </c>
      <c r="C759" s="4">
        <v>-134.38292000000001</v>
      </c>
      <c r="D759">
        <v>-1.88</v>
      </c>
    </row>
    <row r="760" spans="2:4" x14ac:dyDescent="0.2">
      <c r="B760">
        <v>735</v>
      </c>
      <c r="C760" s="4">
        <v>-134.40674999999999</v>
      </c>
      <c r="D760">
        <v>-1.85</v>
      </c>
    </row>
    <row r="761" spans="2:4" x14ac:dyDescent="0.2">
      <c r="B761">
        <v>736</v>
      </c>
      <c r="C761" s="4">
        <v>-134.41025999999999</v>
      </c>
      <c r="D761">
        <v>-1.58</v>
      </c>
    </row>
    <row r="762" spans="2:4" x14ac:dyDescent="0.2">
      <c r="B762">
        <v>737</v>
      </c>
      <c r="C762" s="4">
        <v>-134.41193999999999</v>
      </c>
      <c r="D762">
        <v>-0.98</v>
      </c>
    </row>
    <row r="763" spans="2:4" x14ac:dyDescent="0.2">
      <c r="B763">
        <v>738</v>
      </c>
      <c r="C763" s="4">
        <v>-134.39352</v>
      </c>
      <c r="D763">
        <v>-1.45</v>
      </c>
    </row>
    <row r="764" spans="2:4" x14ac:dyDescent="0.2">
      <c r="B764">
        <v>739</v>
      </c>
      <c r="C764" s="4">
        <v>-134.33681000000001</v>
      </c>
      <c r="D764">
        <v>-1.61</v>
      </c>
    </row>
    <row r="765" spans="2:4" x14ac:dyDescent="0.2">
      <c r="B765">
        <v>740</v>
      </c>
      <c r="C765" s="4">
        <v>-134.25713999999999</v>
      </c>
      <c r="D765">
        <v>-0.57999999999999996</v>
      </c>
    </row>
    <row r="766" spans="2:4" x14ac:dyDescent="0.2">
      <c r="B766">
        <v>741</v>
      </c>
      <c r="C766" s="4">
        <v>-134.14241999999999</v>
      </c>
      <c r="D766">
        <v>-0.28999999999999998</v>
      </c>
    </row>
    <row r="767" spans="2:4" x14ac:dyDescent="0.2">
      <c r="B767">
        <v>742</v>
      </c>
      <c r="C767" s="4">
        <v>-133.97424000000001</v>
      </c>
      <c r="D767">
        <v>0.27</v>
      </c>
    </row>
    <row r="768" spans="2:4" x14ac:dyDescent="0.2">
      <c r="B768">
        <v>743</v>
      </c>
      <c r="C768" s="4">
        <v>-133.78495000000001</v>
      </c>
      <c r="D768">
        <v>0.35</v>
      </c>
    </row>
    <row r="769" spans="2:4" x14ac:dyDescent="0.2">
      <c r="B769">
        <v>744</v>
      </c>
      <c r="C769" s="4">
        <v>-133.55331000000001</v>
      </c>
      <c r="D769">
        <v>0.99</v>
      </c>
    </row>
    <row r="770" spans="2:4" x14ac:dyDescent="0.2">
      <c r="B770">
        <v>745</v>
      </c>
      <c r="C770" s="4">
        <v>-133.30572000000001</v>
      </c>
      <c r="D770">
        <v>1.58</v>
      </c>
    </row>
    <row r="771" spans="2:4" x14ac:dyDescent="0.2">
      <c r="B771">
        <v>746</v>
      </c>
      <c r="C771" s="4">
        <v>-133.04338999999999</v>
      </c>
      <c r="D771">
        <v>1.62</v>
      </c>
    </row>
    <row r="772" spans="2:4" x14ac:dyDescent="0.2">
      <c r="B772">
        <v>747</v>
      </c>
      <c r="C772" s="4">
        <v>-132.78179</v>
      </c>
      <c r="D772">
        <v>2.27</v>
      </c>
    </row>
    <row r="773" spans="2:4" x14ac:dyDescent="0.2">
      <c r="B773">
        <v>748</v>
      </c>
      <c r="C773" s="4">
        <v>-132.55325999999999</v>
      </c>
      <c r="D773">
        <v>2.82</v>
      </c>
    </row>
    <row r="774" spans="2:4" x14ac:dyDescent="0.2">
      <c r="B774">
        <v>749</v>
      </c>
      <c r="C774" s="4">
        <v>-132.36635000000001</v>
      </c>
      <c r="D774">
        <v>2.92</v>
      </c>
    </row>
    <row r="775" spans="2:4" x14ac:dyDescent="0.2">
      <c r="B775">
        <v>750</v>
      </c>
      <c r="C775" s="4">
        <v>-132.20267999999999</v>
      </c>
      <c r="D775">
        <v>2.86</v>
      </c>
    </row>
    <row r="776" spans="2:4" x14ac:dyDescent="0.2">
      <c r="B776">
        <v>751</v>
      </c>
      <c r="C776" s="4">
        <v>-132.10351</v>
      </c>
      <c r="D776">
        <v>2.58</v>
      </c>
    </row>
    <row r="777" spans="2:4" x14ac:dyDescent="0.2">
      <c r="B777">
        <v>752</v>
      </c>
      <c r="C777" s="4">
        <v>-132.02422999999999</v>
      </c>
      <c r="D777">
        <v>3.24</v>
      </c>
    </row>
    <row r="778" spans="2:4" x14ac:dyDescent="0.2">
      <c r="B778">
        <v>753</v>
      </c>
      <c r="C778" s="4">
        <v>-132.02781999999999</v>
      </c>
      <c r="D778">
        <v>3.52</v>
      </c>
    </row>
    <row r="779" spans="2:4" x14ac:dyDescent="0.2">
      <c r="B779">
        <v>754</v>
      </c>
      <c r="C779" s="4">
        <v>-132.08412999999999</v>
      </c>
      <c r="D779">
        <v>3.6</v>
      </c>
    </row>
    <row r="780" spans="2:4" x14ac:dyDescent="0.2">
      <c r="B780">
        <v>755</v>
      </c>
      <c r="C780" s="4">
        <v>-132.15503000000001</v>
      </c>
      <c r="D780">
        <v>3.02</v>
      </c>
    </row>
    <row r="781" spans="2:4" x14ac:dyDescent="0.2">
      <c r="B781">
        <v>756</v>
      </c>
      <c r="C781" s="4">
        <v>-132.28162</v>
      </c>
      <c r="D781">
        <v>2.4900000000000002</v>
      </c>
    </row>
    <row r="782" spans="2:4" x14ac:dyDescent="0.2">
      <c r="B782">
        <v>757</v>
      </c>
      <c r="C782" s="4">
        <v>-132.41945999999999</v>
      </c>
      <c r="D782">
        <v>3.33</v>
      </c>
    </row>
    <row r="783" spans="2:4" x14ac:dyDescent="0.2">
      <c r="B783">
        <v>758</v>
      </c>
      <c r="C783" s="4">
        <v>-132.59341000000001</v>
      </c>
      <c r="D783">
        <v>3.76</v>
      </c>
    </row>
    <row r="784" spans="2:4" x14ac:dyDescent="0.2">
      <c r="B784">
        <v>759</v>
      </c>
      <c r="C784" s="4">
        <v>-132.78380000000001</v>
      </c>
      <c r="D784">
        <v>3.22</v>
      </c>
    </row>
    <row r="785" spans="2:4" x14ac:dyDescent="0.2">
      <c r="B785">
        <v>760</v>
      </c>
      <c r="C785" s="4">
        <v>-132.98321999999999</v>
      </c>
      <c r="D785">
        <v>2</v>
      </c>
    </row>
    <row r="786" spans="2:4" x14ac:dyDescent="0.2">
      <c r="B786">
        <v>761</v>
      </c>
      <c r="C786" s="4">
        <v>-133.13742999999999</v>
      </c>
      <c r="D786">
        <v>1.1000000000000001</v>
      </c>
    </row>
    <row r="787" spans="2:4" x14ac:dyDescent="0.2">
      <c r="B787">
        <v>762</v>
      </c>
      <c r="C787" s="4">
        <v>-133.24786</v>
      </c>
      <c r="D787">
        <v>1.88</v>
      </c>
    </row>
    <row r="788" spans="2:4" x14ac:dyDescent="0.2">
      <c r="B788">
        <v>763</v>
      </c>
      <c r="C788" s="4">
        <v>-133.31655000000001</v>
      </c>
      <c r="D788">
        <v>1.84</v>
      </c>
    </row>
    <row r="789" spans="2:4" x14ac:dyDescent="0.2">
      <c r="B789">
        <v>764</v>
      </c>
      <c r="C789" s="4">
        <v>-133.35317000000001</v>
      </c>
      <c r="D789">
        <v>1.97</v>
      </c>
    </row>
    <row r="790" spans="2:4" x14ac:dyDescent="0.2">
      <c r="B790">
        <v>765</v>
      </c>
      <c r="C790" s="4">
        <v>-133.36306999999999</v>
      </c>
      <c r="D790">
        <v>1.91</v>
      </c>
    </row>
    <row r="791" spans="2:4" x14ac:dyDescent="0.2">
      <c r="B791">
        <v>766</v>
      </c>
      <c r="C791" s="4">
        <v>-133.3614</v>
      </c>
      <c r="D791">
        <v>1.81</v>
      </c>
    </row>
    <row r="792" spans="2:4" x14ac:dyDescent="0.2">
      <c r="B792">
        <v>767</v>
      </c>
      <c r="C792" s="4">
        <v>-133.35748000000001</v>
      </c>
      <c r="D792">
        <v>1.92</v>
      </c>
    </row>
    <row r="793" spans="2:4" x14ac:dyDescent="0.2">
      <c r="B793">
        <v>768</v>
      </c>
      <c r="C793" s="4">
        <v>-133.35508999999999</v>
      </c>
      <c r="D793">
        <v>1.81</v>
      </c>
    </row>
    <row r="794" spans="2:4" x14ac:dyDescent="0.2">
      <c r="B794">
        <v>769</v>
      </c>
      <c r="C794" s="4">
        <v>-133.36525</v>
      </c>
      <c r="D794">
        <v>2.14</v>
      </c>
    </row>
    <row r="795" spans="2:4" x14ac:dyDescent="0.2">
      <c r="B795">
        <v>770</v>
      </c>
      <c r="C795" s="4">
        <v>-133.38748000000001</v>
      </c>
      <c r="D795">
        <v>2.5299999999999998</v>
      </c>
    </row>
    <row r="796" spans="2:4" x14ac:dyDescent="0.2">
      <c r="B796">
        <v>771</v>
      </c>
      <c r="C796" s="4">
        <v>-133.43359000000001</v>
      </c>
      <c r="D796">
        <v>3.33</v>
      </c>
    </row>
    <row r="797" spans="2:4" x14ac:dyDescent="0.2">
      <c r="B797">
        <v>772</v>
      </c>
      <c r="C797" s="4">
        <v>-133.45358999999999</v>
      </c>
      <c r="D797">
        <v>2.95</v>
      </c>
    </row>
    <row r="798" spans="2:4" x14ac:dyDescent="0.2">
      <c r="B798">
        <v>773</v>
      </c>
      <c r="C798" s="4">
        <v>-133.48662999999999</v>
      </c>
      <c r="D798">
        <v>2.12</v>
      </c>
    </row>
    <row r="799" spans="2:4" x14ac:dyDescent="0.2">
      <c r="B799">
        <v>774</v>
      </c>
      <c r="C799" s="4">
        <v>-133.52376000000001</v>
      </c>
      <c r="D799">
        <v>2.08</v>
      </c>
    </row>
    <row r="800" spans="2:4" x14ac:dyDescent="0.2">
      <c r="B800">
        <v>775</v>
      </c>
      <c r="C800" s="4">
        <v>-133.54845</v>
      </c>
      <c r="D800">
        <v>2.66</v>
      </c>
    </row>
    <row r="801" spans="2:4" x14ac:dyDescent="0.2">
      <c r="B801">
        <v>776</v>
      </c>
      <c r="C801" s="4">
        <v>-133.53558000000001</v>
      </c>
      <c r="D801">
        <v>2.7</v>
      </c>
    </row>
    <row r="802" spans="2:4" x14ac:dyDescent="0.2">
      <c r="B802">
        <v>777</v>
      </c>
      <c r="C802" s="4">
        <v>-133.51707999999999</v>
      </c>
      <c r="D802">
        <v>1.34</v>
      </c>
    </row>
    <row r="803" spans="2:4" x14ac:dyDescent="0.2">
      <c r="B803">
        <v>778</v>
      </c>
      <c r="C803" s="4">
        <v>-133.50779</v>
      </c>
      <c r="D803">
        <v>0.13</v>
      </c>
    </row>
    <row r="804" spans="2:4" x14ac:dyDescent="0.2">
      <c r="B804">
        <v>779</v>
      </c>
      <c r="C804" s="4">
        <v>-133.50173000000001</v>
      </c>
      <c r="D804">
        <v>-0.59</v>
      </c>
    </row>
    <row r="805" spans="2:4" x14ac:dyDescent="0.2">
      <c r="B805">
        <v>780</v>
      </c>
      <c r="C805" s="4">
        <v>-133.50085999999999</v>
      </c>
      <c r="D805">
        <v>-0.56999999999999995</v>
      </c>
    </row>
    <row r="806" spans="2:4" x14ac:dyDescent="0.2">
      <c r="B806">
        <v>781</v>
      </c>
      <c r="C806" s="4">
        <v>-133.4914</v>
      </c>
      <c r="D806">
        <v>-0.43</v>
      </c>
    </row>
    <row r="807" spans="2:4" x14ac:dyDescent="0.2">
      <c r="B807">
        <v>782</v>
      </c>
      <c r="C807" s="4">
        <v>-133.5119</v>
      </c>
      <c r="D807">
        <v>0.99</v>
      </c>
    </row>
    <row r="808" spans="2:4" x14ac:dyDescent="0.2">
      <c r="B808">
        <v>783</v>
      </c>
      <c r="C808" s="4">
        <v>-133.51940999999999</v>
      </c>
      <c r="D808">
        <v>1.44</v>
      </c>
    </row>
    <row r="809" spans="2:4" x14ac:dyDescent="0.2">
      <c r="B809">
        <v>784</v>
      </c>
      <c r="C809" s="4">
        <v>-133.53413</v>
      </c>
      <c r="D809">
        <v>1.33</v>
      </c>
    </row>
    <row r="810" spans="2:4" x14ac:dyDescent="0.2">
      <c r="B810">
        <v>785</v>
      </c>
      <c r="C810" s="4">
        <v>-133.52776</v>
      </c>
      <c r="D810">
        <v>1.29</v>
      </c>
    </row>
    <row r="811" spans="2:4" x14ac:dyDescent="0.2">
      <c r="B811">
        <v>786</v>
      </c>
      <c r="C811" s="4">
        <v>-133.52627000000001</v>
      </c>
      <c r="D811">
        <v>1.32</v>
      </c>
    </row>
    <row r="812" spans="2:4" x14ac:dyDescent="0.2">
      <c r="B812">
        <v>787</v>
      </c>
      <c r="C812" s="4">
        <v>-133.55551</v>
      </c>
      <c r="D812">
        <v>1.29</v>
      </c>
    </row>
    <row r="813" spans="2:4" x14ac:dyDescent="0.2">
      <c r="B813">
        <v>788</v>
      </c>
      <c r="C813" s="4">
        <v>-133.60364000000001</v>
      </c>
      <c r="D813">
        <v>1.07</v>
      </c>
    </row>
    <row r="814" spans="2:4" x14ac:dyDescent="0.2">
      <c r="B814">
        <v>789</v>
      </c>
      <c r="C814" s="4">
        <v>-133.68754000000001</v>
      </c>
      <c r="D814">
        <v>0.94</v>
      </c>
    </row>
    <row r="815" spans="2:4" x14ac:dyDescent="0.2">
      <c r="B815">
        <v>790</v>
      </c>
      <c r="C815" s="4">
        <v>-133.77614</v>
      </c>
      <c r="D815">
        <v>0.28000000000000003</v>
      </c>
    </row>
    <row r="816" spans="2:4" x14ac:dyDescent="0.2">
      <c r="B816">
        <v>791</v>
      </c>
      <c r="C816" s="4">
        <v>-133.8681</v>
      </c>
      <c r="D816">
        <v>-1.0900000000000001</v>
      </c>
    </row>
    <row r="817" spans="2:4" x14ac:dyDescent="0.2">
      <c r="B817">
        <v>792</v>
      </c>
      <c r="C817" s="4">
        <v>-133.96399</v>
      </c>
      <c r="D817">
        <v>-0.04</v>
      </c>
    </row>
    <row r="818" spans="2:4" x14ac:dyDescent="0.2">
      <c r="B818">
        <v>793</v>
      </c>
      <c r="C818" s="4">
        <v>-134.04837000000001</v>
      </c>
      <c r="D818">
        <v>7.0000000000000007E-2</v>
      </c>
    </row>
    <row r="819" spans="2:4" x14ac:dyDescent="0.2">
      <c r="B819">
        <v>794</v>
      </c>
      <c r="C819" s="4">
        <v>-134.11429999999999</v>
      </c>
      <c r="D819">
        <v>0.54</v>
      </c>
    </row>
    <row r="820" spans="2:4" x14ac:dyDescent="0.2">
      <c r="B820">
        <v>795</v>
      </c>
      <c r="C820" s="4">
        <v>-134.16906</v>
      </c>
      <c r="D820">
        <v>0.96</v>
      </c>
    </row>
    <row r="821" spans="2:4" x14ac:dyDescent="0.2">
      <c r="B821">
        <v>796</v>
      </c>
      <c r="C821" s="4">
        <v>-134.24780000000001</v>
      </c>
      <c r="D821">
        <v>0.09</v>
      </c>
    </row>
    <row r="822" spans="2:4" x14ac:dyDescent="0.2">
      <c r="B822">
        <v>797</v>
      </c>
      <c r="C822" s="4">
        <v>-134.29707999999999</v>
      </c>
      <c r="D822">
        <v>0.08</v>
      </c>
    </row>
    <row r="823" spans="2:4" x14ac:dyDescent="0.2">
      <c r="B823">
        <v>798</v>
      </c>
      <c r="C823" s="4">
        <v>-134.36586</v>
      </c>
      <c r="D823">
        <v>-0.18</v>
      </c>
    </row>
    <row r="824" spans="2:4" x14ac:dyDescent="0.2">
      <c r="B824">
        <v>799</v>
      </c>
      <c r="C824" s="4">
        <v>-134.43213</v>
      </c>
      <c r="D824">
        <v>-0.11</v>
      </c>
    </row>
    <row r="825" spans="2:4" x14ac:dyDescent="0.2">
      <c r="B825">
        <v>800</v>
      </c>
      <c r="C825" s="4">
        <v>-134.49119999999999</v>
      </c>
      <c r="D825">
        <v>0.17</v>
      </c>
    </row>
    <row r="826" spans="2:4" x14ac:dyDescent="0.2">
      <c r="B826">
        <v>801</v>
      </c>
      <c r="C826" s="4">
        <v>-134.58167</v>
      </c>
      <c r="D826">
        <v>0.11</v>
      </c>
    </row>
    <row r="827" spans="2:4" x14ac:dyDescent="0.2">
      <c r="B827">
        <v>802</v>
      </c>
      <c r="C827" s="4">
        <v>-134.66369</v>
      </c>
      <c r="D827">
        <v>0.16</v>
      </c>
    </row>
    <row r="828" spans="2:4" x14ac:dyDescent="0.2">
      <c r="B828">
        <v>803</v>
      </c>
      <c r="C828" s="4">
        <v>-134.74861000000001</v>
      </c>
      <c r="D828">
        <v>0.31</v>
      </c>
    </row>
    <row r="829" spans="2:4" x14ac:dyDescent="0.2">
      <c r="B829">
        <v>804</v>
      </c>
      <c r="C829" s="4">
        <v>-134.82621</v>
      </c>
      <c r="D829">
        <v>0.21</v>
      </c>
    </row>
    <row r="830" spans="2:4" x14ac:dyDescent="0.2">
      <c r="B830">
        <v>805</v>
      </c>
      <c r="C830" s="4">
        <v>-134.88875999999999</v>
      </c>
      <c r="D830">
        <v>-0.37</v>
      </c>
    </row>
    <row r="831" spans="2:4" x14ac:dyDescent="0.2">
      <c r="B831">
        <v>806</v>
      </c>
      <c r="C831" s="4">
        <v>-134.95651000000001</v>
      </c>
      <c r="D831">
        <v>-0.36</v>
      </c>
    </row>
    <row r="832" spans="2:4" x14ac:dyDescent="0.2">
      <c r="B832">
        <v>807</v>
      </c>
      <c r="C832" s="4">
        <v>-135.00944000000001</v>
      </c>
      <c r="D832">
        <v>0.01</v>
      </c>
    </row>
    <row r="833" spans="2:4" x14ac:dyDescent="0.2">
      <c r="B833">
        <v>808</v>
      </c>
      <c r="C833" s="4">
        <v>-135.06734</v>
      </c>
      <c r="D833">
        <v>0.3</v>
      </c>
    </row>
    <row r="834" spans="2:4" x14ac:dyDescent="0.2">
      <c r="B834">
        <v>809</v>
      </c>
      <c r="C834" s="4">
        <v>-135.11212</v>
      </c>
      <c r="D834">
        <v>0.51</v>
      </c>
    </row>
    <row r="835" spans="2:4" x14ac:dyDescent="0.2">
      <c r="B835">
        <v>810</v>
      </c>
      <c r="C835" s="4">
        <v>-135.14995999999999</v>
      </c>
      <c r="D835">
        <v>-0.05</v>
      </c>
    </row>
    <row r="836" spans="2:4" x14ac:dyDescent="0.2">
      <c r="B836">
        <v>811</v>
      </c>
      <c r="C836" s="4">
        <v>-135.16551999999999</v>
      </c>
      <c r="D836">
        <v>0.28000000000000003</v>
      </c>
    </row>
    <row r="837" spans="2:4" x14ac:dyDescent="0.2">
      <c r="B837">
        <v>812</v>
      </c>
      <c r="C837" s="4">
        <v>-135.17787999999999</v>
      </c>
      <c r="D837">
        <v>0.61</v>
      </c>
    </row>
    <row r="838" spans="2:4" x14ac:dyDescent="0.2">
      <c r="B838">
        <v>813</v>
      </c>
      <c r="C838" s="4">
        <v>-135.14856</v>
      </c>
      <c r="D838">
        <v>1.1200000000000001</v>
      </c>
    </row>
    <row r="839" spans="2:4" x14ac:dyDescent="0.2">
      <c r="B839">
        <v>814</v>
      </c>
      <c r="C839" s="4">
        <v>-135.08922000000001</v>
      </c>
      <c r="D839">
        <v>0.72</v>
      </c>
    </row>
    <row r="840" spans="2:4" x14ac:dyDescent="0.2">
      <c r="B840">
        <v>815</v>
      </c>
      <c r="C840" s="4">
        <v>-135.02323999999999</v>
      </c>
      <c r="D840">
        <v>0.54</v>
      </c>
    </row>
    <row r="841" spans="2:4" x14ac:dyDescent="0.2">
      <c r="B841">
        <v>816</v>
      </c>
      <c r="C841" s="4">
        <v>-134.95235</v>
      </c>
      <c r="D841">
        <v>0.72</v>
      </c>
    </row>
    <row r="842" spans="2:4" x14ac:dyDescent="0.2">
      <c r="B842">
        <v>817</v>
      </c>
      <c r="C842" s="4">
        <v>-134.82956999999999</v>
      </c>
      <c r="D842">
        <v>1.47</v>
      </c>
    </row>
    <row r="843" spans="2:4" x14ac:dyDescent="0.2">
      <c r="B843">
        <v>818</v>
      </c>
      <c r="C843" s="4">
        <v>-134.69838999999999</v>
      </c>
      <c r="D843">
        <v>2.88</v>
      </c>
    </row>
    <row r="844" spans="2:4" x14ac:dyDescent="0.2">
      <c r="B844">
        <v>819</v>
      </c>
      <c r="C844" s="4">
        <v>-134.55824999999999</v>
      </c>
      <c r="D844">
        <v>2.95</v>
      </c>
    </row>
    <row r="845" spans="2:4" x14ac:dyDescent="0.2">
      <c r="B845">
        <v>820</v>
      </c>
      <c r="C845" s="4">
        <v>-134.46064999999999</v>
      </c>
      <c r="D845">
        <v>2.2999999999999998</v>
      </c>
    </row>
    <row r="846" spans="2:4" x14ac:dyDescent="0.2">
      <c r="B846">
        <v>821</v>
      </c>
      <c r="C846" s="4">
        <v>-134.40919</v>
      </c>
      <c r="D846">
        <v>2.5</v>
      </c>
    </row>
    <row r="847" spans="2:4" x14ac:dyDescent="0.2">
      <c r="B847">
        <v>822</v>
      </c>
      <c r="C847" s="4">
        <v>-134.43290999999999</v>
      </c>
      <c r="D847">
        <v>2.2599999999999998</v>
      </c>
    </row>
    <row r="848" spans="2:4" x14ac:dyDescent="0.2">
      <c r="B848">
        <v>823</v>
      </c>
      <c r="C848" s="4">
        <v>-134.51211000000001</v>
      </c>
      <c r="D848">
        <v>1.85</v>
      </c>
    </row>
    <row r="849" spans="2:4" x14ac:dyDescent="0.2">
      <c r="B849">
        <v>824</v>
      </c>
      <c r="C849" s="4">
        <v>-134.61059</v>
      </c>
      <c r="D849">
        <v>2.0699999999999998</v>
      </c>
    </row>
    <row r="850" spans="2:4" x14ac:dyDescent="0.2">
      <c r="B850">
        <v>825</v>
      </c>
      <c r="C850" s="4">
        <v>-134.70768000000001</v>
      </c>
      <c r="D850">
        <v>1.89</v>
      </c>
    </row>
    <row r="851" spans="2:4" x14ac:dyDescent="0.2">
      <c r="B851">
        <v>826</v>
      </c>
      <c r="C851" s="4">
        <v>-134.76882000000001</v>
      </c>
      <c r="D851">
        <v>1.4</v>
      </c>
    </row>
    <row r="852" spans="2:4" x14ac:dyDescent="0.2">
      <c r="B852">
        <v>827</v>
      </c>
      <c r="C852" s="4">
        <v>-134.83712</v>
      </c>
      <c r="D852">
        <v>1.51</v>
      </c>
    </row>
    <row r="853" spans="2:4" x14ac:dyDescent="0.2">
      <c r="B853">
        <v>828</v>
      </c>
      <c r="C853" s="4">
        <v>-134.89512999999999</v>
      </c>
      <c r="D853">
        <v>2.09</v>
      </c>
    </row>
    <row r="854" spans="2:4" x14ac:dyDescent="0.2">
      <c r="B854">
        <v>829</v>
      </c>
      <c r="C854" s="4">
        <v>-134.89598000000001</v>
      </c>
      <c r="D854">
        <v>2.46</v>
      </c>
    </row>
    <row r="855" spans="2:4" x14ac:dyDescent="0.2">
      <c r="B855">
        <v>830</v>
      </c>
      <c r="C855" s="4">
        <v>-134.83466000000001</v>
      </c>
      <c r="D855">
        <v>3.16</v>
      </c>
    </row>
    <row r="856" spans="2:4" x14ac:dyDescent="0.2">
      <c r="B856">
        <v>831</v>
      </c>
      <c r="C856" s="4">
        <v>-134.70554999999999</v>
      </c>
      <c r="D856">
        <v>2.8</v>
      </c>
    </row>
    <row r="857" spans="2:4" x14ac:dyDescent="0.2">
      <c r="B857">
        <v>832</v>
      </c>
      <c r="C857" s="4">
        <v>-134.57651000000001</v>
      </c>
      <c r="D857">
        <v>2.87</v>
      </c>
    </row>
    <row r="858" spans="2:4" x14ac:dyDescent="0.2">
      <c r="B858">
        <v>833</v>
      </c>
      <c r="C858" s="4">
        <v>-134.42275000000001</v>
      </c>
      <c r="D858">
        <v>2.63</v>
      </c>
    </row>
    <row r="859" spans="2:4" x14ac:dyDescent="0.2">
      <c r="B859">
        <v>834</v>
      </c>
      <c r="C859" s="4">
        <v>-134.27383</v>
      </c>
      <c r="D859">
        <v>2.78</v>
      </c>
    </row>
    <row r="860" spans="2:4" x14ac:dyDescent="0.2">
      <c r="B860">
        <v>835</v>
      </c>
      <c r="C860" s="4">
        <v>-134.17104</v>
      </c>
      <c r="D860">
        <v>3.64</v>
      </c>
    </row>
    <row r="861" spans="2:4" x14ac:dyDescent="0.2">
      <c r="B861">
        <v>836</v>
      </c>
      <c r="C861" s="4">
        <v>-134.13399999999999</v>
      </c>
      <c r="D861">
        <v>3.69</v>
      </c>
    </row>
    <row r="862" spans="2:4" x14ac:dyDescent="0.2">
      <c r="B862">
        <v>837</v>
      </c>
      <c r="C862" s="4">
        <v>-134.13855000000001</v>
      </c>
      <c r="D862">
        <v>4.2300000000000004</v>
      </c>
    </row>
    <row r="863" spans="2:4" x14ac:dyDescent="0.2">
      <c r="B863">
        <v>838</v>
      </c>
      <c r="C863" s="4">
        <v>-134.15790999999999</v>
      </c>
      <c r="D863">
        <v>4.6500000000000004</v>
      </c>
    </row>
    <row r="864" spans="2:4" x14ac:dyDescent="0.2">
      <c r="B864">
        <v>839</v>
      </c>
      <c r="C864" s="4">
        <v>-134.19451000000001</v>
      </c>
      <c r="D864">
        <v>4.25</v>
      </c>
    </row>
    <row r="865" spans="2:4" x14ac:dyDescent="0.2">
      <c r="B865">
        <v>840</v>
      </c>
      <c r="C865" s="4">
        <v>-134.23876999999999</v>
      </c>
      <c r="D865">
        <v>4.45</v>
      </c>
    </row>
    <row r="866" spans="2:4" x14ac:dyDescent="0.2">
      <c r="B866">
        <v>841</v>
      </c>
      <c r="C866" s="4">
        <v>-134.26204999999999</v>
      </c>
      <c r="D866">
        <v>4.3499999999999996</v>
      </c>
    </row>
    <row r="867" spans="2:4" x14ac:dyDescent="0.2">
      <c r="B867">
        <v>842</v>
      </c>
      <c r="C867" s="4">
        <v>-134.27173999999999</v>
      </c>
      <c r="D867">
        <v>4.0599999999999996</v>
      </c>
    </row>
    <row r="868" spans="2:4" x14ac:dyDescent="0.2">
      <c r="B868">
        <v>843</v>
      </c>
      <c r="C868" s="4">
        <v>-134.29112000000001</v>
      </c>
      <c r="D868">
        <v>3.56</v>
      </c>
    </row>
    <row r="869" spans="2:4" x14ac:dyDescent="0.2">
      <c r="B869">
        <v>844</v>
      </c>
      <c r="C869" s="4">
        <v>-134.32043999999999</v>
      </c>
      <c r="D869">
        <v>3.1</v>
      </c>
    </row>
    <row r="870" spans="2:4" x14ac:dyDescent="0.2">
      <c r="B870">
        <v>845</v>
      </c>
      <c r="C870" s="4">
        <v>-134.40886</v>
      </c>
      <c r="D870">
        <v>3.59</v>
      </c>
    </row>
    <row r="871" spans="2:4" x14ac:dyDescent="0.2">
      <c r="B871">
        <v>846</v>
      </c>
      <c r="C871" s="4">
        <v>-134.49816000000001</v>
      </c>
      <c r="D871">
        <v>3.14</v>
      </c>
    </row>
    <row r="872" spans="2:4" x14ac:dyDescent="0.2">
      <c r="B872">
        <v>847</v>
      </c>
      <c r="C872" s="4">
        <v>-134.62812</v>
      </c>
      <c r="D872">
        <v>3.3</v>
      </c>
    </row>
    <row r="873" spans="2:4" x14ac:dyDescent="0.2">
      <c r="B873">
        <v>848</v>
      </c>
      <c r="C873" s="4">
        <v>-134.74082999999999</v>
      </c>
      <c r="D873">
        <v>4.59</v>
      </c>
    </row>
    <row r="874" spans="2:4" x14ac:dyDescent="0.2">
      <c r="B874">
        <v>849</v>
      </c>
      <c r="C874" s="4">
        <v>-134.83886999999999</v>
      </c>
      <c r="D874">
        <v>4.3499999999999996</v>
      </c>
    </row>
    <row r="875" spans="2:4" x14ac:dyDescent="0.2">
      <c r="B875">
        <v>850</v>
      </c>
      <c r="C875" s="4">
        <v>-134.95379</v>
      </c>
      <c r="D875">
        <v>3.16</v>
      </c>
    </row>
    <row r="876" spans="2:4" x14ac:dyDescent="0.2">
      <c r="B876">
        <v>851</v>
      </c>
      <c r="C876" s="4">
        <v>-135.05645999999999</v>
      </c>
      <c r="D876">
        <v>2.27</v>
      </c>
    </row>
    <row r="877" spans="2:4" x14ac:dyDescent="0.2">
      <c r="B877">
        <v>852</v>
      </c>
      <c r="C877" s="4">
        <v>-135.15526</v>
      </c>
      <c r="D877">
        <v>2.17</v>
      </c>
    </row>
    <row r="878" spans="2:4" x14ac:dyDescent="0.2">
      <c r="B878">
        <v>853</v>
      </c>
      <c r="C878" s="4">
        <v>-135.24717999999999</v>
      </c>
      <c r="D878">
        <v>2.3199999999999998</v>
      </c>
    </row>
    <row r="879" spans="2:4" x14ac:dyDescent="0.2">
      <c r="B879">
        <v>854</v>
      </c>
      <c r="C879" s="4">
        <v>-135.30001999999999</v>
      </c>
      <c r="D879">
        <v>2.2999999999999998</v>
      </c>
    </row>
    <row r="880" spans="2:4" x14ac:dyDescent="0.2">
      <c r="B880">
        <v>855</v>
      </c>
      <c r="C880" s="4">
        <v>-135.34</v>
      </c>
      <c r="D880">
        <v>2.4700000000000002</v>
      </c>
    </row>
    <row r="881" spans="2:4" x14ac:dyDescent="0.2">
      <c r="B881">
        <v>856</v>
      </c>
      <c r="C881" s="4">
        <v>-135.37143</v>
      </c>
      <c r="D881">
        <v>3.29</v>
      </c>
    </row>
    <row r="882" spans="2:4" x14ac:dyDescent="0.2">
      <c r="B882">
        <v>857</v>
      </c>
      <c r="C882" s="4">
        <v>-135.36514</v>
      </c>
      <c r="D882">
        <v>2.76</v>
      </c>
    </row>
    <row r="883" spans="2:4" x14ac:dyDescent="0.2">
      <c r="B883">
        <v>858</v>
      </c>
      <c r="C883" s="4">
        <v>-135.31675000000001</v>
      </c>
      <c r="D883">
        <v>2.23</v>
      </c>
    </row>
    <row r="884" spans="2:4" x14ac:dyDescent="0.2">
      <c r="B884">
        <v>859</v>
      </c>
      <c r="C884" s="4">
        <v>-135.2457</v>
      </c>
      <c r="D884">
        <v>1.91</v>
      </c>
    </row>
    <row r="885" spans="2:4" x14ac:dyDescent="0.2">
      <c r="B885">
        <v>860</v>
      </c>
      <c r="C885" s="4">
        <v>-135.17845</v>
      </c>
      <c r="D885">
        <v>1.95</v>
      </c>
    </row>
    <row r="886" spans="2:4" x14ac:dyDescent="0.2">
      <c r="B886">
        <v>861</v>
      </c>
      <c r="C886" s="4">
        <v>-135.09898000000001</v>
      </c>
      <c r="D886">
        <v>2.2400000000000002</v>
      </c>
    </row>
    <row r="887" spans="2:4" x14ac:dyDescent="0.2">
      <c r="B887">
        <v>862</v>
      </c>
      <c r="C887" s="4">
        <v>-134.98869999999999</v>
      </c>
      <c r="D887">
        <v>1.78</v>
      </c>
    </row>
    <row r="888" spans="2:4" x14ac:dyDescent="0.2">
      <c r="B888">
        <v>863</v>
      </c>
      <c r="C888" s="4">
        <v>-134.87970000000001</v>
      </c>
      <c r="D888">
        <v>1.3</v>
      </c>
    </row>
    <row r="889" spans="2:4" x14ac:dyDescent="0.2">
      <c r="B889">
        <v>864</v>
      </c>
      <c r="C889" s="4">
        <v>-134.77367000000001</v>
      </c>
      <c r="D889">
        <v>1.34</v>
      </c>
    </row>
    <row r="890" spans="2:4" x14ac:dyDescent="0.2">
      <c r="B890">
        <v>865</v>
      </c>
      <c r="C890" s="4">
        <v>-134.64885000000001</v>
      </c>
      <c r="D890">
        <v>2.17</v>
      </c>
    </row>
    <row r="891" spans="2:4" x14ac:dyDescent="0.2">
      <c r="B891">
        <v>866</v>
      </c>
      <c r="C891" s="4">
        <v>-134.53452999999999</v>
      </c>
      <c r="D891">
        <v>3.43</v>
      </c>
    </row>
    <row r="892" spans="2:4" x14ac:dyDescent="0.2">
      <c r="B892">
        <v>867</v>
      </c>
      <c r="C892" s="4">
        <v>-134.42489</v>
      </c>
      <c r="D892">
        <v>3.71</v>
      </c>
    </row>
    <row r="893" spans="2:4" x14ac:dyDescent="0.2">
      <c r="B893">
        <v>868</v>
      </c>
      <c r="C893" s="4">
        <v>-134.33047999999999</v>
      </c>
      <c r="D893">
        <v>3.08</v>
      </c>
    </row>
    <row r="894" spans="2:4" x14ac:dyDescent="0.2">
      <c r="B894">
        <v>869</v>
      </c>
      <c r="C894" s="4">
        <v>-134.27267000000001</v>
      </c>
      <c r="D894">
        <v>2.59</v>
      </c>
    </row>
    <row r="895" spans="2:4" x14ac:dyDescent="0.2">
      <c r="B895">
        <v>870</v>
      </c>
      <c r="C895" s="4">
        <v>-134.24860000000001</v>
      </c>
      <c r="D895">
        <v>2.31</v>
      </c>
    </row>
    <row r="896" spans="2:4" x14ac:dyDescent="0.2">
      <c r="B896">
        <v>871</v>
      </c>
      <c r="C896" s="4">
        <v>-134.27047999999999</v>
      </c>
      <c r="D896">
        <v>2.4900000000000002</v>
      </c>
    </row>
    <row r="897" spans="2:4" x14ac:dyDescent="0.2">
      <c r="B897">
        <v>872</v>
      </c>
      <c r="C897" s="4">
        <v>-134.27636999999999</v>
      </c>
      <c r="D897">
        <v>2.4900000000000002</v>
      </c>
    </row>
    <row r="898" spans="2:4" x14ac:dyDescent="0.2">
      <c r="B898">
        <v>873</v>
      </c>
      <c r="C898" s="4">
        <v>-134.27735000000001</v>
      </c>
      <c r="D898">
        <v>3.12</v>
      </c>
    </row>
    <row r="899" spans="2:4" x14ac:dyDescent="0.2">
      <c r="B899">
        <v>874</v>
      </c>
      <c r="C899" s="4">
        <v>-134.28773000000001</v>
      </c>
      <c r="D899">
        <v>3.91</v>
      </c>
    </row>
    <row r="900" spans="2:4" x14ac:dyDescent="0.2">
      <c r="B900">
        <v>875</v>
      </c>
      <c r="C900" s="4">
        <v>-134.29322999999999</v>
      </c>
      <c r="D900">
        <v>4.2699999999999996</v>
      </c>
    </row>
    <row r="901" spans="2:4" x14ac:dyDescent="0.2">
      <c r="B901">
        <v>876</v>
      </c>
      <c r="C901" s="4">
        <v>-134.30500000000001</v>
      </c>
      <c r="D901">
        <v>3.99</v>
      </c>
    </row>
    <row r="902" spans="2:4" x14ac:dyDescent="0.2">
      <c r="B902">
        <v>877</v>
      </c>
      <c r="C902" s="4">
        <v>-134.35319999999999</v>
      </c>
      <c r="D902">
        <v>3.44</v>
      </c>
    </row>
    <row r="903" spans="2:4" x14ac:dyDescent="0.2">
      <c r="B903">
        <v>878</v>
      </c>
      <c r="C903" s="4">
        <v>-134.41490999999999</v>
      </c>
      <c r="D903">
        <v>3.45</v>
      </c>
    </row>
    <row r="904" spans="2:4" x14ac:dyDescent="0.2">
      <c r="B904">
        <v>879</v>
      </c>
      <c r="C904" s="4">
        <v>-134.45656</v>
      </c>
      <c r="D904">
        <v>3.56</v>
      </c>
    </row>
    <row r="905" spans="2:4" x14ac:dyDescent="0.2">
      <c r="B905">
        <v>880</v>
      </c>
      <c r="C905" s="4">
        <v>-134.50797</v>
      </c>
      <c r="D905">
        <v>4.13</v>
      </c>
    </row>
    <row r="906" spans="2:4" x14ac:dyDescent="0.2">
      <c r="B906">
        <v>881</v>
      </c>
      <c r="C906" s="4">
        <v>-134.54593</v>
      </c>
      <c r="D906">
        <v>3.78</v>
      </c>
    </row>
    <row r="907" spans="2:4" x14ac:dyDescent="0.2">
      <c r="B907">
        <v>882</v>
      </c>
      <c r="C907" s="4">
        <v>-134.56308000000001</v>
      </c>
      <c r="D907">
        <v>2.88</v>
      </c>
    </row>
    <row r="908" spans="2:4" x14ac:dyDescent="0.2">
      <c r="B908">
        <v>883</v>
      </c>
      <c r="C908" s="4">
        <v>-134.58656999999999</v>
      </c>
      <c r="D908">
        <v>2.29</v>
      </c>
    </row>
    <row r="909" spans="2:4" x14ac:dyDescent="0.2">
      <c r="B909">
        <v>884</v>
      </c>
      <c r="C909" s="4">
        <v>-134.59147999999999</v>
      </c>
      <c r="D909">
        <v>3.19</v>
      </c>
    </row>
    <row r="910" spans="2:4" x14ac:dyDescent="0.2">
      <c r="B910">
        <v>885</v>
      </c>
      <c r="C910" s="4">
        <v>-134.56199000000001</v>
      </c>
      <c r="D910">
        <v>4.6900000000000004</v>
      </c>
    </row>
    <row r="911" spans="2:4" x14ac:dyDescent="0.2">
      <c r="B911">
        <v>886</v>
      </c>
      <c r="C911" s="4">
        <v>-134.5369</v>
      </c>
      <c r="D911">
        <v>5.24</v>
      </c>
    </row>
    <row r="912" spans="2:4" x14ac:dyDescent="0.2">
      <c r="B912">
        <v>887</v>
      </c>
      <c r="C912" s="4">
        <v>-134.51259999999999</v>
      </c>
      <c r="D912">
        <v>5.21</v>
      </c>
    </row>
    <row r="913" spans="2:4" x14ac:dyDescent="0.2">
      <c r="B913">
        <v>888</v>
      </c>
      <c r="C913" s="4">
        <v>-134.57209</v>
      </c>
      <c r="D913">
        <v>4.7</v>
      </c>
    </row>
    <row r="914" spans="2:4" x14ac:dyDescent="0.2">
      <c r="B914">
        <v>889</v>
      </c>
      <c r="C914" s="4">
        <v>-134.69371000000001</v>
      </c>
      <c r="D914">
        <v>4.43</v>
      </c>
    </row>
    <row r="915" spans="2:4" x14ac:dyDescent="0.2">
      <c r="B915">
        <v>890</v>
      </c>
      <c r="C915" s="4">
        <v>-134.85242</v>
      </c>
      <c r="D915">
        <v>4.97</v>
      </c>
    </row>
    <row r="916" spans="2:4" x14ac:dyDescent="0.2">
      <c r="B916">
        <v>891</v>
      </c>
      <c r="C916" s="4">
        <v>-135.06365</v>
      </c>
      <c r="D916">
        <v>5.3</v>
      </c>
    </row>
    <row r="917" spans="2:4" x14ac:dyDescent="0.2">
      <c r="B917">
        <v>892</v>
      </c>
      <c r="C917" s="4">
        <v>-135.33883</v>
      </c>
      <c r="D917">
        <v>5.48</v>
      </c>
    </row>
    <row r="918" spans="2:4" x14ac:dyDescent="0.2">
      <c r="B918">
        <v>893</v>
      </c>
      <c r="C918" s="4">
        <v>-135.66936000000001</v>
      </c>
      <c r="D918">
        <v>5.74</v>
      </c>
    </row>
    <row r="919" spans="2:4" x14ac:dyDescent="0.2">
      <c r="B919">
        <v>894</v>
      </c>
      <c r="C919" s="4">
        <v>-136.01701</v>
      </c>
      <c r="D919">
        <v>5.6</v>
      </c>
    </row>
    <row r="920" spans="2:4" x14ac:dyDescent="0.2">
      <c r="B920">
        <v>895</v>
      </c>
      <c r="C920" s="4">
        <v>-136.35305</v>
      </c>
      <c r="D920">
        <v>5.51</v>
      </c>
    </row>
    <row r="921" spans="2:4" x14ac:dyDescent="0.2">
      <c r="B921">
        <v>896</v>
      </c>
      <c r="C921" s="4">
        <v>-136.60615000000001</v>
      </c>
      <c r="D921">
        <v>5.68</v>
      </c>
    </row>
    <row r="922" spans="2:4" x14ac:dyDescent="0.2">
      <c r="B922">
        <v>897</v>
      </c>
      <c r="C922" s="4">
        <v>-136.79181</v>
      </c>
      <c r="D922">
        <v>5.98</v>
      </c>
    </row>
    <row r="923" spans="2:4" x14ac:dyDescent="0.2">
      <c r="B923">
        <v>898</v>
      </c>
      <c r="C923" s="4">
        <v>-136.90027000000001</v>
      </c>
      <c r="D923">
        <v>5.91</v>
      </c>
    </row>
    <row r="924" spans="2:4" x14ac:dyDescent="0.2">
      <c r="B924">
        <v>899</v>
      </c>
      <c r="C924" s="4">
        <v>-136.95175</v>
      </c>
      <c r="D924">
        <v>6.01</v>
      </c>
    </row>
    <row r="925" spans="2:4" x14ac:dyDescent="0.2">
      <c r="B925">
        <v>900</v>
      </c>
      <c r="C925" s="4">
        <v>-136.93566000000001</v>
      </c>
      <c r="D925">
        <v>6.22</v>
      </c>
    </row>
    <row r="926" spans="2:4" x14ac:dyDescent="0.2">
      <c r="B926">
        <v>901</v>
      </c>
      <c r="C926" s="4">
        <v>-136.87814</v>
      </c>
      <c r="D926">
        <v>5.49</v>
      </c>
    </row>
    <row r="927" spans="2:4" x14ac:dyDescent="0.2">
      <c r="B927">
        <v>902</v>
      </c>
      <c r="C927" s="4">
        <v>-136.78253000000001</v>
      </c>
      <c r="D927">
        <v>5.16</v>
      </c>
    </row>
    <row r="928" spans="2:4" x14ac:dyDescent="0.2">
      <c r="B928">
        <v>903</v>
      </c>
      <c r="C928" s="4">
        <v>-136.64185000000001</v>
      </c>
      <c r="D928">
        <v>5.25</v>
      </c>
    </row>
    <row r="929" spans="2:4" x14ac:dyDescent="0.2">
      <c r="B929">
        <v>904</v>
      </c>
      <c r="C929" s="4">
        <v>-136.47477000000001</v>
      </c>
      <c r="D929">
        <v>4.22</v>
      </c>
    </row>
    <row r="930" spans="2:4" x14ac:dyDescent="0.2">
      <c r="B930">
        <v>905</v>
      </c>
      <c r="C930" s="4">
        <v>-136.31814</v>
      </c>
      <c r="D930">
        <v>2.97</v>
      </c>
    </row>
    <row r="931" spans="2:4" x14ac:dyDescent="0.2">
      <c r="B931">
        <v>906</v>
      </c>
      <c r="C931" s="4">
        <v>-136.17632</v>
      </c>
      <c r="D931">
        <v>0.55000000000000004</v>
      </c>
    </row>
    <row r="932" spans="2:4" x14ac:dyDescent="0.2">
      <c r="B932">
        <v>907</v>
      </c>
      <c r="C932" s="4">
        <v>-136.06716</v>
      </c>
      <c r="D932">
        <v>1.88</v>
      </c>
    </row>
    <row r="933" spans="2:4" x14ac:dyDescent="0.2">
      <c r="B933">
        <v>908</v>
      </c>
      <c r="C933" s="4">
        <v>-136.00945999999999</v>
      </c>
      <c r="D933">
        <v>2.41</v>
      </c>
    </row>
    <row r="934" spans="2:4" x14ac:dyDescent="0.2">
      <c r="B934">
        <v>909</v>
      </c>
      <c r="C934" s="4">
        <v>-135.96172000000001</v>
      </c>
      <c r="D934">
        <v>1.96</v>
      </c>
    </row>
    <row r="935" spans="2:4" x14ac:dyDescent="0.2">
      <c r="B935">
        <v>910</v>
      </c>
      <c r="C935" s="4">
        <v>-135.92222000000001</v>
      </c>
      <c r="D935">
        <v>2.04</v>
      </c>
    </row>
    <row r="936" spans="2:4" x14ac:dyDescent="0.2">
      <c r="B936">
        <v>911</v>
      </c>
      <c r="C936" s="4">
        <v>-135.89727999999999</v>
      </c>
      <c r="D936">
        <v>2.29</v>
      </c>
    </row>
    <row r="937" spans="2:4" x14ac:dyDescent="0.2">
      <c r="B937">
        <v>912</v>
      </c>
      <c r="C937" s="4">
        <v>-135.89239000000001</v>
      </c>
      <c r="D937">
        <v>1.97</v>
      </c>
    </row>
    <row r="938" spans="2:4" x14ac:dyDescent="0.2">
      <c r="B938">
        <v>913</v>
      </c>
      <c r="C938" s="4">
        <v>-135.89452</v>
      </c>
      <c r="D938">
        <v>1.23</v>
      </c>
    </row>
    <row r="939" spans="2:4" x14ac:dyDescent="0.2">
      <c r="B939">
        <v>914</v>
      </c>
      <c r="C939" s="4">
        <v>-135.93511000000001</v>
      </c>
      <c r="D939">
        <v>1.53</v>
      </c>
    </row>
    <row r="940" spans="2:4" x14ac:dyDescent="0.2">
      <c r="B940">
        <v>915</v>
      </c>
      <c r="C940" s="4">
        <v>-136.01944</v>
      </c>
      <c r="D940">
        <v>2.2200000000000002</v>
      </c>
    </row>
    <row r="941" spans="2:4" x14ac:dyDescent="0.2">
      <c r="B941">
        <v>916</v>
      </c>
      <c r="C941" s="4">
        <v>-136.12038000000001</v>
      </c>
      <c r="D941">
        <v>1.67</v>
      </c>
    </row>
    <row r="942" spans="2:4" x14ac:dyDescent="0.2">
      <c r="B942">
        <v>917</v>
      </c>
      <c r="C942" s="4">
        <v>-136.26221000000001</v>
      </c>
      <c r="D942">
        <v>1.02</v>
      </c>
    </row>
    <row r="943" spans="2:4" x14ac:dyDescent="0.2">
      <c r="B943">
        <v>918</v>
      </c>
      <c r="C943" s="4">
        <v>-136.38774000000001</v>
      </c>
      <c r="D943">
        <v>0.21</v>
      </c>
    </row>
    <row r="944" spans="2:4" x14ac:dyDescent="0.2">
      <c r="B944">
        <v>919</v>
      </c>
      <c r="C944" s="4">
        <v>-136.52468999999999</v>
      </c>
      <c r="D944">
        <v>0.6</v>
      </c>
    </row>
    <row r="945" spans="2:4" x14ac:dyDescent="0.2">
      <c r="B945">
        <v>920</v>
      </c>
      <c r="C945" s="4">
        <v>-136.6806</v>
      </c>
      <c r="D945">
        <v>0.68</v>
      </c>
    </row>
    <row r="946" spans="2:4" x14ac:dyDescent="0.2">
      <c r="B946">
        <v>921</v>
      </c>
      <c r="C946" s="4">
        <v>-136.82228000000001</v>
      </c>
      <c r="D946">
        <v>0.25</v>
      </c>
    </row>
    <row r="947" spans="2:4" x14ac:dyDescent="0.2">
      <c r="B947">
        <v>922</v>
      </c>
      <c r="C947" s="4">
        <v>-136.93834000000001</v>
      </c>
      <c r="D947">
        <v>0.04</v>
      </c>
    </row>
    <row r="948" spans="2:4" x14ac:dyDescent="0.2">
      <c r="B948">
        <v>923</v>
      </c>
      <c r="C948" s="4">
        <v>-137.01799</v>
      </c>
      <c r="D948">
        <v>-0.25</v>
      </c>
    </row>
    <row r="949" spans="2:4" x14ac:dyDescent="0.2">
      <c r="B949">
        <v>924</v>
      </c>
      <c r="C949" s="4">
        <v>-137.07388</v>
      </c>
      <c r="D949">
        <v>-0.64</v>
      </c>
    </row>
    <row r="950" spans="2:4" x14ac:dyDescent="0.2">
      <c r="B950">
        <v>925</v>
      </c>
      <c r="C950" s="4">
        <v>-137.10839999999999</v>
      </c>
      <c r="D950">
        <v>-0.93</v>
      </c>
    </row>
    <row r="951" spans="2:4" x14ac:dyDescent="0.2">
      <c r="B951">
        <v>926</v>
      </c>
      <c r="C951" s="4">
        <v>-137.06620000000001</v>
      </c>
      <c r="D951">
        <v>-0.62</v>
      </c>
    </row>
    <row r="952" spans="2:4" x14ac:dyDescent="0.2">
      <c r="B952">
        <v>927</v>
      </c>
      <c r="C952" s="4">
        <v>-136.99813</v>
      </c>
      <c r="D952">
        <v>0.04</v>
      </c>
    </row>
    <row r="953" spans="2:4" x14ac:dyDescent="0.2">
      <c r="B953">
        <v>928</v>
      </c>
      <c r="C953" s="4">
        <v>-136.89945</v>
      </c>
      <c r="D953">
        <v>0.13</v>
      </c>
    </row>
    <row r="954" spans="2:4" x14ac:dyDescent="0.2">
      <c r="B954">
        <v>929</v>
      </c>
      <c r="C954" s="4">
        <v>-136.78227999999999</v>
      </c>
      <c r="D954">
        <v>-0.33</v>
      </c>
    </row>
    <row r="955" spans="2:4" x14ac:dyDescent="0.2">
      <c r="B955">
        <v>930</v>
      </c>
      <c r="C955" s="4">
        <v>-136.64995999999999</v>
      </c>
      <c r="D955">
        <v>-1.33</v>
      </c>
    </row>
    <row r="956" spans="2:4" x14ac:dyDescent="0.2">
      <c r="B956">
        <v>931</v>
      </c>
      <c r="C956" s="4">
        <v>-136.52135000000001</v>
      </c>
      <c r="D956">
        <v>-0.73</v>
      </c>
    </row>
    <row r="957" spans="2:4" x14ac:dyDescent="0.2">
      <c r="B957">
        <v>932</v>
      </c>
      <c r="C957" s="4">
        <v>-136.35650000000001</v>
      </c>
      <c r="D957">
        <v>-0.77</v>
      </c>
    </row>
    <row r="958" spans="2:4" x14ac:dyDescent="0.2">
      <c r="B958">
        <v>933</v>
      </c>
      <c r="C958" s="4">
        <v>-136.19174000000001</v>
      </c>
      <c r="D958">
        <v>-0.64</v>
      </c>
    </row>
    <row r="959" spans="2:4" x14ac:dyDescent="0.2">
      <c r="B959">
        <v>934</v>
      </c>
      <c r="C959" s="4">
        <v>-136.01626999999999</v>
      </c>
      <c r="D959">
        <v>-0.05</v>
      </c>
    </row>
    <row r="960" spans="2:4" x14ac:dyDescent="0.2">
      <c r="B960">
        <v>935</v>
      </c>
      <c r="C960" s="4">
        <v>-135.84596999999999</v>
      </c>
      <c r="D960">
        <v>0.32</v>
      </c>
    </row>
    <row r="961" spans="2:4" x14ac:dyDescent="0.2">
      <c r="B961">
        <v>936</v>
      </c>
      <c r="C961" s="4">
        <v>-135.68208000000001</v>
      </c>
      <c r="D961">
        <v>-0.4</v>
      </c>
    </row>
    <row r="962" spans="2:4" x14ac:dyDescent="0.2">
      <c r="B962">
        <v>937</v>
      </c>
      <c r="C962" s="4">
        <v>-135.56263999999999</v>
      </c>
      <c r="D962">
        <v>-0.49</v>
      </c>
    </row>
    <row r="963" spans="2:4" x14ac:dyDescent="0.2">
      <c r="B963">
        <v>938</v>
      </c>
      <c r="C963" s="4">
        <v>-135.47345999999999</v>
      </c>
      <c r="D963">
        <v>-0.6</v>
      </c>
    </row>
    <row r="964" spans="2:4" x14ac:dyDescent="0.2">
      <c r="B964">
        <v>939</v>
      </c>
      <c r="C964" s="4">
        <v>-135.40303</v>
      </c>
      <c r="D964">
        <v>-0.56999999999999995</v>
      </c>
    </row>
    <row r="965" spans="2:4" x14ac:dyDescent="0.2">
      <c r="B965">
        <v>940</v>
      </c>
      <c r="C965" s="4">
        <v>-135.33754999999999</v>
      </c>
      <c r="D965">
        <v>-0.53</v>
      </c>
    </row>
    <row r="966" spans="2:4" x14ac:dyDescent="0.2">
      <c r="B966">
        <v>941</v>
      </c>
      <c r="C966" s="4">
        <v>-135.27819</v>
      </c>
      <c r="D966">
        <v>-0.2</v>
      </c>
    </row>
    <row r="967" spans="2:4" x14ac:dyDescent="0.2">
      <c r="B967">
        <v>942</v>
      </c>
      <c r="C967" s="4">
        <v>-135.2433</v>
      </c>
      <c r="D967">
        <v>-0.47</v>
      </c>
    </row>
    <row r="968" spans="2:4" x14ac:dyDescent="0.2">
      <c r="B968">
        <v>943</v>
      </c>
      <c r="C968" s="4">
        <v>-135.20822999999999</v>
      </c>
      <c r="D968">
        <v>-0.57999999999999996</v>
      </c>
    </row>
    <row r="969" spans="2:4" x14ac:dyDescent="0.2">
      <c r="B969">
        <v>944</v>
      </c>
      <c r="C969" s="4">
        <v>-135.19795999999999</v>
      </c>
      <c r="D969">
        <v>-0.4</v>
      </c>
    </row>
    <row r="970" spans="2:4" x14ac:dyDescent="0.2">
      <c r="B970">
        <v>945</v>
      </c>
      <c r="C970" s="4">
        <v>-135.17209</v>
      </c>
      <c r="D970">
        <v>-0.82</v>
      </c>
    </row>
    <row r="971" spans="2:4" x14ac:dyDescent="0.2">
      <c r="B971">
        <v>946</v>
      </c>
      <c r="C971" s="4">
        <v>-135.14382000000001</v>
      </c>
      <c r="D971">
        <v>-1.17</v>
      </c>
    </row>
    <row r="972" spans="2:4" x14ac:dyDescent="0.2">
      <c r="B972">
        <v>947</v>
      </c>
      <c r="C972" s="4">
        <v>-135.09008</v>
      </c>
      <c r="D972">
        <v>-1.03</v>
      </c>
    </row>
    <row r="973" spans="2:4" x14ac:dyDescent="0.2">
      <c r="B973">
        <v>948</v>
      </c>
      <c r="C973" s="4">
        <v>-135.02453</v>
      </c>
      <c r="D973">
        <v>-0.86</v>
      </c>
    </row>
    <row r="974" spans="2:4" x14ac:dyDescent="0.2">
      <c r="B974">
        <v>949</v>
      </c>
      <c r="C974" s="4">
        <v>-134.96816000000001</v>
      </c>
      <c r="D974">
        <v>-1.37</v>
      </c>
    </row>
    <row r="975" spans="2:4" x14ac:dyDescent="0.2">
      <c r="B975">
        <v>950</v>
      </c>
      <c r="C975" s="4">
        <v>-134.91547</v>
      </c>
      <c r="D975">
        <v>-1.92</v>
      </c>
    </row>
    <row r="976" spans="2:4" x14ac:dyDescent="0.2">
      <c r="B976">
        <v>951</v>
      </c>
      <c r="C976" s="4">
        <v>-134.86618000000001</v>
      </c>
      <c r="D976">
        <v>-1.7</v>
      </c>
    </row>
    <row r="977" spans="2:4" x14ac:dyDescent="0.2">
      <c r="B977">
        <v>952</v>
      </c>
      <c r="C977" s="4">
        <v>-134.77916999999999</v>
      </c>
      <c r="D977">
        <v>-0.96</v>
      </c>
    </row>
    <row r="978" spans="2:4" x14ac:dyDescent="0.2">
      <c r="B978">
        <v>953</v>
      </c>
      <c r="C978" s="4">
        <v>-134.66995</v>
      </c>
      <c r="D978">
        <v>-1.0900000000000001</v>
      </c>
    </row>
    <row r="979" spans="2:4" x14ac:dyDescent="0.2">
      <c r="B979">
        <v>954</v>
      </c>
      <c r="C979" s="4">
        <v>-134.53451000000001</v>
      </c>
      <c r="D979">
        <v>-1.72</v>
      </c>
    </row>
    <row r="980" spans="2:4" x14ac:dyDescent="0.2">
      <c r="B980">
        <v>955</v>
      </c>
      <c r="C980" s="4">
        <v>-134.38426999999999</v>
      </c>
      <c r="D980">
        <v>-1.97</v>
      </c>
    </row>
    <row r="981" spans="2:4" x14ac:dyDescent="0.2">
      <c r="B981">
        <v>956</v>
      </c>
      <c r="C981" s="4">
        <v>-134.24243000000001</v>
      </c>
      <c r="D981">
        <v>-1.51</v>
      </c>
    </row>
    <row r="982" spans="2:4" x14ac:dyDescent="0.2">
      <c r="B982">
        <v>957</v>
      </c>
      <c r="C982" s="4">
        <v>-134.14813000000001</v>
      </c>
      <c r="D982">
        <v>-1.39</v>
      </c>
    </row>
    <row r="983" spans="2:4" x14ac:dyDescent="0.2">
      <c r="B983">
        <v>958</v>
      </c>
      <c r="C983" s="4">
        <v>-134.08523</v>
      </c>
      <c r="D983">
        <v>-1.47</v>
      </c>
    </row>
    <row r="984" spans="2:4" x14ac:dyDescent="0.2">
      <c r="B984">
        <v>959</v>
      </c>
      <c r="C984" s="4">
        <v>-134.06585999999999</v>
      </c>
      <c r="D984">
        <v>-1.39</v>
      </c>
    </row>
    <row r="985" spans="2:4" x14ac:dyDescent="0.2">
      <c r="B985">
        <v>960</v>
      </c>
      <c r="C985" s="4">
        <v>-134.05788999999999</v>
      </c>
      <c r="D985">
        <v>-1.81</v>
      </c>
    </row>
    <row r="986" spans="2:4" x14ac:dyDescent="0.2">
      <c r="B986">
        <v>961</v>
      </c>
      <c r="C986" s="4">
        <v>-134.03082000000001</v>
      </c>
      <c r="D986">
        <v>-2.44</v>
      </c>
    </row>
    <row r="987" spans="2:4" x14ac:dyDescent="0.2">
      <c r="B987">
        <v>962</v>
      </c>
      <c r="C987" s="4">
        <v>-134.02968999999999</v>
      </c>
      <c r="D987">
        <v>-2.57</v>
      </c>
    </row>
    <row r="988" spans="2:4" x14ac:dyDescent="0.2">
      <c r="B988">
        <v>963</v>
      </c>
      <c r="C988" s="4">
        <v>-134.04916</v>
      </c>
      <c r="D988">
        <v>-2.15</v>
      </c>
    </row>
    <row r="989" spans="2:4" x14ac:dyDescent="0.2">
      <c r="B989">
        <v>964</v>
      </c>
      <c r="C989" s="4">
        <v>-134.05749</v>
      </c>
      <c r="D989">
        <v>-1.64</v>
      </c>
    </row>
    <row r="990" spans="2:4" x14ac:dyDescent="0.2">
      <c r="B990">
        <v>965</v>
      </c>
      <c r="C990" s="4">
        <v>-134.06084000000001</v>
      </c>
      <c r="D990">
        <v>-2.12</v>
      </c>
    </row>
    <row r="991" spans="2:4" x14ac:dyDescent="0.2">
      <c r="B991">
        <v>966</v>
      </c>
      <c r="C991" s="4">
        <v>-134.07589999999999</v>
      </c>
      <c r="D991">
        <v>-2.2999999999999998</v>
      </c>
    </row>
    <row r="992" spans="2:4" x14ac:dyDescent="0.2">
      <c r="B992">
        <v>967</v>
      </c>
      <c r="C992" s="4">
        <v>-134.07612</v>
      </c>
      <c r="D992">
        <v>-2.06</v>
      </c>
    </row>
    <row r="993" spans="2:4" x14ac:dyDescent="0.2">
      <c r="B993">
        <v>968</v>
      </c>
      <c r="C993" s="4">
        <v>-134.10185999999999</v>
      </c>
      <c r="D993">
        <v>-2.31</v>
      </c>
    </row>
    <row r="994" spans="2:4" x14ac:dyDescent="0.2">
      <c r="B994">
        <v>969</v>
      </c>
      <c r="C994" s="4">
        <v>-134.12165999999999</v>
      </c>
      <c r="D994">
        <v>-2.2000000000000002</v>
      </c>
    </row>
    <row r="995" spans="2:4" x14ac:dyDescent="0.2">
      <c r="B995">
        <v>970</v>
      </c>
      <c r="C995" s="4">
        <v>-134.15540999999999</v>
      </c>
      <c r="D995">
        <v>-1.5</v>
      </c>
    </row>
    <row r="996" spans="2:4" x14ac:dyDescent="0.2">
      <c r="B996">
        <v>971</v>
      </c>
      <c r="C996" s="4">
        <v>-134.2183</v>
      </c>
      <c r="D996">
        <v>-1.17</v>
      </c>
    </row>
    <row r="997" spans="2:4" x14ac:dyDescent="0.2">
      <c r="B997">
        <v>972</v>
      </c>
      <c r="C997" s="4">
        <v>-134.29177999999999</v>
      </c>
      <c r="D997">
        <v>-1.37</v>
      </c>
    </row>
    <row r="998" spans="2:4" x14ac:dyDescent="0.2">
      <c r="B998">
        <v>973</v>
      </c>
      <c r="C998" s="4">
        <v>-134.37859</v>
      </c>
      <c r="D998">
        <v>-1.61</v>
      </c>
    </row>
    <row r="999" spans="2:4" x14ac:dyDescent="0.2">
      <c r="B999">
        <v>974</v>
      </c>
      <c r="C999" s="4">
        <v>-134.43800999999999</v>
      </c>
      <c r="D999">
        <v>-1.54</v>
      </c>
    </row>
    <row r="1000" spans="2:4" x14ac:dyDescent="0.2">
      <c r="B1000">
        <v>975</v>
      </c>
      <c r="C1000" s="4">
        <v>-134.49332999999999</v>
      </c>
      <c r="D1000">
        <v>-1.36</v>
      </c>
    </row>
    <row r="1001" spans="2:4" x14ac:dyDescent="0.2">
      <c r="B1001">
        <v>976</v>
      </c>
      <c r="C1001" s="4">
        <v>-134.55468999999999</v>
      </c>
      <c r="D1001">
        <v>-1.08</v>
      </c>
    </row>
    <row r="1002" spans="2:4" x14ac:dyDescent="0.2">
      <c r="B1002">
        <v>977</v>
      </c>
      <c r="C1002" s="4">
        <v>-134.62974</v>
      </c>
      <c r="D1002">
        <v>-1.49</v>
      </c>
    </row>
    <row r="1003" spans="2:4" x14ac:dyDescent="0.2">
      <c r="B1003">
        <v>978</v>
      </c>
      <c r="C1003" s="4">
        <v>-134.70276999999999</v>
      </c>
      <c r="D1003">
        <v>-1.59</v>
      </c>
    </row>
    <row r="1004" spans="2:4" x14ac:dyDescent="0.2">
      <c r="B1004">
        <v>979</v>
      </c>
      <c r="C1004" s="4">
        <v>-134.76318000000001</v>
      </c>
      <c r="D1004">
        <v>-1.24</v>
      </c>
    </row>
    <row r="1005" spans="2:4" x14ac:dyDescent="0.2">
      <c r="B1005">
        <v>980</v>
      </c>
      <c r="C1005" s="4">
        <v>-134.80681000000001</v>
      </c>
      <c r="D1005">
        <v>-0.94</v>
      </c>
    </row>
    <row r="1006" spans="2:4" x14ac:dyDescent="0.2">
      <c r="B1006">
        <v>981</v>
      </c>
      <c r="C1006" s="4">
        <v>-134.82191</v>
      </c>
      <c r="D1006">
        <v>-0.74</v>
      </c>
    </row>
    <row r="1007" spans="2:4" x14ac:dyDescent="0.2">
      <c r="B1007">
        <v>982</v>
      </c>
      <c r="C1007" s="4">
        <v>-134.83157</v>
      </c>
      <c r="D1007">
        <v>-0.4</v>
      </c>
    </row>
    <row r="1008" spans="2:4" x14ac:dyDescent="0.2">
      <c r="B1008">
        <v>983</v>
      </c>
      <c r="C1008" s="4">
        <v>-134.84425999999999</v>
      </c>
      <c r="D1008">
        <v>-0.56000000000000005</v>
      </c>
    </row>
    <row r="1009" spans="2:4" x14ac:dyDescent="0.2">
      <c r="B1009">
        <v>984</v>
      </c>
      <c r="C1009" s="4">
        <v>-134.84584000000001</v>
      </c>
      <c r="D1009">
        <v>-0.69</v>
      </c>
    </row>
    <row r="1010" spans="2:4" x14ac:dyDescent="0.2">
      <c r="B1010">
        <v>985</v>
      </c>
      <c r="C1010" s="4">
        <v>-134.839</v>
      </c>
      <c r="D1010">
        <v>-0.85</v>
      </c>
    </row>
    <row r="1011" spans="2:4" x14ac:dyDescent="0.2">
      <c r="B1011">
        <v>986</v>
      </c>
      <c r="C1011" s="4">
        <v>-134.82094000000001</v>
      </c>
      <c r="D1011">
        <v>-0.38</v>
      </c>
    </row>
    <row r="1012" spans="2:4" x14ac:dyDescent="0.2">
      <c r="B1012">
        <v>987</v>
      </c>
      <c r="C1012" s="4">
        <v>-134.81182999999999</v>
      </c>
      <c r="D1012">
        <v>-0.56000000000000005</v>
      </c>
    </row>
    <row r="1013" spans="2:4" x14ac:dyDescent="0.2">
      <c r="B1013">
        <v>988</v>
      </c>
      <c r="C1013" s="4">
        <v>-134.82335</v>
      </c>
      <c r="D1013">
        <v>-0.76</v>
      </c>
    </row>
    <row r="1014" spans="2:4" x14ac:dyDescent="0.2">
      <c r="B1014">
        <v>989</v>
      </c>
      <c r="C1014" s="4">
        <v>-134.82980000000001</v>
      </c>
      <c r="D1014">
        <v>-0.79</v>
      </c>
    </row>
    <row r="1015" spans="2:4" x14ac:dyDescent="0.2">
      <c r="B1015">
        <v>990</v>
      </c>
      <c r="C1015" s="4">
        <v>-134.80023</v>
      </c>
      <c r="D1015">
        <v>-0.9</v>
      </c>
    </row>
    <row r="1016" spans="2:4" x14ac:dyDescent="0.2">
      <c r="B1016">
        <v>991</v>
      </c>
      <c r="C1016" s="4">
        <v>-134.76394999999999</v>
      </c>
      <c r="D1016">
        <v>-1.1599999999999999</v>
      </c>
    </row>
    <row r="1017" spans="2:4" x14ac:dyDescent="0.2">
      <c r="B1017">
        <v>992</v>
      </c>
      <c r="C1017" s="4">
        <v>-134.69139999999999</v>
      </c>
      <c r="D1017">
        <v>-0.73</v>
      </c>
    </row>
    <row r="1018" spans="2:4" x14ac:dyDescent="0.2">
      <c r="B1018">
        <v>993</v>
      </c>
      <c r="C1018" s="4">
        <v>-134.60229000000001</v>
      </c>
      <c r="D1018">
        <v>-0.74</v>
      </c>
    </row>
    <row r="1019" spans="2:4" x14ac:dyDescent="0.2">
      <c r="B1019">
        <v>994</v>
      </c>
      <c r="C1019" s="4">
        <v>-134.45966999999999</v>
      </c>
      <c r="D1019">
        <v>-0.21</v>
      </c>
    </row>
    <row r="1020" spans="2:4" x14ac:dyDescent="0.2">
      <c r="B1020">
        <v>995</v>
      </c>
      <c r="C1020" s="4">
        <v>-134.29274000000001</v>
      </c>
      <c r="D1020">
        <v>-0.02</v>
      </c>
    </row>
    <row r="1021" spans="2:4" x14ac:dyDescent="0.2">
      <c r="B1021">
        <v>996</v>
      </c>
      <c r="C1021" s="4">
        <v>-134.12257</v>
      </c>
      <c r="D1021">
        <v>-0.98</v>
      </c>
    </row>
    <row r="1022" spans="2:4" x14ac:dyDescent="0.2">
      <c r="B1022">
        <v>997</v>
      </c>
      <c r="C1022" s="4">
        <v>-133.91883000000001</v>
      </c>
      <c r="D1022">
        <v>-1.33</v>
      </c>
    </row>
    <row r="1023" spans="2:4" x14ac:dyDescent="0.2">
      <c r="B1023">
        <v>998</v>
      </c>
      <c r="C1023" s="4">
        <v>-133.71619999999999</v>
      </c>
      <c r="D1023">
        <v>-0.94</v>
      </c>
    </row>
    <row r="1024" spans="2:4" x14ac:dyDescent="0.2">
      <c r="B1024">
        <v>999</v>
      </c>
      <c r="C1024" s="4">
        <v>-133.48921000000001</v>
      </c>
      <c r="D1024">
        <v>-0.97</v>
      </c>
    </row>
    <row r="1025" spans="2:4" x14ac:dyDescent="0.2">
      <c r="B1025">
        <v>1000</v>
      </c>
      <c r="C1025" s="4">
        <v>-133.24758</v>
      </c>
      <c r="D1025">
        <v>-1.1499999999999999</v>
      </c>
    </row>
    <row r="1026" spans="2:4" x14ac:dyDescent="0.2">
      <c r="B1026">
        <v>1001</v>
      </c>
      <c r="C1026" s="4">
        <v>-133.00203999999999</v>
      </c>
      <c r="D1026">
        <v>-1.18</v>
      </c>
    </row>
    <row r="1027" spans="2:4" x14ac:dyDescent="0.2">
      <c r="B1027">
        <v>1002</v>
      </c>
      <c r="C1027" s="4">
        <v>-132.78653</v>
      </c>
      <c r="D1027">
        <v>-0.7</v>
      </c>
    </row>
    <row r="1028" spans="2:4" x14ac:dyDescent="0.2">
      <c r="B1028">
        <v>1003</v>
      </c>
      <c r="C1028" s="4">
        <v>-132.59612999999999</v>
      </c>
      <c r="D1028">
        <v>-0.25</v>
      </c>
    </row>
    <row r="1029" spans="2:4" x14ac:dyDescent="0.2">
      <c r="B1029">
        <v>1004</v>
      </c>
      <c r="C1029" s="4">
        <v>-132.45194000000001</v>
      </c>
      <c r="D1029">
        <v>-0.34</v>
      </c>
    </row>
    <row r="1030" spans="2:4" x14ac:dyDescent="0.2">
      <c r="B1030">
        <v>1005</v>
      </c>
      <c r="C1030" s="4">
        <v>-132.38067000000001</v>
      </c>
      <c r="D1030">
        <v>-0.93</v>
      </c>
    </row>
    <row r="1031" spans="2:4" x14ac:dyDescent="0.2">
      <c r="B1031">
        <v>1006</v>
      </c>
      <c r="C1031" s="4">
        <v>-132.41793999999999</v>
      </c>
      <c r="D1031">
        <v>-1.27</v>
      </c>
    </row>
    <row r="1032" spans="2:4" x14ac:dyDescent="0.2">
      <c r="B1032">
        <v>1007</v>
      </c>
      <c r="C1032" s="4">
        <v>-132.56738999999999</v>
      </c>
      <c r="D1032">
        <v>-1.26</v>
      </c>
    </row>
    <row r="1033" spans="2:4" x14ac:dyDescent="0.2">
      <c r="B1033">
        <v>1008</v>
      </c>
      <c r="C1033" s="4">
        <v>-132.80986999999999</v>
      </c>
      <c r="D1033">
        <v>-1.48</v>
      </c>
    </row>
    <row r="1034" spans="2:4" x14ac:dyDescent="0.2">
      <c r="B1034">
        <v>1009</v>
      </c>
      <c r="C1034" s="4">
        <v>-133.10882000000001</v>
      </c>
      <c r="D1034">
        <v>-1.57</v>
      </c>
    </row>
    <row r="1035" spans="2:4" x14ac:dyDescent="0.2">
      <c r="B1035">
        <v>1010</v>
      </c>
      <c r="C1035" s="4">
        <v>-133.43352999999999</v>
      </c>
      <c r="D1035">
        <v>-2.17</v>
      </c>
    </row>
    <row r="1036" spans="2:4" x14ac:dyDescent="0.2">
      <c r="B1036">
        <v>1011</v>
      </c>
      <c r="C1036" s="4">
        <v>-133.77527000000001</v>
      </c>
      <c r="D1036">
        <v>-2.89</v>
      </c>
    </row>
    <row r="1037" spans="2:4" x14ac:dyDescent="0.2">
      <c r="B1037">
        <v>1012</v>
      </c>
      <c r="C1037" s="4">
        <v>-134.09222</v>
      </c>
      <c r="D1037">
        <v>-3.67</v>
      </c>
    </row>
    <row r="1038" spans="2:4" x14ac:dyDescent="0.2">
      <c r="B1038">
        <v>1013</v>
      </c>
      <c r="C1038" s="4">
        <v>-134.41179</v>
      </c>
      <c r="D1038">
        <v>-1.92</v>
      </c>
    </row>
    <row r="1039" spans="2:4" x14ac:dyDescent="0.2">
      <c r="B1039">
        <v>1014</v>
      </c>
      <c r="C1039" s="4">
        <v>-134.63677000000001</v>
      </c>
      <c r="D1039">
        <v>-2.0699999999999998</v>
      </c>
    </row>
    <row r="1040" spans="2:4" x14ac:dyDescent="0.2">
      <c r="B1040">
        <v>1015</v>
      </c>
      <c r="C1040" s="4">
        <v>-134.79346000000001</v>
      </c>
      <c r="D1040">
        <v>-1.91</v>
      </c>
    </row>
    <row r="1041" spans="2:4" x14ac:dyDescent="0.2">
      <c r="B1041">
        <v>1016</v>
      </c>
      <c r="C1041" s="4">
        <v>-134.88800000000001</v>
      </c>
      <c r="D1041">
        <v>-0.91</v>
      </c>
    </row>
    <row r="1042" spans="2:4" x14ac:dyDescent="0.2">
      <c r="B1042">
        <v>1017</v>
      </c>
      <c r="C1042" s="4">
        <v>-134.93256</v>
      </c>
      <c r="D1042">
        <v>-1.1200000000000001</v>
      </c>
    </row>
    <row r="1043" spans="2:4" x14ac:dyDescent="0.2">
      <c r="B1043">
        <v>1018</v>
      </c>
      <c r="C1043" s="4">
        <v>-134.91628</v>
      </c>
      <c r="D1043">
        <v>-1.23</v>
      </c>
    </row>
    <row r="1044" spans="2:4" x14ac:dyDescent="0.2">
      <c r="B1044">
        <v>1019</v>
      </c>
      <c r="C1044" s="4">
        <v>-134.81453999999999</v>
      </c>
      <c r="D1044">
        <v>-0.36</v>
      </c>
    </row>
    <row r="1045" spans="2:4" x14ac:dyDescent="0.2">
      <c r="B1045">
        <v>1020</v>
      </c>
      <c r="C1045" s="4">
        <v>-134.64258000000001</v>
      </c>
      <c r="D1045">
        <v>0.32</v>
      </c>
    </row>
    <row r="1046" spans="2:4" x14ac:dyDescent="0.2">
      <c r="B1046">
        <v>1021</v>
      </c>
      <c r="C1046" s="4">
        <v>-134.42787000000001</v>
      </c>
      <c r="D1046">
        <v>-0.23</v>
      </c>
    </row>
    <row r="1047" spans="2:4" x14ac:dyDescent="0.2">
      <c r="B1047">
        <v>1022</v>
      </c>
      <c r="C1047" s="4">
        <v>-134.20877999999999</v>
      </c>
      <c r="D1047">
        <v>-1.4</v>
      </c>
    </row>
    <row r="1048" spans="2:4" x14ac:dyDescent="0.2">
      <c r="B1048">
        <v>1023</v>
      </c>
      <c r="C1048" s="4">
        <v>-134.05321000000001</v>
      </c>
      <c r="D1048">
        <v>-2.1800000000000002</v>
      </c>
    </row>
    <row r="1049" spans="2:4" x14ac:dyDescent="0.2">
      <c r="B1049">
        <v>1024</v>
      </c>
      <c r="C1049" s="4">
        <v>-133.93457000000001</v>
      </c>
      <c r="D1049">
        <v>-2.69</v>
      </c>
    </row>
    <row r="1050" spans="2:4" x14ac:dyDescent="0.2">
      <c r="B1050">
        <v>1025</v>
      </c>
      <c r="C1050" s="4">
        <v>-133.92726999999999</v>
      </c>
      <c r="D1050">
        <v>-1.02</v>
      </c>
    </row>
    <row r="1051" spans="2:4" x14ac:dyDescent="0.2">
      <c r="B1051">
        <v>1026</v>
      </c>
      <c r="C1051" s="4">
        <v>-133.94358</v>
      </c>
      <c r="D1051">
        <v>-0.6</v>
      </c>
    </row>
    <row r="1052" spans="2:4" x14ac:dyDescent="0.2">
      <c r="B1052">
        <v>1027</v>
      </c>
      <c r="C1052" s="4">
        <v>-134.01005000000001</v>
      </c>
      <c r="D1052">
        <v>-0.2</v>
      </c>
    </row>
    <row r="1053" spans="2:4" x14ac:dyDescent="0.2">
      <c r="B1053">
        <v>1028</v>
      </c>
      <c r="C1053" s="4">
        <v>-134.16137000000001</v>
      </c>
      <c r="D1053">
        <v>0.71</v>
      </c>
    </row>
    <row r="1054" spans="2:4" x14ac:dyDescent="0.2">
      <c r="B1054">
        <v>1029</v>
      </c>
      <c r="C1054" s="4">
        <v>-134.38942</v>
      </c>
      <c r="D1054">
        <v>0.27</v>
      </c>
    </row>
    <row r="1055" spans="2:4" x14ac:dyDescent="0.2">
      <c r="B1055">
        <v>1030</v>
      </c>
      <c r="C1055" s="4">
        <v>-134.60847999999999</v>
      </c>
      <c r="D1055">
        <v>-0.28999999999999998</v>
      </c>
    </row>
    <row r="1056" spans="2:4" x14ac:dyDescent="0.2">
      <c r="B1056">
        <v>1031</v>
      </c>
      <c r="C1056" s="4">
        <v>-134.81486000000001</v>
      </c>
      <c r="D1056">
        <v>-0.53</v>
      </c>
    </row>
    <row r="1057" spans="2:4" x14ac:dyDescent="0.2">
      <c r="B1057">
        <v>1032</v>
      </c>
      <c r="C1057" s="4">
        <v>-135.01611</v>
      </c>
      <c r="D1057">
        <v>-0.39</v>
      </c>
    </row>
    <row r="1058" spans="2:4" x14ac:dyDescent="0.2">
      <c r="B1058">
        <v>1033</v>
      </c>
      <c r="C1058" s="4">
        <v>-135.19185999999999</v>
      </c>
      <c r="D1058">
        <v>-1.1000000000000001</v>
      </c>
    </row>
    <row r="1059" spans="2:4" x14ac:dyDescent="0.2">
      <c r="B1059">
        <v>1034</v>
      </c>
      <c r="C1059" s="4">
        <v>-135.33168000000001</v>
      </c>
      <c r="D1059">
        <v>-1.41</v>
      </c>
    </row>
    <row r="1060" spans="2:4" x14ac:dyDescent="0.2">
      <c r="B1060">
        <v>1035</v>
      </c>
      <c r="C1060" s="4">
        <v>-135.45199</v>
      </c>
      <c r="D1060">
        <v>-1.38</v>
      </c>
    </row>
    <row r="1061" spans="2:4" x14ac:dyDescent="0.2">
      <c r="B1061">
        <v>1036</v>
      </c>
      <c r="C1061" s="4">
        <v>-135.53966</v>
      </c>
      <c r="D1061">
        <v>-1.2</v>
      </c>
    </row>
    <row r="1062" spans="2:4" x14ac:dyDescent="0.2">
      <c r="B1062">
        <v>1037</v>
      </c>
      <c r="C1062" s="4">
        <v>-135.64312000000001</v>
      </c>
      <c r="D1062">
        <v>-0.72</v>
      </c>
    </row>
    <row r="1063" spans="2:4" x14ac:dyDescent="0.2">
      <c r="B1063">
        <v>1038</v>
      </c>
      <c r="C1063" s="4">
        <v>-135.76155</v>
      </c>
      <c r="D1063">
        <v>-1.36</v>
      </c>
    </row>
    <row r="1064" spans="2:4" x14ac:dyDescent="0.2">
      <c r="B1064">
        <v>1039</v>
      </c>
      <c r="C1064" s="4">
        <v>-135.88264000000001</v>
      </c>
      <c r="D1064">
        <v>-1.76</v>
      </c>
    </row>
    <row r="1065" spans="2:4" x14ac:dyDescent="0.2">
      <c r="B1065">
        <v>1040</v>
      </c>
      <c r="C1065" s="4">
        <v>-135.97120000000001</v>
      </c>
      <c r="D1065">
        <v>-1.73</v>
      </c>
    </row>
    <row r="1066" spans="2:4" x14ac:dyDescent="0.2">
      <c r="B1066">
        <v>1041</v>
      </c>
      <c r="C1066" s="4">
        <v>-136.05772999999999</v>
      </c>
      <c r="D1066">
        <v>-1.56</v>
      </c>
    </row>
    <row r="1067" spans="2:4" x14ac:dyDescent="0.2">
      <c r="B1067">
        <v>1042</v>
      </c>
      <c r="C1067" s="4">
        <v>-136.13779</v>
      </c>
      <c r="D1067">
        <v>-1.24</v>
      </c>
    </row>
    <row r="1068" spans="2:4" x14ac:dyDescent="0.2">
      <c r="B1068">
        <v>1043</v>
      </c>
      <c r="C1068" s="4">
        <v>-136.21878000000001</v>
      </c>
      <c r="D1068">
        <v>-1.18</v>
      </c>
    </row>
    <row r="1069" spans="2:4" x14ac:dyDescent="0.2">
      <c r="B1069">
        <v>1044</v>
      </c>
      <c r="C1069" s="4">
        <v>-136.27584999999999</v>
      </c>
      <c r="D1069">
        <v>-1.67</v>
      </c>
    </row>
    <row r="1070" spans="2:4" x14ac:dyDescent="0.2">
      <c r="B1070">
        <v>1045</v>
      </c>
      <c r="C1070" s="4">
        <v>-136.30877000000001</v>
      </c>
      <c r="D1070">
        <v>-1.9</v>
      </c>
    </row>
    <row r="1071" spans="2:4" x14ac:dyDescent="0.2">
      <c r="B1071">
        <v>1046</v>
      </c>
      <c r="C1071" s="4">
        <v>-136.30187000000001</v>
      </c>
      <c r="D1071">
        <v>-1.68</v>
      </c>
    </row>
    <row r="1072" spans="2:4" x14ac:dyDescent="0.2">
      <c r="B1072">
        <v>1047</v>
      </c>
      <c r="C1072" s="4">
        <v>-136.28184999999999</v>
      </c>
      <c r="D1072">
        <v>-0.83</v>
      </c>
    </row>
    <row r="1073" spans="2:4" x14ac:dyDescent="0.2">
      <c r="B1073">
        <v>1048</v>
      </c>
      <c r="C1073" s="4">
        <v>-136.26197999999999</v>
      </c>
      <c r="D1073">
        <v>-0.28000000000000003</v>
      </c>
    </row>
    <row r="1074" spans="2:4" x14ac:dyDescent="0.2">
      <c r="B1074">
        <v>1049</v>
      </c>
      <c r="C1074" s="4">
        <v>-136.21477999999999</v>
      </c>
      <c r="D1074">
        <v>-0.69</v>
      </c>
    </row>
    <row r="1075" spans="2:4" x14ac:dyDescent="0.2">
      <c r="B1075">
        <v>1050</v>
      </c>
      <c r="C1075" s="4">
        <v>-136.15978999999999</v>
      </c>
      <c r="D1075">
        <v>-0.7</v>
      </c>
    </row>
    <row r="1076" spans="2:4" x14ac:dyDescent="0.2">
      <c r="B1076">
        <v>1051</v>
      </c>
      <c r="C1076" s="4">
        <v>-136.07963000000001</v>
      </c>
      <c r="D1076">
        <v>-0.56000000000000005</v>
      </c>
    </row>
    <row r="1077" spans="2:4" x14ac:dyDescent="0.2">
      <c r="B1077">
        <v>1052</v>
      </c>
      <c r="C1077" s="4">
        <v>-135.96072000000001</v>
      </c>
      <c r="D1077">
        <v>-0.62</v>
      </c>
    </row>
    <row r="1078" spans="2:4" x14ac:dyDescent="0.2">
      <c r="B1078">
        <v>1053</v>
      </c>
      <c r="C1078" s="4">
        <v>-135.839</v>
      </c>
      <c r="D1078">
        <v>-0.19</v>
      </c>
    </row>
    <row r="1079" spans="2:4" x14ac:dyDescent="0.2">
      <c r="B1079">
        <v>1054</v>
      </c>
      <c r="C1079" s="4">
        <v>-135.68107000000001</v>
      </c>
      <c r="D1079">
        <v>0.28000000000000003</v>
      </c>
    </row>
    <row r="1080" spans="2:4" x14ac:dyDescent="0.2">
      <c r="B1080">
        <v>1055</v>
      </c>
      <c r="C1080" s="4">
        <v>-135.51066</v>
      </c>
      <c r="D1080">
        <v>1.07</v>
      </c>
    </row>
    <row r="1081" spans="2:4" x14ac:dyDescent="0.2">
      <c r="B1081">
        <v>1056</v>
      </c>
      <c r="C1081" s="4">
        <v>-135.35357999999999</v>
      </c>
      <c r="D1081">
        <v>1.6</v>
      </c>
    </row>
    <row r="1082" spans="2:4" x14ac:dyDescent="0.2">
      <c r="B1082">
        <v>1057</v>
      </c>
      <c r="C1082" s="4">
        <v>-135.22110000000001</v>
      </c>
      <c r="D1082">
        <v>1.77</v>
      </c>
    </row>
    <row r="1083" spans="2:4" x14ac:dyDescent="0.2">
      <c r="B1083">
        <v>1058</v>
      </c>
      <c r="C1083" s="4">
        <v>-135.12090000000001</v>
      </c>
      <c r="D1083">
        <v>1.62</v>
      </c>
    </row>
    <row r="1084" spans="2:4" x14ac:dyDescent="0.2">
      <c r="B1084">
        <v>1059</v>
      </c>
      <c r="C1084" s="4">
        <v>-135.0908</v>
      </c>
      <c r="D1084">
        <v>1.66</v>
      </c>
    </row>
    <row r="1085" spans="2:4" x14ac:dyDescent="0.2">
      <c r="B1085">
        <v>1060</v>
      </c>
      <c r="C1085" s="4">
        <v>-135.10015000000001</v>
      </c>
      <c r="D1085">
        <v>2.4500000000000002</v>
      </c>
    </row>
    <row r="1086" spans="2:4" x14ac:dyDescent="0.2">
      <c r="B1086">
        <v>1061</v>
      </c>
      <c r="C1086" s="4">
        <v>-135.15263999999999</v>
      </c>
      <c r="D1086">
        <v>1.88</v>
      </c>
    </row>
    <row r="1087" spans="2:4" x14ac:dyDescent="0.2">
      <c r="B1087">
        <v>1062</v>
      </c>
      <c r="C1087" s="4">
        <v>-135.18968000000001</v>
      </c>
      <c r="D1087">
        <v>1.24</v>
      </c>
    </row>
    <row r="1088" spans="2:4" x14ac:dyDescent="0.2">
      <c r="B1088">
        <v>1063</v>
      </c>
      <c r="C1088" s="4">
        <v>-135.25572</v>
      </c>
      <c r="D1088">
        <v>0.75</v>
      </c>
    </row>
    <row r="1089" spans="2:4" x14ac:dyDescent="0.2">
      <c r="B1089">
        <v>1064</v>
      </c>
      <c r="C1089" s="4">
        <v>-135.30450999999999</v>
      </c>
      <c r="D1089">
        <v>1.72</v>
      </c>
    </row>
    <row r="1090" spans="2:4" x14ac:dyDescent="0.2">
      <c r="B1090">
        <v>1065</v>
      </c>
      <c r="C1090" s="4">
        <v>-135.31801999999999</v>
      </c>
      <c r="D1090">
        <v>2.0299999999999998</v>
      </c>
    </row>
    <row r="1091" spans="2:4" x14ac:dyDescent="0.2">
      <c r="B1091">
        <v>1066</v>
      </c>
      <c r="C1091" s="4">
        <v>-135.29661999999999</v>
      </c>
      <c r="D1091">
        <v>2.72</v>
      </c>
    </row>
    <row r="1092" spans="2:4" x14ac:dyDescent="0.2">
      <c r="B1092">
        <v>1067</v>
      </c>
      <c r="C1092" s="4">
        <v>-135.27420000000001</v>
      </c>
      <c r="D1092">
        <v>2.33</v>
      </c>
    </row>
    <row r="1093" spans="2:4" x14ac:dyDescent="0.2">
      <c r="B1093">
        <v>1068</v>
      </c>
      <c r="C1093" s="4">
        <v>-135.26886999999999</v>
      </c>
      <c r="D1093">
        <v>1.79</v>
      </c>
    </row>
    <row r="1094" spans="2:4" x14ac:dyDescent="0.2">
      <c r="B1094">
        <v>1069</v>
      </c>
      <c r="C1094" s="4">
        <v>-135.23193000000001</v>
      </c>
      <c r="D1094">
        <v>2.0099999999999998</v>
      </c>
    </row>
    <row r="1095" spans="2:4" x14ac:dyDescent="0.2">
      <c r="B1095">
        <v>1070</v>
      </c>
      <c r="C1095" s="4">
        <v>-135.16573</v>
      </c>
      <c r="D1095">
        <v>2.94</v>
      </c>
    </row>
    <row r="1096" spans="2:4" x14ac:dyDescent="0.2">
      <c r="B1096">
        <v>1071</v>
      </c>
      <c r="C1096" s="4">
        <v>-135.07674</v>
      </c>
      <c r="D1096">
        <v>3.09</v>
      </c>
    </row>
    <row r="1097" spans="2:4" x14ac:dyDescent="0.2">
      <c r="B1097">
        <v>1072</v>
      </c>
      <c r="C1097" s="4">
        <v>-135.01141000000001</v>
      </c>
      <c r="D1097">
        <v>3.21</v>
      </c>
    </row>
    <row r="1098" spans="2:4" x14ac:dyDescent="0.2">
      <c r="B1098">
        <v>1073</v>
      </c>
      <c r="C1098" s="4">
        <v>-134.97123999999999</v>
      </c>
      <c r="D1098">
        <v>2</v>
      </c>
    </row>
    <row r="1099" spans="2:4" x14ac:dyDescent="0.2">
      <c r="B1099">
        <v>1074</v>
      </c>
      <c r="C1099" s="4">
        <v>-134.99261000000001</v>
      </c>
      <c r="D1099">
        <v>2.14</v>
      </c>
    </row>
    <row r="1100" spans="2:4" x14ac:dyDescent="0.2">
      <c r="B1100">
        <v>1075</v>
      </c>
      <c r="C1100" s="4">
        <v>-135.00432000000001</v>
      </c>
      <c r="D1100">
        <v>2.83</v>
      </c>
    </row>
    <row r="1101" spans="2:4" x14ac:dyDescent="0.2">
      <c r="B1101">
        <v>1076</v>
      </c>
      <c r="C1101" s="4">
        <v>-135.01455999999999</v>
      </c>
      <c r="D1101">
        <v>3.05</v>
      </c>
    </row>
    <row r="1102" spans="2:4" x14ac:dyDescent="0.2">
      <c r="B1102">
        <v>1077</v>
      </c>
      <c r="C1102" s="4">
        <v>-135.01615000000001</v>
      </c>
      <c r="D1102">
        <v>2.68</v>
      </c>
    </row>
    <row r="1103" spans="2:4" x14ac:dyDescent="0.2">
      <c r="B1103">
        <v>1078</v>
      </c>
      <c r="C1103" s="4">
        <v>-135.00931</v>
      </c>
      <c r="D1103">
        <v>2.36</v>
      </c>
    </row>
    <row r="1104" spans="2:4" x14ac:dyDescent="0.2">
      <c r="B1104">
        <v>1079</v>
      </c>
      <c r="C1104" s="4">
        <v>-134.98584</v>
      </c>
      <c r="D1104">
        <v>2.4300000000000002</v>
      </c>
    </row>
    <row r="1105" spans="2:4" x14ac:dyDescent="0.2">
      <c r="B1105">
        <v>1080</v>
      </c>
      <c r="C1105" s="4">
        <v>-134.95299</v>
      </c>
      <c r="D1105">
        <v>3.07</v>
      </c>
    </row>
    <row r="1106" spans="2:4" x14ac:dyDescent="0.2">
      <c r="B1106">
        <v>1081</v>
      </c>
      <c r="C1106" s="4">
        <v>-134.87573</v>
      </c>
      <c r="D1106">
        <v>3.14</v>
      </c>
    </row>
    <row r="1107" spans="2:4" x14ac:dyDescent="0.2">
      <c r="B1107">
        <v>1082</v>
      </c>
      <c r="C1107" s="4">
        <v>-134.78344999999999</v>
      </c>
      <c r="D1107">
        <v>3.07</v>
      </c>
    </row>
    <row r="1108" spans="2:4" x14ac:dyDescent="0.2">
      <c r="B1108">
        <v>1083</v>
      </c>
      <c r="C1108" s="4">
        <v>-134.69890000000001</v>
      </c>
      <c r="D1108">
        <v>3.43</v>
      </c>
    </row>
    <row r="1109" spans="2:4" x14ac:dyDescent="0.2">
      <c r="B1109">
        <v>1084</v>
      </c>
      <c r="C1109" s="4">
        <v>-134.61627999999999</v>
      </c>
      <c r="D1109">
        <v>3.6</v>
      </c>
    </row>
    <row r="1110" spans="2:4" x14ac:dyDescent="0.2">
      <c r="B1110">
        <v>1085</v>
      </c>
      <c r="C1110" s="4">
        <v>-134.58392000000001</v>
      </c>
      <c r="D1110">
        <v>3.99</v>
      </c>
    </row>
    <row r="1111" spans="2:4" x14ac:dyDescent="0.2">
      <c r="B1111">
        <v>1086</v>
      </c>
      <c r="C1111" s="4">
        <v>-134.60732999999999</v>
      </c>
      <c r="D1111">
        <v>3.66</v>
      </c>
    </row>
    <row r="1112" spans="2:4" x14ac:dyDescent="0.2">
      <c r="B1112">
        <v>1087</v>
      </c>
      <c r="C1112" s="4">
        <v>-134.6636</v>
      </c>
      <c r="D1112">
        <v>2.88</v>
      </c>
    </row>
    <row r="1113" spans="2:4" x14ac:dyDescent="0.2">
      <c r="B1113">
        <v>1088</v>
      </c>
      <c r="C1113" s="4">
        <v>-134.72411</v>
      </c>
      <c r="D1113">
        <v>2.54</v>
      </c>
    </row>
    <row r="1114" spans="2:4" x14ac:dyDescent="0.2">
      <c r="B1114">
        <v>1089</v>
      </c>
      <c r="C1114" s="4">
        <v>-134.79902000000001</v>
      </c>
      <c r="D1114">
        <v>3.02</v>
      </c>
    </row>
    <row r="1115" spans="2:4" x14ac:dyDescent="0.2">
      <c r="B1115">
        <v>1090</v>
      </c>
      <c r="C1115" s="4">
        <v>-134.87591</v>
      </c>
      <c r="D1115">
        <v>3.18</v>
      </c>
    </row>
    <row r="1116" spans="2:4" x14ac:dyDescent="0.2">
      <c r="B1116">
        <v>1091</v>
      </c>
      <c r="C1116" s="4">
        <v>-134.93768</v>
      </c>
      <c r="D1116">
        <v>3.78</v>
      </c>
    </row>
    <row r="1117" spans="2:4" x14ac:dyDescent="0.2">
      <c r="B1117">
        <v>1092</v>
      </c>
      <c r="C1117" s="4">
        <v>-134.95070999999999</v>
      </c>
      <c r="D1117">
        <v>3.96</v>
      </c>
    </row>
    <row r="1118" spans="2:4" x14ac:dyDescent="0.2">
      <c r="B1118">
        <v>1093</v>
      </c>
      <c r="C1118" s="4">
        <v>-134.90485000000001</v>
      </c>
      <c r="D1118">
        <v>3.66</v>
      </c>
    </row>
    <row r="1119" spans="2:4" x14ac:dyDescent="0.2">
      <c r="B1119">
        <v>1094</v>
      </c>
      <c r="C1119" s="4">
        <v>-134.83661000000001</v>
      </c>
      <c r="D1119">
        <v>3.2</v>
      </c>
    </row>
    <row r="1120" spans="2:4" x14ac:dyDescent="0.2">
      <c r="B1120">
        <v>1095</v>
      </c>
      <c r="C1120" s="4">
        <v>-134.72948</v>
      </c>
      <c r="D1120">
        <v>3.13</v>
      </c>
    </row>
    <row r="1121" spans="2:4" x14ac:dyDescent="0.2">
      <c r="B1121">
        <v>1096</v>
      </c>
      <c r="C1121" s="4">
        <v>-134.62273999999999</v>
      </c>
      <c r="D1121">
        <v>3.22</v>
      </c>
    </row>
    <row r="1122" spans="2:4" x14ac:dyDescent="0.2">
      <c r="B1122">
        <v>1097</v>
      </c>
      <c r="C1122" s="4">
        <v>-134.50067999999999</v>
      </c>
      <c r="D1122">
        <v>3.57</v>
      </c>
    </row>
    <row r="1123" spans="2:4" x14ac:dyDescent="0.2">
      <c r="B1123">
        <v>1098</v>
      </c>
      <c r="C1123" s="4">
        <v>-134.38279</v>
      </c>
      <c r="D1123">
        <v>3.92</v>
      </c>
    </row>
    <row r="1124" spans="2:4" x14ac:dyDescent="0.2">
      <c r="B1124">
        <v>1099</v>
      </c>
      <c r="C1124" s="4">
        <v>-134.24937</v>
      </c>
      <c r="D1124">
        <v>4.29</v>
      </c>
    </row>
    <row r="1125" spans="2:4" x14ac:dyDescent="0.2">
      <c r="B1125">
        <v>1100</v>
      </c>
      <c r="C1125" s="4">
        <v>-134.15396000000001</v>
      </c>
      <c r="D1125">
        <v>4.03</v>
      </c>
    </row>
    <row r="1126" spans="2:4" x14ac:dyDescent="0.2">
      <c r="B1126">
        <v>1101</v>
      </c>
      <c r="C1126" s="4">
        <v>-134.09335999999999</v>
      </c>
      <c r="D1126">
        <v>3.76</v>
      </c>
    </row>
    <row r="1127" spans="2:4" x14ac:dyDescent="0.2">
      <c r="B1127">
        <v>1102</v>
      </c>
      <c r="C1127" s="4">
        <v>-133.99669</v>
      </c>
      <c r="D1127">
        <v>4.22</v>
      </c>
    </row>
    <row r="1128" spans="2:4" x14ac:dyDescent="0.2">
      <c r="B1128">
        <v>1103</v>
      </c>
      <c r="C1128" s="4">
        <v>-133.91410999999999</v>
      </c>
      <c r="D1128">
        <v>3.83</v>
      </c>
    </row>
    <row r="1129" spans="2:4" x14ac:dyDescent="0.2">
      <c r="B1129">
        <v>1104</v>
      </c>
      <c r="C1129" s="4">
        <v>-133.87048999999999</v>
      </c>
      <c r="D1129">
        <v>3.26</v>
      </c>
    </row>
    <row r="1130" spans="2:4" x14ac:dyDescent="0.2">
      <c r="B1130">
        <v>1105</v>
      </c>
      <c r="C1130" s="4">
        <v>-133.88386</v>
      </c>
      <c r="D1130">
        <v>3.22</v>
      </c>
    </row>
    <row r="1131" spans="2:4" x14ac:dyDescent="0.2">
      <c r="B1131">
        <v>1106</v>
      </c>
      <c r="C1131" s="4">
        <v>-133.90294</v>
      </c>
      <c r="D1131">
        <v>3.25</v>
      </c>
    </row>
    <row r="1132" spans="2:4" x14ac:dyDescent="0.2">
      <c r="B1132">
        <v>1107</v>
      </c>
      <c r="C1132" s="4">
        <v>-133.93968000000001</v>
      </c>
      <c r="D1132">
        <v>3.81</v>
      </c>
    </row>
    <row r="1133" spans="2:4" x14ac:dyDescent="0.2">
      <c r="B1133">
        <v>1108</v>
      </c>
      <c r="C1133" s="4">
        <v>-134.00788</v>
      </c>
      <c r="D1133">
        <v>4.3099999999999996</v>
      </c>
    </row>
    <row r="1134" spans="2:4" x14ac:dyDescent="0.2">
      <c r="B1134">
        <v>1109</v>
      </c>
      <c r="C1134" s="4">
        <v>-134.11653000000001</v>
      </c>
      <c r="D1134">
        <v>3.6</v>
      </c>
    </row>
    <row r="1135" spans="2:4" x14ac:dyDescent="0.2">
      <c r="B1135">
        <v>1110</v>
      </c>
      <c r="C1135" s="4">
        <v>-134.26121000000001</v>
      </c>
      <c r="D1135">
        <v>2.76</v>
      </c>
    </row>
    <row r="1136" spans="2:4" x14ac:dyDescent="0.2">
      <c r="B1136">
        <v>1111</v>
      </c>
      <c r="C1136" s="4">
        <v>-134.40606</v>
      </c>
      <c r="D1136">
        <v>2.2200000000000002</v>
      </c>
    </row>
    <row r="1137" spans="2:4" x14ac:dyDescent="0.2">
      <c r="B1137">
        <v>1112</v>
      </c>
      <c r="C1137" s="4">
        <v>-134.54535999999999</v>
      </c>
      <c r="D1137">
        <v>2.06</v>
      </c>
    </row>
    <row r="1138" spans="2:4" x14ac:dyDescent="0.2">
      <c r="B1138">
        <v>1113</v>
      </c>
      <c r="C1138" s="4">
        <v>-134.69892999999999</v>
      </c>
      <c r="D1138">
        <v>1.25</v>
      </c>
    </row>
    <row r="1139" spans="2:4" x14ac:dyDescent="0.2">
      <c r="B1139">
        <v>1114</v>
      </c>
      <c r="C1139" s="4">
        <v>-134.80808999999999</v>
      </c>
      <c r="D1139">
        <v>0.78</v>
      </c>
    </row>
    <row r="1140" spans="2:4" x14ac:dyDescent="0.2">
      <c r="B1140">
        <v>1115</v>
      </c>
      <c r="C1140" s="4">
        <v>-134.89537999999999</v>
      </c>
      <c r="D1140">
        <v>1.39</v>
      </c>
    </row>
    <row r="1141" spans="2:4" x14ac:dyDescent="0.2">
      <c r="B1141">
        <v>1116</v>
      </c>
      <c r="C1141" s="4">
        <v>-134.96361999999999</v>
      </c>
      <c r="D1141">
        <v>1.48</v>
      </c>
    </row>
    <row r="1142" spans="2:4" x14ac:dyDescent="0.2">
      <c r="B1142">
        <v>1117</v>
      </c>
      <c r="C1142" s="4">
        <v>-135.00229999999999</v>
      </c>
      <c r="D1142">
        <v>0.7</v>
      </c>
    </row>
    <row r="1143" spans="2:4" x14ac:dyDescent="0.2">
      <c r="B1143">
        <v>1118</v>
      </c>
      <c r="C1143" s="4">
        <v>-135.03813</v>
      </c>
      <c r="D1143">
        <v>-0.14000000000000001</v>
      </c>
    </row>
    <row r="1144" spans="2:4" x14ac:dyDescent="0.2">
      <c r="B1144">
        <v>1119</v>
      </c>
      <c r="C1144" s="4">
        <v>-135.05205000000001</v>
      </c>
      <c r="D1144">
        <v>-0.34</v>
      </c>
    </row>
    <row r="1145" spans="2:4" x14ac:dyDescent="0.2">
      <c r="B1145">
        <v>1120</v>
      </c>
      <c r="C1145" s="4">
        <v>-135.07498000000001</v>
      </c>
      <c r="D1145">
        <v>-0.2</v>
      </c>
    </row>
    <row r="1146" spans="2:4" x14ac:dyDescent="0.2">
      <c r="B1146">
        <v>1121</v>
      </c>
      <c r="C1146" s="4">
        <v>-135.05973</v>
      </c>
      <c r="D1146">
        <v>0.35</v>
      </c>
    </row>
    <row r="1147" spans="2:4" x14ac:dyDescent="0.2">
      <c r="B1147">
        <v>1122</v>
      </c>
      <c r="C1147" s="4">
        <v>-135.03208000000001</v>
      </c>
      <c r="D1147">
        <v>-0.27</v>
      </c>
    </row>
    <row r="1148" spans="2:4" x14ac:dyDescent="0.2">
      <c r="B1148">
        <v>1123</v>
      </c>
      <c r="C1148" s="4">
        <v>-134.99509</v>
      </c>
      <c r="D1148">
        <v>-1.6</v>
      </c>
    </row>
    <row r="1149" spans="2:4" x14ac:dyDescent="0.2">
      <c r="B1149">
        <v>1124</v>
      </c>
      <c r="C1149" s="4">
        <v>-134.92930999999999</v>
      </c>
      <c r="D1149">
        <v>-1.85</v>
      </c>
    </row>
    <row r="1150" spans="2:4" x14ac:dyDescent="0.2">
      <c r="B1150">
        <v>1125</v>
      </c>
      <c r="C1150" s="4">
        <v>-134.86031</v>
      </c>
      <c r="D1150">
        <v>-1.65</v>
      </c>
    </row>
    <row r="1151" spans="2:4" x14ac:dyDescent="0.2">
      <c r="B1151">
        <v>1126</v>
      </c>
      <c r="C1151" s="4">
        <v>-134.80435</v>
      </c>
      <c r="D1151">
        <v>-1.29</v>
      </c>
    </row>
    <row r="1152" spans="2:4" x14ac:dyDescent="0.2">
      <c r="B1152">
        <v>1127</v>
      </c>
      <c r="C1152" s="4">
        <v>-134.72952000000001</v>
      </c>
      <c r="D1152">
        <v>-0.53</v>
      </c>
    </row>
    <row r="1153" spans="2:4" x14ac:dyDescent="0.2">
      <c r="B1153">
        <v>1128</v>
      </c>
      <c r="C1153" s="4">
        <v>-134.64662000000001</v>
      </c>
      <c r="D1153">
        <v>-0.67</v>
      </c>
    </row>
    <row r="1154" spans="2:4" x14ac:dyDescent="0.2">
      <c r="B1154">
        <v>1129</v>
      </c>
      <c r="C1154" s="4">
        <v>-134.59406000000001</v>
      </c>
      <c r="D1154">
        <v>-2.2999999999999998</v>
      </c>
    </row>
    <row r="1155" spans="2:4" x14ac:dyDescent="0.2">
      <c r="B1155">
        <v>1130</v>
      </c>
      <c r="C1155" s="4">
        <v>-134.54357999999999</v>
      </c>
      <c r="D1155">
        <v>-2.68</v>
      </c>
    </row>
    <row r="1156" spans="2:4" x14ac:dyDescent="0.2">
      <c r="B1156">
        <v>1131</v>
      </c>
      <c r="C1156" s="4">
        <v>-134.49924999999999</v>
      </c>
      <c r="D1156">
        <v>-2.2799999999999998</v>
      </c>
    </row>
    <row r="1157" spans="2:4" x14ac:dyDescent="0.2">
      <c r="B1157">
        <v>1132</v>
      </c>
      <c r="C1157" s="4">
        <v>-134.44802999999999</v>
      </c>
      <c r="D1157">
        <v>-1.98</v>
      </c>
    </row>
    <row r="1158" spans="2:4" x14ac:dyDescent="0.2">
      <c r="B1158">
        <v>1133</v>
      </c>
      <c r="C1158" s="4">
        <v>-134.40867</v>
      </c>
      <c r="D1158">
        <v>-1.83</v>
      </c>
    </row>
    <row r="1159" spans="2:4" x14ac:dyDescent="0.2">
      <c r="B1159">
        <v>1134</v>
      </c>
      <c r="C1159" s="4">
        <v>-134.36356000000001</v>
      </c>
      <c r="D1159">
        <v>-2.36</v>
      </c>
    </row>
    <row r="1160" spans="2:4" x14ac:dyDescent="0.2">
      <c r="B1160">
        <v>1135</v>
      </c>
      <c r="C1160" s="4">
        <v>-134.33542</v>
      </c>
      <c r="D1160">
        <v>-2.61</v>
      </c>
    </row>
    <row r="1161" spans="2:4" x14ac:dyDescent="0.2">
      <c r="B1161">
        <v>1136</v>
      </c>
      <c r="C1161" s="4">
        <v>-134.32014000000001</v>
      </c>
      <c r="D1161">
        <v>-2.06</v>
      </c>
    </row>
    <row r="1162" spans="2:4" x14ac:dyDescent="0.2">
      <c r="B1162">
        <v>1137</v>
      </c>
      <c r="C1162" s="4">
        <v>-134.28792000000001</v>
      </c>
      <c r="D1162">
        <v>-1.54</v>
      </c>
    </row>
    <row r="1163" spans="2:4" x14ac:dyDescent="0.2">
      <c r="B1163">
        <v>1138</v>
      </c>
      <c r="C1163" s="4">
        <v>-134.25937999999999</v>
      </c>
      <c r="D1163">
        <v>-1.38</v>
      </c>
    </row>
    <row r="1164" spans="2:4" x14ac:dyDescent="0.2">
      <c r="B1164">
        <v>1139</v>
      </c>
      <c r="C1164" s="4">
        <v>-134.22439</v>
      </c>
      <c r="D1164">
        <v>-1.1599999999999999</v>
      </c>
    </row>
    <row r="1165" spans="2:4" x14ac:dyDescent="0.2">
      <c r="B1165">
        <v>1140</v>
      </c>
      <c r="C1165" s="4">
        <v>-134.22117</v>
      </c>
      <c r="D1165">
        <v>-1.59</v>
      </c>
    </row>
    <row r="1166" spans="2:4" x14ac:dyDescent="0.2">
      <c r="B1166">
        <v>1141</v>
      </c>
      <c r="C1166" s="4">
        <v>-134.21215000000001</v>
      </c>
      <c r="D1166">
        <v>-1.95</v>
      </c>
    </row>
    <row r="1167" spans="2:4" x14ac:dyDescent="0.2">
      <c r="B1167">
        <v>1142</v>
      </c>
      <c r="C1167" s="4">
        <v>-134.20466999999999</v>
      </c>
      <c r="D1167">
        <v>-1.9</v>
      </c>
    </row>
    <row r="1168" spans="2:4" x14ac:dyDescent="0.2">
      <c r="B1168">
        <v>1143</v>
      </c>
      <c r="C1168" s="4">
        <v>-134.1635</v>
      </c>
      <c r="D1168">
        <v>-1.1499999999999999</v>
      </c>
    </row>
    <row r="1169" spans="2:4" x14ac:dyDescent="0.2">
      <c r="B1169">
        <v>1144</v>
      </c>
      <c r="C1169" s="4">
        <v>-134.09912</v>
      </c>
      <c r="D1169">
        <v>-1.37</v>
      </c>
    </row>
    <row r="1170" spans="2:4" x14ac:dyDescent="0.2">
      <c r="B1170">
        <v>1145</v>
      </c>
      <c r="C1170" s="4">
        <v>-133.96413999999999</v>
      </c>
      <c r="D1170">
        <v>-1.57</v>
      </c>
    </row>
    <row r="1171" spans="2:4" x14ac:dyDescent="0.2">
      <c r="B1171">
        <v>1146</v>
      </c>
      <c r="C1171" s="4">
        <v>-133.80180999999999</v>
      </c>
      <c r="D1171">
        <v>-1.1200000000000001</v>
      </c>
    </row>
    <row r="1172" spans="2:4" x14ac:dyDescent="0.2">
      <c r="B1172">
        <v>1147</v>
      </c>
      <c r="C1172" s="4">
        <v>-133.62871000000001</v>
      </c>
      <c r="D1172">
        <v>-0.67</v>
      </c>
    </row>
    <row r="1173" spans="2:4" x14ac:dyDescent="0.2">
      <c r="B1173">
        <v>1148</v>
      </c>
      <c r="C1173" s="4">
        <v>-133.45430999999999</v>
      </c>
      <c r="D1173">
        <v>-0.49</v>
      </c>
    </row>
    <row r="1174" spans="2:4" x14ac:dyDescent="0.2">
      <c r="B1174">
        <v>1149</v>
      </c>
      <c r="C1174" s="4">
        <v>-133.27983</v>
      </c>
      <c r="D1174">
        <v>-0.1</v>
      </c>
    </row>
    <row r="1175" spans="2:4" x14ac:dyDescent="0.2">
      <c r="B1175">
        <v>1150</v>
      </c>
      <c r="C1175" s="4">
        <v>-133.12775999999999</v>
      </c>
      <c r="D1175">
        <v>0.45</v>
      </c>
    </row>
    <row r="1176" spans="2:4" x14ac:dyDescent="0.2">
      <c r="B1176">
        <v>1151</v>
      </c>
      <c r="C1176" s="4">
        <v>-133.00596999999999</v>
      </c>
      <c r="D1176">
        <v>0.35</v>
      </c>
    </row>
    <row r="1177" spans="2:4" x14ac:dyDescent="0.2">
      <c r="B1177">
        <v>1152</v>
      </c>
      <c r="C1177" s="4">
        <v>-132.88018</v>
      </c>
      <c r="D1177">
        <v>-0.04</v>
      </c>
    </row>
    <row r="1178" spans="2:4" x14ac:dyDescent="0.2">
      <c r="B1178">
        <v>1153</v>
      </c>
      <c r="C1178" s="4">
        <v>-132.78897000000001</v>
      </c>
      <c r="D1178">
        <v>-7.0000000000000007E-2</v>
      </c>
    </row>
    <row r="1179" spans="2:4" x14ac:dyDescent="0.2">
      <c r="B1179">
        <v>1154</v>
      </c>
      <c r="C1179" s="4">
        <v>-132.72416999999999</v>
      </c>
      <c r="D1179">
        <v>0.84</v>
      </c>
    </row>
    <row r="1180" spans="2:4" x14ac:dyDescent="0.2">
      <c r="B1180">
        <v>1155</v>
      </c>
      <c r="C1180" s="4">
        <v>-132.70186000000001</v>
      </c>
      <c r="D1180">
        <v>0.78</v>
      </c>
    </row>
    <row r="1181" spans="2:4" x14ac:dyDescent="0.2">
      <c r="B1181">
        <v>1156</v>
      </c>
      <c r="C1181" s="4">
        <v>-132.73083</v>
      </c>
      <c r="D1181">
        <v>-0.04</v>
      </c>
    </row>
    <row r="1182" spans="2:4" x14ac:dyDescent="0.2">
      <c r="B1182">
        <v>1157</v>
      </c>
      <c r="C1182" s="4">
        <v>-132.79947999999999</v>
      </c>
      <c r="D1182">
        <v>-0.57999999999999996</v>
      </c>
    </row>
    <row r="1183" spans="2:4" x14ac:dyDescent="0.2">
      <c r="B1183">
        <v>1158</v>
      </c>
      <c r="C1183" s="4">
        <v>-132.92889</v>
      </c>
      <c r="D1183">
        <v>-0.69</v>
      </c>
    </row>
    <row r="1184" spans="2:4" x14ac:dyDescent="0.2">
      <c r="B1184">
        <v>1159</v>
      </c>
      <c r="C1184" s="4">
        <v>-133.07908</v>
      </c>
      <c r="D1184">
        <v>0.31</v>
      </c>
    </row>
    <row r="1185" spans="2:4" x14ac:dyDescent="0.2">
      <c r="B1185">
        <v>1160</v>
      </c>
      <c r="C1185" s="4">
        <v>-133.21306000000001</v>
      </c>
      <c r="D1185">
        <v>1.68</v>
      </c>
    </row>
    <row r="1186" spans="2:4" x14ac:dyDescent="0.2">
      <c r="B1186">
        <v>1161</v>
      </c>
      <c r="C1186" s="4">
        <v>-133.27269999999999</v>
      </c>
      <c r="D1186">
        <v>1.91</v>
      </c>
    </row>
    <row r="1187" spans="2:4" x14ac:dyDescent="0.2">
      <c r="B1187">
        <v>1162</v>
      </c>
      <c r="C1187" s="4">
        <v>-133.28604999999999</v>
      </c>
      <c r="D1187">
        <v>1.08</v>
      </c>
    </row>
    <row r="1188" spans="2:4" x14ac:dyDescent="0.2">
      <c r="B1188">
        <v>1163</v>
      </c>
      <c r="C1188" s="4">
        <v>-133.2681</v>
      </c>
      <c r="D1188">
        <v>0.12</v>
      </c>
    </row>
    <row r="1189" spans="2:4" x14ac:dyDescent="0.2">
      <c r="B1189">
        <v>1164</v>
      </c>
      <c r="C1189" s="4">
        <v>-133.21221</v>
      </c>
      <c r="D1189">
        <v>-0.27</v>
      </c>
    </row>
    <row r="1190" spans="2:4" x14ac:dyDescent="0.2">
      <c r="B1190">
        <v>1165</v>
      </c>
      <c r="C1190" s="4">
        <v>-133.07631000000001</v>
      </c>
      <c r="D1190">
        <v>0.8</v>
      </c>
    </row>
    <row r="1191" spans="2:4" x14ac:dyDescent="0.2">
      <c r="B1191">
        <v>1166</v>
      </c>
      <c r="C1191" s="4">
        <v>-132.88426999999999</v>
      </c>
      <c r="D1191">
        <v>1.22</v>
      </c>
    </row>
    <row r="1192" spans="2:4" x14ac:dyDescent="0.2">
      <c r="B1192">
        <v>1167</v>
      </c>
      <c r="C1192" s="4">
        <v>-132.64929000000001</v>
      </c>
      <c r="D1192">
        <v>1.56</v>
      </c>
    </row>
    <row r="1193" spans="2:4" x14ac:dyDescent="0.2">
      <c r="B1193">
        <v>1168</v>
      </c>
      <c r="C1193" s="4">
        <v>-132.35933</v>
      </c>
      <c r="D1193">
        <v>1.65</v>
      </c>
    </row>
    <row r="1194" spans="2:4" x14ac:dyDescent="0.2">
      <c r="B1194">
        <v>1169</v>
      </c>
      <c r="C1194" s="4">
        <v>-132.03178</v>
      </c>
      <c r="D1194">
        <v>1.06</v>
      </c>
    </row>
    <row r="1195" spans="2:4" x14ac:dyDescent="0.2">
      <c r="B1195">
        <v>1170</v>
      </c>
      <c r="C1195" s="4">
        <v>-131.65797000000001</v>
      </c>
      <c r="D1195">
        <v>0.65</v>
      </c>
    </row>
    <row r="1196" spans="2:4" x14ac:dyDescent="0.2">
      <c r="B1196">
        <v>1171</v>
      </c>
      <c r="C1196" s="4">
        <v>-131.29931999999999</v>
      </c>
      <c r="D1196">
        <v>0.98</v>
      </c>
    </row>
    <row r="1197" spans="2:4" x14ac:dyDescent="0.2">
      <c r="B1197">
        <v>1172</v>
      </c>
      <c r="C1197" s="4">
        <v>-130.95554999999999</v>
      </c>
      <c r="D1197">
        <v>2.15</v>
      </c>
    </row>
    <row r="1198" spans="2:4" x14ac:dyDescent="0.2">
      <c r="B1198">
        <v>1173</v>
      </c>
      <c r="C1198" s="4">
        <v>-130.61698999999999</v>
      </c>
      <c r="D1198">
        <v>3.4</v>
      </c>
    </row>
    <row r="1199" spans="2:4" x14ac:dyDescent="0.2">
      <c r="B1199">
        <v>1174</v>
      </c>
      <c r="C1199" s="4">
        <v>-130.28102000000001</v>
      </c>
      <c r="D1199">
        <v>3.65</v>
      </c>
    </row>
    <row r="1200" spans="2:4" x14ac:dyDescent="0.2">
      <c r="B1200">
        <v>1175</v>
      </c>
      <c r="C1200" s="4">
        <v>-130.00144</v>
      </c>
      <c r="D1200">
        <v>3.32</v>
      </c>
    </row>
    <row r="1201" spans="2:4" x14ac:dyDescent="0.2">
      <c r="B1201">
        <v>1176</v>
      </c>
      <c r="C1201" s="4">
        <v>-129.79221000000001</v>
      </c>
      <c r="D1201">
        <v>2.9</v>
      </c>
    </row>
    <row r="1202" spans="2:4" x14ac:dyDescent="0.2">
      <c r="B1202">
        <v>1177</v>
      </c>
      <c r="C1202" s="4">
        <v>-129.66987</v>
      </c>
      <c r="D1202">
        <v>2.69</v>
      </c>
    </row>
    <row r="1203" spans="2:4" x14ac:dyDescent="0.2">
      <c r="B1203">
        <v>1178</v>
      </c>
      <c r="C1203" s="4">
        <v>-129.59769</v>
      </c>
      <c r="D1203">
        <v>2.81</v>
      </c>
    </row>
    <row r="1204" spans="2:4" x14ac:dyDescent="0.2">
      <c r="B1204">
        <v>1179</v>
      </c>
      <c r="C1204" s="4">
        <v>-129.61082999999999</v>
      </c>
      <c r="D1204">
        <v>2.4700000000000002</v>
      </c>
    </row>
    <row r="1205" spans="2:4" x14ac:dyDescent="0.2">
      <c r="B1205">
        <v>1180</v>
      </c>
      <c r="C1205" s="4">
        <v>-129.69573</v>
      </c>
      <c r="D1205">
        <v>2.15</v>
      </c>
    </row>
    <row r="1206" spans="2:4" x14ac:dyDescent="0.2">
      <c r="B1206">
        <v>1181</v>
      </c>
      <c r="C1206" s="4">
        <v>-129.87816000000001</v>
      </c>
      <c r="D1206">
        <v>2</v>
      </c>
    </row>
    <row r="1207" spans="2:4" x14ac:dyDescent="0.2">
      <c r="B1207">
        <v>1182</v>
      </c>
      <c r="C1207" s="4">
        <v>-130.10042000000001</v>
      </c>
      <c r="D1207">
        <v>2.3199999999999998</v>
      </c>
    </row>
    <row r="1208" spans="2:4" x14ac:dyDescent="0.2">
      <c r="B1208">
        <v>1183</v>
      </c>
      <c r="C1208" s="4">
        <v>-130.32390000000001</v>
      </c>
      <c r="D1208">
        <v>2.44</v>
      </c>
    </row>
    <row r="1209" spans="2:4" x14ac:dyDescent="0.2">
      <c r="B1209">
        <v>1184</v>
      </c>
      <c r="C1209" s="4">
        <v>-130.53701000000001</v>
      </c>
      <c r="D1209">
        <v>2.37</v>
      </c>
    </row>
    <row r="1210" spans="2:4" x14ac:dyDescent="0.2">
      <c r="B1210">
        <v>1185</v>
      </c>
      <c r="C1210" s="4">
        <v>-130.74583000000001</v>
      </c>
      <c r="D1210">
        <v>1.61</v>
      </c>
    </row>
    <row r="1211" spans="2:4" x14ac:dyDescent="0.2">
      <c r="B1211">
        <v>1186</v>
      </c>
      <c r="C1211" s="4">
        <v>-130.94814</v>
      </c>
      <c r="D1211">
        <v>0.7</v>
      </c>
    </row>
    <row r="1212" spans="2:4" x14ac:dyDescent="0.2">
      <c r="B1212">
        <v>1187</v>
      </c>
      <c r="C1212" s="4">
        <v>-131.14424</v>
      </c>
      <c r="D1212">
        <v>-1.53</v>
      </c>
    </row>
    <row r="1213" spans="2:4" x14ac:dyDescent="0.2">
      <c r="B1213">
        <v>1188</v>
      </c>
      <c r="C1213" s="4">
        <v>-131.34798000000001</v>
      </c>
      <c r="D1213">
        <v>-0.23</v>
      </c>
    </row>
    <row r="1214" spans="2:4" x14ac:dyDescent="0.2">
      <c r="B1214">
        <v>1189</v>
      </c>
      <c r="C1214" s="4">
        <v>-131.51866999999999</v>
      </c>
      <c r="D1214">
        <v>0.04</v>
      </c>
    </row>
    <row r="1215" spans="2:4" x14ac:dyDescent="0.2">
      <c r="B1215">
        <v>1190</v>
      </c>
      <c r="C1215" s="4">
        <v>-131.66677000000001</v>
      </c>
      <c r="D1215">
        <v>0.14000000000000001</v>
      </c>
    </row>
    <row r="1216" spans="2:4" x14ac:dyDescent="0.2">
      <c r="B1216">
        <v>1191</v>
      </c>
      <c r="C1216" s="4">
        <v>-131.79365000000001</v>
      </c>
      <c r="D1216">
        <v>0.4</v>
      </c>
    </row>
    <row r="1217" spans="2:4" x14ac:dyDescent="0.2">
      <c r="B1217">
        <v>1192</v>
      </c>
      <c r="C1217" s="4">
        <v>-131.91255000000001</v>
      </c>
      <c r="D1217">
        <v>-0.32</v>
      </c>
    </row>
    <row r="1218" spans="2:4" x14ac:dyDescent="0.2">
      <c r="B1218">
        <v>1193</v>
      </c>
      <c r="C1218" s="4">
        <v>-131.99542</v>
      </c>
      <c r="D1218">
        <v>-0.93</v>
      </c>
    </row>
    <row r="1219" spans="2:4" x14ac:dyDescent="0.2">
      <c r="B1219">
        <v>1194</v>
      </c>
      <c r="C1219" s="4">
        <v>-132.03720999999999</v>
      </c>
      <c r="D1219">
        <v>-1.07</v>
      </c>
    </row>
    <row r="1220" spans="2:4" x14ac:dyDescent="0.2">
      <c r="B1220">
        <v>1195</v>
      </c>
      <c r="C1220" s="4">
        <v>-132.07435000000001</v>
      </c>
      <c r="D1220">
        <v>-0.13</v>
      </c>
    </row>
    <row r="1221" spans="2:4" x14ac:dyDescent="0.2">
      <c r="B1221">
        <v>1196</v>
      </c>
      <c r="C1221" s="4">
        <v>-132.08167</v>
      </c>
      <c r="D1221">
        <v>-1.4</v>
      </c>
    </row>
    <row r="1222" spans="2:4" x14ac:dyDescent="0.2">
      <c r="B1222">
        <v>1197</v>
      </c>
      <c r="C1222" s="4">
        <v>-132.07087999999999</v>
      </c>
      <c r="D1222">
        <v>-1.35</v>
      </c>
    </row>
    <row r="1223" spans="2:4" x14ac:dyDescent="0.2">
      <c r="B1223">
        <v>1198</v>
      </c>
      <c r="C1223" s="4">
        <v>-132.04325</v>
      </c>
      <c r="D1223">
        <v>-1.39</v>
      </c>
    </row>
    <row r="1224" spans="2:4" x14ac:dyDescent="0.2">
      <c r="B1224">
        <v>1199</v>
      </c>
      <c r="C1224" s="4">
        <v>-131.98102</v>
      </c>
      <c r="D1224">
        <v>-0.73</v>
      </c>
    </row>
    <row r="1225" spans="2:4" x14ac:dyDescent="0.2">
      <c r="B1225">
        <v>1200</v>
      </c>
      <c r="C1225" s="4">
        <v>-131.90258</v>
      </c>
      <c r="D1225">
        <v>-2.13</v>
      </c>
    </row>
    <row r="1226" spans="2:4" x14ac:dyDescent="0.2">
      <c r="B1226">
        <v>1201</v>
      </c>
      <c r="C1226" s="4">
        <v>-131.80373</v>
      </c>
      <c r="D1226">
        <v>-1.77</v>
      </c>
    </row>
    <row r="1227" spans="2:4" x14ac:dyDescent="0.2">
      <c r="B1227">
        <v>1202</v>
      </c>
      <c r="C1227" s="4">
        <v>-131.68466000000001</v>
      </c>
      <c r="D1227">
        <v>-0.33</v>
      </c>
    </row>
    <row r="1228" spans="2:4" x14ac:dyDescent="0.2">
      <c r="B1228">
        <v>1203</v>
      </c>
      <c r="C1228" s="4">
        <v>-131.53380999999999</v>
      </c>
      <c r="D1228">
        <v>-0.67</v>
      </c>
    </row>
    <row r="1229" spans="2:4" x14ac:dyDescent="0.2">
      <c r="B1229">
        <v>1204</v>
      </c>
      <c r="C1229" s="4">
        <v>-131.37224000000001</v>
      </c>
      <c r="D1229">
        <v>-0.61</v>
      </c>
    </row>
    <row r="1230" spans="2:4" x14ac:dyDescent="0.2">
      <c r="B1230">
        <v>1205</v>
      </c>
      <c r="C1230" s="4">
        <v>-131.18090000000001</v>
      </c>
      <c r="D1230">
        <v>-0.76</v>
      </c>
    </row>
    <row r="1231" spans="2:4" x14ac:dyDescent="0.2">
      <c r="B1231">
        <v>1206</v>
      </c>
      <c r="C1231" s="4">
        <v>-130.97961000000001</v>
      </c>
      <c r="D1231">
        <v>-0.48</v>
      </c>
    </row>
    <row r="1232" spans="2:4" x14ac:dyDescent="0.2">
      <c r="B1232">
        <v>1207</v>
      </c>
      <c r="C1232" s="4">
        <v>-130.77033</v>
      </c>
      <c r="D1232">
        <v>-0.64</v>
      </c>
    </row>
    <row r="1233" spans="2:4" x14ac:dyDescent="0.2">
      <c r="B1233">
        <v>1208</v>
      </c>
      <c r="C1233" s="4">
        <v>-130.59172000000001</v>
      </c>
      <c r="D1233">
        <v>-0.57999999999999996</v>
      </c>
    </row>
    <row r="1234" spans="2:4" x14ac:dyDescent="0.2">
      <c r="B1234">
        <v>1209</v>
      </c>
      <c r="C1234" s="4">
        <v>-130.41818000000001</v>
      </c>
      <c r="D1234">
        <v>1.1100000000000001</v>
      </c>
    </row>
    <row r="1235" spans="2:4" x14ac:dyDescent="0.2">
      <c r="B1235">
        <v>1210</v>
      </c>
      <c r="C1235" s="4">
        <v>-130.27654999999999</v>
      </c>
      <c r="D1235">
        <v>1.59</v>
      </c>
    </row>
    <row r="1236" spans="2:4" x14ac:dyDescent="0.2">
      <c r="B1236">
        <v>1211</v>
      </c>
      <c r="C1236" s="4">
        <v>-130.14466999999999</v>
      </c>
      <c r="D1236">
        <v>1.79</v>
      </c>
    </row>
    <row r="1237" spans="2:4" x14ac:dyDescent="0.2">
      <c r="B1237">
        <v>1212</v>
      </c>
      <c r="C1237" s="4">
        <v>-130.04344</v>
      </c>
      <c r="D1237">
        <v>2.0499999999999998</v>
      </c>
    </row>
    <row r="1238" spans="2:4" x14ac:dyDescent="0.2">
      <c r="B1238">
        <v>1213</v>
      </c>
      <c r="C1238" s="4">
        <v>-129.96630999999999</v>
      </c>
      <c r="D1238">
        <v>1.42</v>
      </c>
    </row>
    <row r="1239" spans="2:4" x14ac:dyDescent="0.2">
      <c r="B1239">
        <v>1214</v>
      </c>
      <c r="C1239" s="4">
        <v>-129.91588999999999</v>
      </c>
      <c r="D1239">
        <v>0.96</v>
      </c>
    </row>
    <row r="1240" spans="2:4" x14ac:dyDescent="0.2">
      <c r="B1240">
        <v>1215</v>
      </c>
      <c r="C1240" s="4">
        <v>-129.86357000000001</v>
      </c>
      <c r="D1240">
        <v>1.29</v>
      </c>
    </row>
    <row r="1241" spans="2:4" x14ac:dyDescent="0.2">
      <c r="B1241">
        <v>1216</v>
      </c>
      <c r="C1241" s="4">
        <v>-129.83526000000001</v>
      </c>
      <c r="D1241">
        <v>1.08</v>
      </c>
    </row>
    <row r="1242" spans="2:4" x14ac:dyDescent="0.2">
      <c r="B1242">
        <v>1217</v>
      </c>
      <c r="C1242" s="4">
        <v>-129.79481000000001</v>
      </c>
      <c r="D1242">
        <v>2.2000000000000002</v>
      </c>
    </row>
    <row r="1243" spans="2:4" x14ac:dyDescent="0.2">
      <c r="B1243">
        <v>1218</v>
      </c>
      <c r="C1243" s="4">
        <v>-129.74218999999999</v>
      </c>
      <c r="D1243">
        <v>2.69</v>
      </c>
    </row>
    <row r="1244" spans="2:4" x14ac:dyDescent="0.2">
      <c r="B1244">
        <v>1219</v>
      </c>
      <c r="C1244" s="4">
        <v>-129.70292000000001</v>
      </c>
      <c r="D1244">
        <v>2.86</v>
      </c>
    </row>
    <row r="1245" spans="2:4" x14ac:dyDescent="0.2">
      <c r="B1245">
        <v>1220</v>
      </c>
      <c r="C1245" s="4">
        <v>-129.68395000000001</v>
      </c>
      <c r="D1245">
        <v>2.5099999999999998</v>
      </c>
    </row>
    <row r="1246" spans="2:4" x14ac:dyDescent="0.2">
      <c r="B1246">
        <v>1221</v>
      </c>
      <c r="C1246" s="4">
        <v>-129.68673999999999</v>
      </c>
      <c r="D1246">
        <v>2.5099999999999998</v>
      </c>
    </row>
    <row r="1247" spans="2:4" x14ac:dyDescent="0.2">
      <c r="B1247">
        <v>1222</v>
      </c>
      <c r="C1247" s="4">
        <v>-129.70205999999999</v>
      </c>
      <c r="D1247">
        <v>2.92</v>
      </c>
    </row>
    <row r="1248" spans="2:4" x14ac:dyDescent="0.2">
      <c r="B1248">
        <v>1223</v>
      </c>
      <c r="C1248" s="4">
        <v>-129.71135000000001</v>
      </c>
      <c r="D1248">
        <v>2.68</v>
      </c>
    </row>
    <row r="1249" spans="2:4" x14ac:dyDescent="0.2">
      <c r="B1249">
        <v>1224</v>
      </c>
      <c r="C1249" s="4">
        <v>-129.72629000000001</v>
      </c>
      <c r="D1249">
        <v>2.71</v>
      </c>
    </row>
    <row r="1250" spans="2:4" x14ac:dyDescent="0.2">
      <c r="B1250">
        <v>1225</v>
      </c>
      <c r="C1250" s="4">
        <v>-129.74601000000001</v>
      </c>
      <c r="D1250">
        <v>2.91</v>
      </c>
    </row>
    <row r="1251" spans="2:4" x14ac:dyDescent="0.2">
      <c r="B1251">
        <v>1226</v>
      </c>
      <c r="C1251" s="4">
        <v>-129.76682</v>
      </c>
      <c r="D1251">
        <v>3.08</v>
      </c>
    </row>
    <row r="1252" spans="2:4" x14ac:dyDescent="0.2">
      <c r="B1252">
        <v>1227</v>
      </c>
      <c r="C1252" s="4">
        <v>-129.80064999999999</v>
      </c>
      <c r="D1252">
        <v>3.68</v>
      </c>
    </row>
    <row r="1253" spans="2:4" x14ac:dyDescent="0.2">
      <c r="B1253">
        <v>1228</v>
      </c>
      <c r="C1253" s="4">
        <v>-129.84593000000001</v>
      </c>
      <c r="D1253">
        <v>4.25</v>
      </c>
    </row>
    <row r="1254" spans="2:4" x14ac:dyDescent="0.2">
      <c r="B1254">
        <v>1229</v>
      </c>
      <c r="C1254" s="4">
        <v>-129.90504000000001</v>
      </c>
      <c r="D1254">
        <v>4.2699999999999996</v>
      </c>
    </row>
    <row r="1255" spans="2:4" x14ac:dyDescent="0.2">
      <c r="B1255">
        <v>1230</v>
      </c>
      <c r="C1255" s="4">
        <v>-129.98070000000001</v>
      </c>
      <c r="D1255">
        <v>4.24</v>
      </c>
    </row>
    <row r="1256" spans="2:4" x14ac:dyDescent="0.2">
      <c r="B1256">
        <v>1231</v>
      </c>
      <c r="C1256" s="4">
        <v>-130.07160999999999</v>
      </c>
      <c r="D1256">
        <v>4.08</v>
      </c>
    </row>
    <row r="1257" spans="2:4" x14ac:dyDescent="0.2">
      <c r="B1257">
        <v>1232</v>
      </c>
      <c r="C1257" s="4">
        <v>-130.19113999999999</v>
      </c>
      <c r="D1257">
        <v>4.03</v>
      </c>
    </row>
    <row r="1258" spans="2:4" x14ac:dyDescent="0.2">
      <c r="B1258">
        <v>1233</v>
      </c>
      <c r="C1258" s="4">
        <v>-130.35934</v>
      </c>
      <c r="D1258">
        <v>3.42</v>
      </c>
    </row>
    <row r="1259" spans="2:4" x14ac:dyDescent="0.2">
      <c r="B1259">
        <v>1234</v>
      </c>
      <c r="C1259" s="4">
        <v>-130.57285999999999</v>
      </c>
      <c r="D1259">
        <v>3.03</v>
      </c>
    </row>
    <row r="1260" spans="2:4" x14ac:dyDescent="0.2">
      <c r="B1260">
        <v>1235</v>
      </c>
      <c r="C1260" s="4">
        <v>-130.84578999999999</v>
      </c>
      <c r="D1260">
        <v>3.53</v>
      </c>
    </row>
    <row r="1261" spans="2:4" x14ac:dyDescent="0.2">
      <c r="B1261">
        <v>1236</v>
      </c>
      <c r="C1261" s="4">
        <v>-131.1465</v>
      </c>
      <c r="D1261">
        <v>3.67</v>
      </c>
    </row>
    <row r="1262" spans="2:4" x14ac:dyDescent="0.2">
      <c r="B1262">
        <v>1237</v>
      </c>
      <c r="C1262" s="4">
        <v>-131.49127999999999</v>
      </c>
      <c r="D1262">
        <v>3.55</v>
      </c>
    </row>
    <row r="1263" spans="2:4" x14ac:dyDescent="0.2">
      <c r="B1263">
        <v>1238</v>
      </c>
      <c r="C1263" s="4">
        <v>-131.82442</v>
      </c>
      <c r="D1263">
        <v>4.08</v>
      </c>
    </row>
    <row r="1264" spans="2:4" x14ac:dyDescent="0.2">
      <c r="B1264">
        <v>1239</v>
      </c>
      <c r="C1264" s="4">
        <v>-132.16533000000001</v>
      </c>
      <c r="D1264">
        <v>3.6</v>
      </c>
    </row>
    <row r="1265" spans="2:4" x14ac:dyDescent="0.2">
      <c r="B1265">
        <v>1240</v>
      </c>
      <c r="C1265" s="4">
        <v>-132.48483999999999</v>
      </c>
      <c r="D1265">
        <v>2.37</v>
      </c>
    </row>
    <row r="1266" spans="2:4" x14ac:dyDescent="0.2">
      <c r="B1266">
        <v>1241</v>
      </c>
      <c r="C1266" s="4">
        <v>-132.75767999999999</v>
      </c>
      <c r="D1266">
        <v>2.25</v>
      </c>
    </row>
    <row r="1267" spans="2:4" x14ac:dyDescent="0.2">
      <c r="B1267">
        <v>1242</v>
      </c>
      <c r="C1267" s="4">
        <v>-132.96573000000001</v>
      </c>
      <c r="D1267">
        <v>2.0099999999999998</v>
      </c>
    </row>
    <row r="1268" spans="2:4" x14ac:dyDescent="0.2">
      <c r="B1268">
        <v>1243</v>
      </c>
      <c r="C1268" s="4">
        <v>-133.11860999999999</v>
      </c>
      <c r="D1268">
        <v>1.87</v>
      </c>
    </row>
    <row r="1269" spans="2:4" x14ac:dyDescent="0.2">
      <c r="B1269">
        <v>1244</v>
      </c>
      <c r="C1269" s="4">
        <v>-133.2002</v>
      </c>
      <c r="D1269">
        <v>2.02</v>
      </c>
    </row>
    <row r="1270" spans="2:4" x14ac:dyDescent="0.2">
      <c r="B1270">
        <v>1245</v>
      </c>
      <c r="C1270" s="4">
        <v>-133.20377999999999</v>
      </c>
      <c r="D1270">
        <v>1.83</v>
      </c>
    </row>
    <row r="1271" spans="2:4" x14ac:dyDescent="0.2">
      <c r="B1271">
        <v>1246</v>
      </c>
      <c r="C1271" s="4">
        <v>-133.12977000000001</v>
      </c>
      <c r="D1271">
        <v>1.69</v>
      </c>
    </row>
    <row r="1272" spans="2:4" x14ac:dyDescent="0.2">
      <c r="B1272">
        <v>1247</v>
      </c>
      <c r="C1272" s="4">
        <v>-133.01691</v>
      </c>
      <c r="D1272">
        <v>2.0299999999999998</v>
      </c>
    </row>
    <row r="1273" spans="2:4" x14ac:dyDescent="0.2">
      <c r="B1273">
        <v>1248</v>
      </c>
      <c r="C1273" s="4">
        <v>-132.84504999999999</v>
      </c>
      <c r="D1273">
        <v>2.1</v>
      </c>
    </row>
    <row r="1274" spans="2:4" x14ac:dyDescent="0.2">
      <c r="B1274">
        <v>1249</v>
      </c>
      <c r="C1274" s="4">
        <v>-132.60664</v>
      </c>
      <c r="D1274">
        <v>2.1</v>
      </c>
    </row>
    <row r="1275" spans="2:4" x14ac:dyDescent="0.2">
      <c r="B1275">
        <v>1250</v>
      </c>
      <c r="C1275" s="4">
        <v>-132.36223000000001</v>
      </c>
      <c r="D1275">
        <v>2.23</v>
      </c>
    </row>
    <row r="1276" spans="2:4" x14ac:dyDescent="0.2">
      <c r="B1276">
        <v>1251</v>
      </c>
      <c r="C1276" s="4">
        <v>-132.11066</v>
      </c>
      <c r="D1276">
        <v>1.66</v>
      </c>
    </row>
    <row r="1277" spans="2:4" x14ac:dyDescent="0.2">
      <c r="B1277">
        <v>1252</v>
      </c>
      <c r="C1277" s="4">
        <v>-131.89309</v>
      </c>
      <c r="D1277">
        <v>2.69</v>
      </c>
    </row>
    <row r="1278" spans="2:4" x14ac:dyDescent="0.2">
      <c r="B1278">
        <v>1253</v>
      </c>
      <c r="C1278" s="4">
        <v>-131.71411000000001</v>
      </c>
      <c r="D1278">
        <v>2.87</v>
      </c>
    </row>
    <row r="1279" spans="2:4" x14ac:dyDescent="0.2">
      <c r="B1279">
        <v>1254</v>
      </c>
      <c r="C1279" s="4">
        <v>-131.52582000000001</v>
      </c>
      <c r="D1279">
        <v>2.52</v>
      </c>
    </row>
    <row r="1280" spans="2:4" x14ac:dyDescent="0.2">
      <c r="B1280">
        <v>1255</v>
      </c>
      <c r="C1280" s="4">
        <v>-131.33824000000001</v>
      </c>
      <c r="D1280">
        <v>2.77</v>
      </c>
    </row>
    <row r="1281" spans="2:4" x14ac:dyDescent="0.2">
      <c r="B1281">
        <v>1256</v>
      </c>
      <c r="C1281" s="4">
        <v>-131.17230000000001</v>
      </c>
      <c r="D1281">
        <v>2.88</v>
      </c>
    </row>
    <row r="1282" spans="2:4" x14ac:dyDescent="0.2">
      <c r="B1282">
        <v>1257</v>
      </c>
      <c r="C1282" s="4">
        <v>-131.02423999999999</v>
      </c>
      <c r="D1282">
        <v>2.84</v>
      </c>
    </row>
    <row r="1283" spans="2:4" x14ac:dyDescent="0.2">
      <c r="B1283">
        <v>1258</v>
      </c>
      <c r="C1283" s="4">
        <v>-130.87204</v>
      </c>
      <c r="D1283">
        <v>2.5</v>
      </c>
    </row>
    <row r="1284" spans="2:4" x14ac:dyDescent="0.2">
      <c r="B1284">
        <v>1259</v>
      </c>
      <c r="C1284" s="4">
        <v>-130.69282999999999</v>
      </c>
      <c r="D1284">
        <v>2.42</v>
      </c>
    </row>
    <row r="1285" spans="2:4" x14ac:dyDescent="0.2">
      <c r="B1285">
        <v>1260</v>
      </c>
      <c r="C1285" s="4">
        <v>-130.48715000000001</v>
      </c>
      <c r="D1285">
        <v>1.01</v>
      </c>
    </row>
    <row r="1286" spans="2:4" x14ac:dyDescent="0.2">
      <c r="B1286">
        <v>1261</v>
      </c>
      <c r="C1286" s="4">
        <v>-130.25960000000001</v>
      </c>
      <c r="D1286">
        <v>-0.59</v>
      </c>
    </row>
    <row r="1287" spans="2:4" x14ac:dyDescent="0.2">
      <c r="B1287">
        <v>1262</v>
      </c>
      <c r="C1287" s="4">
        <v>-130.06339</v>
      </c>
      <c r="D1287">
        <v>-1.4</v>
      </c>
    </row>
    <row r="1288" spans="2:4" x14ac:dyDescent="0.2">
      <c r="B1288">
        <v>1263</v>
      </c>
      <c r="C1288" s="4">
        <v>-129.88177999999999</v>
      </c>
      <c r="D1288">
        <v>0.05</v>
      </c>
    </row>
    <row r="1289" spans="2:4" x14ac:dyDescent="0.2">
      <c r="B1289">
        <v>1264</v>
      </c>
      <c r="C1289" s="4">
        <v>-129.72421</v>
      </c>
      <c r="D1289">
        <v>-7.0000000000000007E-2</v>
      </c>
    </row>
    <row r="1290" spans="2:4" x14ac:dyDescent="0.2">
      <c r="B1290">
        <v>1265</v>
      </c>
      <c r="C1290" s="4">
        <v>-129.62360000000001</v>
      </c>
      <c r="D1290">
        <v>-0.28999999999999998</v>
      </c>
    </row>
    <row r="1291" spans="2:4" x14ac:dyDescent="0.2">
      <c r="B1291">
        <v>1266</v>
      </c>
      <c r="C1291" s="4">
        <v>-129.55095</v>
      </c>
      <c r="D1291">
        <v>0.2</v>
      </c>
    </row>
    <row r="1292" spans="2:4" x14ac:dyDescent="0.2">
      <c r="B1292">
        <v>1267</v>
      </c>
      <c r="C1292" s="4">
        <v>-129.52365</v>
      </c>
      <c r="D1292">
        <v>0.13</v>
      </c>
    </row>
    <row r="1293" spans="2:4" x14ac:dyDescent="0.2">
      <c r="B1293">
        <v>1268</v>
      </c>
      <c r="C1293" s="4">
        <v>-129.56470999999999</v>
      </c>
      <c r="D1293">
        <v>-1.04</v>
      </c>
    </row>
    <row r="1294" spans="2:4" x14ac:dyDescent="0.2">
      <c r="B1294">
        <v>1269</v>
      </c>
      <c r="C1294" s="4">
        <v>-129.63290000000001</v>
      </c>
      <c r="D1294">
        <v>-2.16</v>
      </c>
    </row>
    <row r="1295" spans="2:4" x14ac:dyDescent="0.2">
      <c r="B1295">
        <v>1270</v>
      </c>
      <c r="C1295" s="4">
        <v>-129.72184999999999</v>
      </c>
      <c r="D1295">
        <v>-2.62</v>
      </c>
    </row>
    <row r="1296" spans="2:4" x14ac:dyDescent="0.2">
      <c r="B1296">
        <v>1271</v>
      </c>
      <c r="C1296" s="4">
        <v>-129.81992</v>
      </c>
      <c r="D1296">
        <v>-1.96</v>
      </c>
    </row>
    <row r="1297" spans="2:4" x14ac:dyDescent="0.2">
      <c r="B1297">
        <v>1272</v>
      </c>
      <c r="C1297" s="4">
        <v>-129.91383999999999</v>
      </c>
      <c r="D1297">
        <v>-2.15</v>
      </c>
    </row>
    <row r="1298" spans="2:4" x14ac:dyDescent="0.2">
      <c r="B1298">
        <v>1273</v>
      </c>
      <c r="C1298" s="4">
        <v>-130.04459</v>
      </c>
      <c r="D1298">
        <v>-2.36</v>
      </c>
    </row>
    <row r="1299" spans="2:4" x14ac:dyDescent="0.2">
      <c r="B1299">
        <v>1274</v>
      </c>
      <c r="C1299" s="4">
        <v>-130.22060999999999</v>
      </c>
      <c r="D1299">
        <v>-2.76</v>
      </c>
    </row>
    <row r="1300" spans="2:4" x14ac:dyDescent="0.2">
      <c r="B1300">
        <v>1275</v>
      </c>
      <c r="C1300" s="4">
        <v>-130.39583999999999</v>
      </c>
      <c r="D1300">
        <v>-2.84</v>
      </c>
    </row>
    <row r="1301" spans="2:4" x14ac:dyDescent="0.2">
      <c r="B1301">
        <v>1276</v>
      </c>
      <c r="C1301" s="4">
        <v>-130.57868999999999</v>
      </c>
      <c r="D1301">
        <v>-2.63</v>
      </c>
    </row>
    <row r="1302" spans="2:4" x14ac:dyDescent="0.2">
      <c r="B1302">
        <v>1277</v>
      </c>
      <c r="C1302" s="4">
        <v>-130.76983999999999</v>
      </c>
      <c r="D1302">
        <v>-3.04</v>
      </c>
    </row>
    <row r="1303" spans="2:4" x14ac:dyDescent="0.2">
      <c r="B1303">
        <v>1278</v>
      </c>
      <c r="C1303" s="4">
        <v>-130.97565</v>
      </c>
      <c r="D1303">
        <v>-3.81</v>
      </c>
    </row>
    <row r="1304" spans="2:4" x14ac:dyDescent="0.2">
      <c r="B1304">
        <v>1279</v>
      </c>
      <c r="C1304" s="4">
        <v>-131.18374</v>
      </c>
      <c r="D1304">
        <v>-4.32</v>
      </c>
    </row>
    <row r="1305" spans="2:4" x14ac:dyDescent="0.2">
      <c r="B1305">
        <v>1280</v>
      </c>
      <c r="C1305" s="4">
        <v>-131.40763000000001</v>
      </c>
      <c r="D1305">
        <v>-4.5599999999999996</v>
      </c>
    </row>
    <row r="1306" spans="2:4" x14ac:dyDescent="0.2">
      <c r="B1306">
        <v>1281</v>
      </c>
      <c r="C1306" s="4">
        <v>-131.66825</v>
      </c>
      <c r="D1306">
        <v>-3.96</v>
      </c>
    </row>
    <row r="1307" spans="2:4" x14ac:dyDescent="0.2">
      <c r="B1307">
        <v>1282</v>
      </c>
      <c r="C1307" s="4">
        <v>-131.93496999999999</v>
      </c>
      <c r="D1307">
        <v>-3.25</v>
      </c>
    </row>
    <row r="1308" spans="2:4" x14ac:dyDescent="0.2">
      <c r="B1308">
        <v>1283</v>
      </c>
      <c r="C1308" s="4">
        <v>-132.22028</v>
      </c>
      <c r="D1308">
        <v>-3.34</v>
      </c>
    </row>
    <row r="1309" spans="2:4" x14ac:dyDescent="0.2">
      <c r="B1309">
        <v>1284</v>
      </c>
      <c r="C1309" s="4">
        <v>-132.50684999999999</v>
      </c>
      <c r="D1309">
        <v>-3.65</v>
      </c>
    </row>
    <row r="1310" spans="2:4" x14ac:dyDescent="0.2">
      <c r="B1310">
        <v>1285</v>
      </c>
      <c r="C1310" s="4">
        <v>-132.79156</v>
      </c>
      <c r="D1310">
        <v>-3.52</v>
      </c>
    </row>
    <row r="1311" spans="2:4" x14ac:dyDescent="0.2">
      <c r="B1311">
        <v>1286</v>
      </c>
      <c r="C1311" s="4">
        <v>-133.10205999999999</v>
      </c>
      <c r="D1311">
        <v>-3.67</v>
      </c>
    </row>
    <row r="1312" spans="2:4" x14ac:dyDescent="0.2">
      <c r="B1312">
        <v>1287</v>
      </c>
      <c r="C1312" s="4">
        <v>-133.43222</v>
      </c>
      <c r="D1312">
        <v>-3.61</v>
      </c>
    </row>
    <row r="1313" spans="2:4" x14ac:dyDescent="0.2">
      <c r="B1313">
        <v>1288</v>
      </c>
      <c r="C1313" s="4">
        <v>-133.73808</v>
      </c>
      <c r="D1313">
        <v>-3.98</v>
      </c>
    </row>
    <row r="1314" spans="2:4" x14ac:dyDescent="0.2">
      <c r="B1314">
        <v>1289</v>
      </c>
      <c r="C1314" s="4">
        <v>-134.05534</v>
      </c>
      <c r="D1314">
        <v>-4.46</v>
      </c>
    </row>
    <row r="1315" spans="2:4" x14ac:dyDescent="0.2">
      <c r="B1315">
        <v>1290</v>
      </c>
      <c r="C1315" s="4">
        <v>-134.37036000000001</v>
      </c>
      <c r="D1315">
        <v>-4.57</v>
      </c>
    </row>
    <row r="1316" spans="2:4" x14ac:dyDescent="0.2">
      <c r="B1316">
        <v>1291</v>
      </c>
      <c r="C1316" s="4">
        <v>-134.67524</v>
      </c>
      <c r="D1316">
        <v>-4.08</v>
      </c>
    </row>
    <row r="1317" spans="2:4" x14ac:dyDescent="0.2">
      <c r="B1317">
        <v>1292</v>
      </c>
      <c r="C1317" s="4">
        <v>-135.00140999999999</v>
      </c>
      <c r="D1317">
        <v>-3.85</v>
      </c>
    </row>
    <row r="1318" spans="2:4" x14ac:dyDescent="0.2">
      <c r="B1318">
        <v>1293</v>
      </c>
      <c r="C1318" s="4">
        <v>-135.31005999999999</v>
      </c>
      <c r="D1318">
        <v>-3.81</v>
      </c>
    </row>
    <row r="1319" spans="2:4" x14ac:dyDescent="0.2">
      <c r="B1319">
        <v>1294</v>
      </c>
      <c r="C1319" s="4">
        <v>-135.59279000000001</v>
      </c>
      <c r="D1319">
        <v>-3.91</v>
      </c>
    </row>
    <row r="1320" spans="2:4" x14ac:dyDescent="0.2">
      <c r="B1320">
        <v>1295</v>
      </c>
      <c r="C1320" s="4">
        <v>-135.83578</v>
      </c>
      <c r="D1320">
        <v>-3.2</v>
      </c>
    </row>
    <row r="1321" spans="2:4" x14ac:dyDescent="0.2">
      <c r="B1321">
        <v>1296</v>
      </c>
      <c r="C1321" s="4">
        <v>-136.00948</v>
      </c>
      <c r="D1321">
        <v>-2.87</v>
      </c>
    </row>
    <row r="1322" spans="2:4" x14ac:dyDescent="0.2">
      <c r="B1322">
        <v>1297</v>
      </c>
      <c r="C1322" s="4">
        <v>-136.13007999999999</v>
      </c>
      <c r="D1322">
        <v>-2.69</v>
      </c>
    </row>
    <row r="1323" spans="2:4" x14ac:dyDescent="0.2">
      <c r="B1323">
        <v>1298</v>
      </c>
      <c r="C1323" s="4">
        <v>-136.17408</v>
      </c>
      <c r="D1323">
        <v>-2.5</v>
      </c>
    </row>
    <row r="1324" spans="2:4" x14ac:dyDescent="0.2">
      <c r="B1324">
        <v>1299</v>
      </c>
      <c r="C1324" s="4">
        <v>-136.20035999999999</v>
      </c>
      <c r="D1324">
        <v>-2.84</v>
      </c>
    </row>
    <row r="1325" spans="2:4" x14ac:dyDescent="0.2">
      <c r="B1325">
        <v>1300</v>
      </c>
      <c r="C1325" s="4">
        <v>-136.15347</v>
      </c>
      <c r="D1325">
        <v>-2.29</v>
      </c>
    </row>
    <row r="1326" spans="2:4" x14ac:dyDescent="0.2">
      <c r="B1326">
        <v>1301</v>
      </c>
      <c r="C1326" s="4">
        <v>-136.04931999999999</v>
      </c>
      <c r="D1326">
        <v>-2.0299999999999998</v>
      </c>
    </row>
    <row r="1327" spans="2:4" x14ac:dyDescent="0.2">
      <c r="B1327">
        <v>1302</v>
      </c>
      <c r="C1327" s="4">
        <v>-135.89805999999999</v>
      </c>
      <c r="D1327">
        <v>-2.56</v>
      </c>
    </row>
    <row r="1328" spans="2:4" x14ac:dyDescent="0.2">
      <c r="B1328">
        <v>1303</v>
      </c>
      <c r="C1328" s="4">
        <v>-135.75605999999999</v>
      </c>
      <c r="D1328">
        <v>-1.83</v>
      </c>
    </row>
    <row r="1329" spans="2:4" x14ac:dyDescent="0.2">
      <c r="B1329">
        <v>1304</v>
      </c>
      <c r="C1329" s="4">
        <v>-135.62271000000001</v>
      </c>
      <c r="D1329">
        <v>-1.35</v>
      </c>
    </row>
    <row r="1330" spans="2:4" x14ac:dyDescent="0.2">
      <c r="B1330">
        <v>1305</v>
      </c>
      <c r="C1330" s="4">
        <v>-135.47457</v>
      </c>
      <c r="D1330">
        <v>-0.99</v>
      </c>
    </row>
    <row r="1331" spans="2:4" x14ac:dyDescent="0.2">
      <c r="B1331">
        <v>1306</v>
      </c>
      <c r="C1331" s="4">
        <v>-135.31493</v>
      </c>
      <c r="D1331">
        <v>-0.22</v>
      </c>
    </row>
    <row r="1332" spans="2:4" x14ac:dyDescent="0.2">
      <c r="B1332">
        <v>1307</v>
      </c>
      <c r="C1332" s="4">
        <v>-135.15141</v>
      </c>
      <c r="D1332">
        <v>0.03</v>
      </c>
    </row>
    <row r="1333" spans="2:4" x14ac:dyDescent="0.2">
      <c r="B1333">
        <v>1308</v>
      </c>
      <c r="C1333" s="4">
        <v>-135.00379000000001</v>
      </c>
      <c r="D1333">
        <v>-0.13</v>
      </c>
    </row>
    <row r="1334" spans="2:4" x14ac:dyDescent="0.2">
      <c r="B1334">
        <v>1309</v>
      </c>
      <c r="C1334" s="4">
        <v>-134.85070999999999</v>
      </c>
      <c r="D1334">
        <v>0.31</v>
      </c>
    </row>
    <row r="1335" spans="2:4" x14ac:dyDescent="0.2">
      <c r="B1335">
        <v>1310</v>
      </c>
      <c r="C1335" s="4">
        <v>-134.71633</v>
      </c>
      <c r="D1335">
        <v>0.56999999999999995</v>
      </c>
    </row>
    <row r="1336" spans="2:4" x14ac:dyDescent="0.2">
      <c r="B1336">
        <v>1311</v>
      </c>
      <c r="C1336" s="4">
        <v>-134.60102000000001</v>
      </c>
      <c r="D1336">
        <v>0.84</v>
      </c>
    </row>
    <row r="1337" spans="2:4" x14ac:dyDescent="0.2">
      <c r="B1337">
        <v>1312</v>
      </c>
      <c r="C1337" s="4">
        <v>-134.50857999999999</v>
      </c>
      <c r="D1337">
        <v>1.08</v>
      </c>
    </row>
    <row r="1338" spans="2:4" x14ac:dyDescent="0.2">
      <c r="B1338">
        <v>1313</v>
      </c>
      <c r="C1338" s="4">
        <v>-134.40178</v>
      </c>
      <c r="D1338">
        <v>1.37</v>
      </c>
    </row>
    <row r="1339" spans="2:4" x14ac:dyDescent="0.2">
      <c r="B1339">
        <v>1314</v>
      </c>
      <c r="C1339" s="4">
        <v>-134.32517999999999</v>
      </c>
      <c r="D1339">
        <v>1.31</v>
      </c>
    </row>
    <row r="1340" spans="2:4" x14ac:dyDescent="0.2">
      <c r="B1340">
        <v>1315</v>
      </c>
      <c r="C1340" s="4">
        <v>-134.31316000000001</v>
      </c>
      <c r="D1340">
        <v>1.24</v>
      </c>
    </row>
    <row r="1341" spans="2:4" x14ac:dyDescent="0.2">
      <c r="B1341">
        <v>1316</v>
      </c>
      <c r="C1341" s="4">
        <v>-134.32612</v>
      </c>
      <c r="D1341">
        <v>1.54</v>
      </c>
    </row>
    <row r="1342" spans="2:4" x14ac:dyDescent="0.2">
      <c r="B1342">
        <v>1317</v>
      </c>
      <c r="C1342" s="4">
        <v>-134.3372</v>
      </c>
      <c r="D1342">
        <v>0.19</v>
      </c>
    </row>
    <row r="1343" spans="2:4" x14ac:dyDescent="0.2">
      <c r="B1343">
        <v>1318</v>
      </c>
      <c r="C1343" s="4">
        <v>-134.34251</v>
      </c>
      <c r="D1343">
        <v>-0.7</v>
      </c>
    </row>
    <row r="1344" spans="2:4" x14ac:dyDescent="0.2">
      <c r="B1344">
        <v>1319</v>
      </c>
      <c r="C1344" s="4">
        <v>-134.29166000000001</v>
      </c>
      <c r="D1344">
        <v>-1.22</v>
      </c>
    </row>
    <row r="1345" spans="2:4" x14ac:dyDescent="0.2">
      <c r="B1345">
        <v>1320</v>
      </c>
      <c r="C1345" s="4">
        <v>-134.21771000000001</v>
      </c>
      <c r="D1345">
        <v>-1.82</v>
      </c>
    </row>
    <row r="1346" spans="2:4" x14ac:dyDescent="0.2">
      <c r="B1346">
        <v>1321</v>
      </c>
      <c r="C1346" s="4">
        <v>-134.13458</v>
      </c>
      <c r="D1346">
        <v>-1.27</v>
      </c>
    </row>
    <row r="1347" spans="2:4" x14ac:dyDescent="0.2">
      <c r="B1347">
        <v>1322</v>
      </c>
      <c r="C1347" s="4">
        <v>-133.98475999999999</v>
      </c>
      <c r="D1347">
        <v>-1.5</v>
      </c>
    </row>
    <row r="1348" spans="2:4" x14ac:dyDescent="0.2">
      <c r="B1348">
        <v>1323</v>
      </c>
      <c r="C1348" s="4">
        <v>-133.79033999999999</v>
      </c>
      <c r="D1348">
        <v>-1.6</v>
      </c>
    </row>
    <row r="1349" spans="2:4" x14ac:dyDescent="0.2">
      <c r="B1349">
        <v>1324</v>
      </c>
      <c r="C1349" s="4">
        <v>-133.56755000000001</v>
      </c>
      <c r="D1349">
        <v>-1.46</v>
      </c>
    </row>
    <row r="1350" spans="2:4" x14ac:dyDescent="0.2">
      <c r="B1350">
        <v>1325</v>
      </c>
      <c r="C1350" s="4">
        <v>-133.31836999999999</v>
      </c>
      <c r="D1350">
        <v>-1.53</v>
      </c>
    </row>
    <row r="1351" spans="2:4" x14ac:dyDescent="0.2">
      <c r="B1351">
        <v>1326</v>
      </c>
      <c r="C1351" s="4">
        <v>-133.07109</v>
      </c>
      <c r="D1351">
        <v>-1.39</v>
      </c>
    </row>
    <row r="1352" spans="2:4" x14ac:dyDescent="0.2">
      <c r="B1352">
        <v>1327</v>
      </c>
      <c r="C1352" s="4">
        <v>-132.83779999999999</v>
      </c>
      <c r="D1352">
        <v>-1.52</v>
      </c>
    </row>
    <row r="1353" spans="2:4" x14ac:dyDescent="0.2">
      <c r="B1353">
        <v>1328</v>
      </c>
      <c r="C1353" s="4">
        <v>-132.59179</v>
      </c>
      <c r="D1353">
        <v>-1.08</v>
      </c>
    </row>
    <row r="1354" spans="2:4" x14ac:dyDescent="0.2">
      <c r="B1354">
        <v>1329</v>
      </c>
      <c r="C1354" s="4">
        <v>-132.35896</v>
      </c>
      <c r="D1354">
        <v>-0.97</v>
      </c>
    </row>
    <row r="1355" spans="2:4" x14ac:dyDescent="0.2">
      <c r="B1355">
        <v>1330</v>
      </c>
      <c r="C1355" s="4">
        <v>-132.15423000000001</v>
      </c>
      <c r="D1355">
        <v>-0.98</v>
      </c>
    </row>
    <row r="1356" spans="2:4" x14ac:dyDescent="0.2">
      <c r="B1356">
        <v>1331</v>
      </c>
      <c r="C1356" s="4">
        <v>-131.97192000000001</v>
      </c>
      <c r="D1356">
        <v>-1.61</v>
      </c>
    </row>
    <row r="1357" spans="2:4" x14ac:dyDescent="0.2">
      <c r="B1357">
        <v>1332</v>
      </c>
      <c r="C1357" s="4">
        <v>-131.82443000000001</v>
      </c>
      <c r="D1357">
        <v>-1.9</v>
      </c>
    </row>
    <row r="1358" spans="2:4" x14ac:dyDescent="0.2">
      <c r="B1358">
        <v>1333</v>
      </c>
      <c r="C1358" s="4">
        <v>-131.70868999999999</v>
      </c>
      <c r="D1358">
        <v>-1.28</v>
      </c>
    </row>
    <row r="1359" spans="2:4" x14ac:dyDescent="0.2">
      <c r="B1359">
        <v>1334</v>
      </c>
      <c r="C1359" s="4">
        <v>-131.637</v>
      </c>
      <c r="D1359">
        <v>-1.05</v>
      </c>
    </row>
    <row r="1360" spans="2:4" x14ac:dyDescent="0.2">
      <c r="B1360">
        <v>1335</v>
      </c>
      <c r="C1360" s="4">
        <v>-131.58043000000001</v>
      </c>
      <c r="D1360">
        <v>-0.32</v>
      </c>
    </row>
    <row r="1361" spans="2:4" x14ac:dyDescent="0.2">
      <c r="B1361">
        <v>1336</v>
      </c>
      <c r="C1361" s="4">
        <v>-131.55365</v>
      </c>
      <c r="D1361">
        <v>-0.46</v>
      </c>
    </row>
    <row r="1362" spans="2:4" x14ac:dyDescent="0.2">
      <c r="B1362">
        <v>1337</v>
      </c>
      <c r="C1362" s="4">
        <v>-131.55682999999999</v>
      </c>
      <c r="D1362">
        <v>-0.33</v>
      </c>
    </row>
    <row r="1363" spans="2:4" x14ac:dyDescent="0.2">
      <c r="B1363">
        <v>1338</v>
      </c>
      <c r="C1363" s="4">
        <v>-131.58025000000001</v>
      </c>
      <c r="D1363">
        <v>-0.03</v>
      </c>
    </row>
    <row r="1364" spans="2:4" x14ac:dyDescent="0.2">
      <c r="B1364">
        <v>1339</v>
      </c>
      <c r="C1364" s="4">
        <v>-131.61141000000001</v>
      </c>
      <c r="D1364">
        <v>-0.01</v>
      </c>
    </row>
    <row r="1365" spans="2:4" x14ac:dyDescent="0.2">
      <c r="B1365">
        <v>1340</v>
      </c>
      <c r="C1365" s="4">
        <v>-131.66113999999999</v>
      </c>
      <c r="D1365">
        <v>0.96</v>
      </c>
    </row>
    <row r="1366" spans="2:4" x14ac:dyDescent="0.2">
      <c r="B1366">
        <v>1341</v>
      </c>
      <c r="C1366" s="4">
        <v>-131.71146999999999</v>
      </c>
      <c r="D1366">
        <v>0.47</v>
      </c>
    </row>
    <row r="1367" spans="2:4" x14ac:dyDescent="0.2">
      <c r="B1367">
        <v>1342</v>
      </c>
      <c r="C1367" s="4">
        <v>-131.79204999999999</v>
      </c>
      <c r="D1367">
        <v>0.08</v>
      </c>
    </row>
    <row r="1368" spans="2:4" x14ac:dyDescent="0.2">
      <c r="B1368">
        <v>1343</v>
      </c>
      <c r="C1368" s="4">
        <v>-131.86411000000001</v>
      </c>
      <c r="D1368">
        <v>0.41</v>
      </c>
    </row>
    <row r="1369" spans="2:4" x14ac:dyDescent="0.2">
      <c r="B1369">
        <v>1344</v>
      </c>
      <c r="C1369" s="4">
        <v>-131.94470000000001</v>
      </c>
      <c r="D1369">
        <v>0.28000000000000003</v>
      </c>
    </row>
    <row r="1370" spans="2:4" x14ac:dyDescent="0.2">
      <c r="B1370">
        <v>1345</v>
      </c>
      <c r="C1370" s="4">
        <v>-132.04879</v>
      </c>
      <c r="D1370">
        <v>0.85</v>
      </c>
    </row>
    <row r="1371" spans="2:4" x14ac:dyDescent="0.2">
      <c r="B1371">
        <v>1346</v>
      </c>
      <c r="C1371" s="4">
        <v>-132.19472999999999</v>
      </c>
      <c r="D1371">
        <v>1.51</v>
      </c>
    </row>
    <row r="1372" spans="2:4" x14ac:dyDescent="0.2">
      <c r="B1372">
        <v>1347</v>
      </c>
      <c r="C1372" s="4">
        <v>-132.37076999999999</v>
      </c>
      <c r="D1372">
        <v>1.29</v>
      </c>
    </row>
    <row r="1373" spans="2:4" x14ac:dyDescent="0.2">
      <c r="B1373">
        <v>1348</v>
      </c>
      <c r="C1373" s="4">
        <v>-132.55161000000001</v>
      </c>
      <c r="D1373">
        <v>0.84</v>
      </c>
    </row>
    <row r="1374" spans="2:4" x14ac:dyDescent="0.2">
      <c r="B1374">
        <v>1349</v>
      </c>
      <c r="C1374" s="4">
        <v>-132.76524000000001</v>
      </c>
      <c r="D1374">
        <v>0.87</v>
      </c>
    </row>
    <row r="1375" spans="2:4" x14ac:dyDescent="0.2">
      <c r="B1375">
        <v>1350</v>
      </c>
      <c r="C1375" s="4">
        <v>-133.00162</v>
      </c>
      <c r="D1375">
        <v>0.44</v>
      </c>
    </row>
    <row r="1376" spans="2:4" x14ac:dyDescent="0.2">
      <c r="B1376">
        <v>1351</v>
      </c>
      <c r="C1376" s="4">
        <v>-133.26366999999999</v>
      </c>
      <c r="D1376">
        <v>0.14000000000000001</v>
      </c>
    </row>
    <row r="1377" spans="2:4" x14ac:dyDescent="0.2">
      <c r="B1377">
        <v>1352</v>
      </c>
      <c r="C1377" s="4">
        <v>-133.52723</v>
      </c>
      <c r="D1377">
        <v>-0.18</v>
      </c>
    </row>
    <row r="1378" spans="2:4" x14ac:dyDescent="0.2">
      <c r="B1378">
        <v>1353</v>
      </c>
      <c r="C1378" s="4">
        <v>-133.78936999999999</v>
      </c>
      <c r="D1378">
        <v>-0.18</v>
      </c>
    </row>
    <row r="1379" spans="2:4" x14ac:dyDescent="0.2">
      <c r="B1379">
        <v>1354</v>
      </c>
      <c r="C1379" s="4">
        <v>-134.0515</v>
      </c>
      <c r="D1379">
        <v>-0.25</v>
      </c>
    </row>
    <row r="1380" spans="2:4" x14ac:dyDescent="0.2">
      <c r="B1380">
        <v>1355</v>
      </c>
      <c r="C1380" s="4">
        <v>-134.30058</v>
      </c>
      <c r="D1380">
        <v>-0.25</v>
      </c>
    </row>
    <row r="1381" spans="2:4" x14ac:dyDescent="0.2">
      <c r="B1381">
        <v>1356</v>
      </c>
      <c r="C1381" s="4">
        <v>-134.56287</v>
      </c>
      <c r="D1381">
        <v>-0.18</v>
      </c>
    </row>
    <row r="1382" spans="2:4" x14ac:dyDescent="0.2">
      <c r="B1382">
        <v>1357</v>
      </c>
      <c r="C1382" s="4">
        <v>-134.84441000000001</v>
      </c>
      <c r="D1382">
        <v>-0.01</v>
      </c>
    </row>
    <row r="1383" spans="2:4" x14ac:dyDescent="0.2">
      <c r="B1383">
        <v>1358</v>
      </c>
      <c r="C1383" s="4">
        <v>-135.09746000000001</v>
      </c>
      <c r="D1383">
        <v>-0.31</v>
      </c>
    </row>
    <row r="1384" spans="2:4" x14ac:dyDescent="0.2">
      <c r="B1384">
        <v>1359</v>
      </c>
      <c r="C1384" s="4">
        <v>-135.35993999999999</v>
      </c>
      <c r="D1384">
        <v>-1.1299999999999999</v>
      </c>
    </row>
    <row r="1385" spans="2:4" x14ac:dyDescent="0.2">
      <c r="B1385">
        <v>1360</v>
      </c>
      <c r="C1385" s="4">
        <v>-135.60727</v>
      </c>
      <c r="D1385">
        <v>-1.31</v>
      </c>
    </row>
    <row r="1386" spans="2:4" x14ac:dyDescent="0.2">
      <c r="B1386">
        <v>1361</v>
      </c>
      <c r="C1386" s="4">
        <v>-135.8279</v>
      </c>
      <c r="D1386">
        <v>-1.92</v>
      </c>
    </row>
    <row r="1387" spans="2:4" x14ac:dyDescent="0.2">
      <c r="B1387">
        <v>1362</v>
      </c>
      <c r="C1387" s="4">
        <v>-136.00444999999999</v>
      </c>
      <c r="D1387">
        <v>-2.02</v>
      </c>
    </row>
    <row r="1388" spans="2:4" x14ac:dyDescent="0.2">
      <c r="B1388">
        <v>1363</v>
      </c>
      <c r="C1388" s="4">
        <v>-136.12797</v>
      </c>
      <c r="D1388">
        <v>-1.94</v>
      </c>
    </row>
    <row r="1389" spans="2:4" x14ac:dyDescent="0.2">
      <c r="B1389">
        <v>1364</v>
      </c>
      <c r="C1389" s="4">
        <v>-136.19116</v>
      </c>
      <c r="D1389">
        <v>-2.0299999999999998</v>
      </c>
    </row>
    <row r="1390" spans="2:4" x14ac:dyDescent="0.2">
      <c r="B1390">
        <v>1365</v>
      </c>
      <c r="C1390" s="4">
        <v>-136.20371</v>
      </c>
      <c r="D1390">
        <v>-2.09</v>
      </c>
    </row>
    <row r="1391" spans="2:4" x14ac:dyDescent="0.2">
      <c r="B1391">
        <v>1366</v>
      </c>
      <c r="C1391" s="4">
        <v>-136.16762</v>
      </c>
      <c r="D1391">
        <v>-1.72</v>
      </c>
    </row>
    <row r="1392" spans="2:4" x14ac:dyDescent="0.2">
      <c r="B1392">
        <v>1367</v>
      </c>
      <c r="C1392" s="4">
        <v>-136.11170999999999</v>
      </c>
      <c r="D1392">
        <v>-1.25</v>
      </c>
    </row>
    <row r="1393" spans="2:4" x14ac:dyDescent="0.2">
      <c r="B1393">
        <v>1368</v>
      </c>
      <c r="C1393" s="4">
        <v>-136.04013</v>
      </c>
      <c r="D1393">
        <v>-1.19</v>
      </c>
    </row>
    <row r="1394" spans="2:4" x14ac:dyDescent="0.2">
      <c r="B1394">
        <v>1369</v>
      </c>
      <c r="C1394" s="4">
        <v>-135.93445</v>
      </c>
      <c r="D1394">
        <v>-1.67</v>
      </c>
    </row>
    <row r="1395" spans="2:4" x14ac:dyDescent="0.2">
      <c r="B1395">
        <v>1370</v>
      </c>
      <c r="C1395" s="4">
        <v>-135.80450999999999</v>
      </c>
      <c r="D1395">
        <v>-1.77</v>
      </c>
    </row>
    <row r="1396" spans="2:4" x14ac:dyDescent="0.2">
      <c r="B1396">
        <v>1371</v>
      </c>
      <c r="C1396" s="4">
        <v>-135.65581</v>
      </c>
      <c r="D1396">
        <v>-1.44</v>
      </c>
    </row>
    <row r="1397" spans="2:4" x14ac:dyDescent="0.2">
      <c r="B1397">
        <v>1372</v>
      </c>
      <c r="C1397" s="4">
        <v>-135.51354000000001</v>
      </c>
      <c r="D1397">
        <v>-1.1000000000000001</v>
      </c>
    </row>
    <row r="1398" spans="2:4" x14ac:dyDescent="0.2">
      <c r="B1398">
        <v>1373</v>
      </c>
      <c r="C1398" s="4">
        <v>-135.39478</v>
      </c>
      <c r="D1398">
        <v>-1.51</v>
      </c>
    </row>
    <row r="1399" spans="2:4" x14ac:dyDescent="0.2">
      <c r="B1399">
        <v>1374</v>
      </c>
      <c r="C1399" s="4">
        <v>-135.26989</v>
      </c>
      <c r="D1399">
        <v>-2.16</v>
      </c>
    </row>
    <row r="1400" spans="2:4" x14ac:dyDescent="0.2">
      <c r="B1400">
        <v>1375</v>
      </c>
      <c r="C1400" s="4">
        <v>-135.16945999999999</v>
      </c>
      <c r="D1400">
        <v>-2.04</v>
      </c>
    </row>
    <row r="1401" spans="2:4" x14ac:dyDescent="0.2">
      <c r="B1401">
        <v>1376</v>
      </c>
      <c r="C1401" s="4">
        <v>-135.06854000000001</v>
      </c>
      <c r="D1401">
        <v>-2.09</v>
      </c>
    </row>
    <row r="1402" spans="2:4" x14ac:dyDescent="0.2">
      <c r="B1402">
        <v>1377</v>
      </c>
      <c r="C1402" s="4">
        <v>-134.99092999999999</v>
      </c>
      <c r="D1402">
        <v>-1.03</v>
      </c>
    </row>
    <row r="1403" spans="2:4" x14ac:dyDescent="0.2">
      <c r="B1403">
        <v>1378</v>
      </c>
      <c r="C1403" s="4">
        <v>-134.91532000000001</v>
      </c>
      <c r="D1403">
        <v>-1.1100000000000001</v>
      </c>
    </row>
    <row r="1404" spans="2:4" x14ac:dyDescent="0.2">
      <c r="B1404">
        <v>1379</v>
      </c>
      <c r="C1404" s="4">
        <v>-134.83733000000001</v>
      </c>
      <c r="D1404">
        <v>-0.99</v>
      </c>
    </row>
    <row r="1405" spans="2:4" x14ac:dyDescent="0.2">
      <c r="B1405">
        <v>1380</v>
      </c>
      <c r="C1405" s="4">
        <v>-134.78220999999999</v>
      </c>
      <c r="D1405">
        <v>-0.77</v>
      </c>
    </row>
    <row r="1406" spans="2:4" x14ac:dyDescent="0.2">
      <c r="B1406">
        <v>1381</v>
      </c>
      <c r="C1406" s="4">
        <v>-134.7167</v>
      </c>
      <c r="D1406">
        <v>-0.62</v>
      </c>
    </row>
    <row r="1407" spans="2:4" x14ac:dyDescent="0.2">
      <c r="B1407">
        <v>1382</v>
      </c>
      <c r="C1407" s="4">
        <v>-134.608</v>
      </c>
      <c r="D1407">
        <v>-1.79</v>
      </c>
    </row>
    <row r="1408" spans="2:4" x14ac:dyDescent="0.2">
      <c r="B1408">
        <v>1383</v>
      </c>
      <c r="C1408" s="4">
        <v>-134.45968999999999</v>
      </c>
      <c r="D1408">
        <v>-2.56</v>
      </c>
    </row>
    <row r="1409" spans="2:4" x14ac:dyDescent="0.2">
      <c r="B1409">
        <v>1384</v>
      </c>
      <c r="C1409" s="4">
        <v>-134.25493</v>
      </c>
      <c r="D1409">
        <v>-3.06</v>
      </c>
    </row>
    <row r="1410" spans="2:4" x14ac:dyDescent="0.2">
      <c r="B1410">
        <v>1385</v>
      </c>
      <c r="C1410" s="4">
        <v>-134.03494000000001</v>
      </c>
      <c r="D1410">
        <v>-3.58</v>
      </c>
    </row>
    <row r="1411" spans="2:4" x14ac:dyDescent="0.2">
      <c r="B1411">
        <v>1386</v>
      </c>
      <c r="C1411" s="4">
        <v>-133.81550999999999</v>
      </c>
      <c r="D1411">
        <v>-3</v>
      </c>
    </row>
    <row r="1412" spans="2:4" x14ac:dyDescent="0.2">
      <c r="B1412">
        <v>1387</v>
      </c>
      <c r="C1412" s="4">
        <v>-133.58787000000001</v>
      </c>
      <c r="D1412">
        <v>-2.17</v>
      </c>
    </row>
    <row r="1413" spans="2:4" x14ac:dyDescent="0.2">
      <c r="B1413">
        <v>1388</v>
      </c>
      <c r="C1413" s="4">
        <v>-133.36496</v>
      </c>
      <c r="D1413">
        <v>-1.51</v>
      </c>
    </row>
    <row r="1414" spans="2:4" x14ac:dyDescent="0.2">
      <c r="B1414">
        <v>1389</v>
      </c>
      <c r="C1414" s="4">
        <v>-133.15267</v>
      </c>
      <c r="D1414">
        <v>-0.68</v>
      </c>
    </row>
    <row r="1415" spans="2:4" x14ac:dyDescent="0.2">
      <c r="B1415">
        <v>1390</v>
      </c>
      <c r="C1415" s="4">
        <v>-132.95029</v>
      </c>
      <c r="D1415">
        <v>-0.67</v>
      </c>
    </row>
    <row r="1416" spans="2:4" x14ac:dyDescent="0.2">
      <c r="B1416">
        <v>1391</v>
      </c>
      <c r="C1416" s="4">
        <v>-132.79173</v>
      </c>
      <c r="D1416">
        <v>-1.54</v>
      </c>
    </row>
    <row r="1417" spans="2:4" x14ac:dyDescent="0.2">
      <c r="B1417">
        <v>1392</v>
      </c>
      <c r="C1417" s="4">
        <v>-132.70059000000001</v>
      </c>
      <c r="D1417">
        <v>-1.56</v>
      </c>
    </row>
    <row r="1418" spans="2:4" x14ac:dyDescent="0.2">
      <c r="B1418">
        <v>1393</v>
      </c>
      <c r="C1418" s="4">
        <v>-132.65156999999999</v>
      </c>
      <c r="D1418">
        <v>-1.65</v>
      </c>
    </row>
    <row r="1419" spans="2:4" x14ac:dyDescent="0.2">
      <c r="B1419">
        <v>1394</v>
      </c>
      <c r="C1419" s="4">
        <v>-132.62690000000001</v>
      </c>
      <c r="D1419">
        <v>-1.29</v>
      </c>
    </row>
    <row r="1420" spans="2:4" x14ac:dyDescent="0.2">
      <c r="B1420">
        <v>1395</v>
      </c>
      <c r="C1420" s="4">
        <v>-132.65474</v>
      </c>
      <c r="D1420">
        <v>-0.99</v>
      </c>
    </row>
    <row r="1421" spans="2:4" x14ac:dyDescent="0.2">
      <c r="B1421">
        <v>1396</v>
      </c>
      <c r="C1421" s="4">
        <v>-132.75810000000001</v>
      </c>
      <c r="D1421">
        <v>-1.1000000000000001</v>
      </c>
    </row>
    <row r="1422" spans="2:4" x14ac:dyDescent="0.2">
      <c r="B1422">
        <v>1397</v>
      </c>
      <c r="C1422" s="4">
        <v>-132.88194999999999</v>
      </c>
      <c r="D1422">
        <v>-1.62</v>
      </c>
    </row>
    <row r="1423" spans="2:4" x14ac:dyDescent="0.2">
      <c r="B1423">
        <v>1398</v>
      </c>
      <c r="C1423" s="4">
        <v>-133.02207000000001</v>
      </c>
      <c r="D1423">
        <v>-1.38</v>
      </c>
    </row>
    <row r="1424" spans="2:4" x14ac:dyDescent="0.2">
      <c r="B1424">
        <v>1399</v>
      </c>
      <c r="C1424" s="4">
        <v>-133.18519000000001</v>
      </c>
      <c r="D1424">
        <v>-1.21</v>
      </c>
    </row>
    <row r="1425" spans="2:4" x14ac:dyDescent="0.2">
      <c r="B1425">
        <v>1400</v>
      </c>
      <c r="C1425" s="4">
        <v>-133.35615000000001</v>
      </c>
      <c r="D1425">
        <v>-1.0900000000000001</v>
      </c>
    </row>
    <row r="1426" spans="2:4" x14ac:dyDescent="0.2">
      <c r="B1426">
        <v>1401</v>
      </c>
      <c r="C1426" s="4">
        <v>-133.53720999999999</v>
      </c>
      <c r="D1426">
        <v>-1.49</v>
      </c>
    </row>
    <row r="1427" spans="2:4" x14ac:dyDescent="0.2">
      <c r="B1427">
        <v>1402</v>
      </c>
      <c r="C1427" s="4">
        <v>-133.68020999999999</v>
      </c>
      <c r="D1427">
        <v>-2.2999999999999998</v>
      </c>
    </row>
    <row r="1428" spans="2:4" x14ac:dyDescent="0.2">
      <c r="B1428">
        <v>1403</v>
      </c>
      <c r="C1428" s="4">
        <v>-133.79123999999999</v>
      </c>
      <c r="D1428">
        <v>-2.77</v>
      </c>
    </row>
    <row r="1429" spans="2:4" x14ac:dyDescent="0.2">
      <c r="B1429">
        <v>1404</v>
      </c>
      <c r="C1429" s="4">
        <v>-133.88355999999999</v>
      </c>
      <c r="D1429">
        <v>-1.48</v>
      </c>
    </row>
    <row r="1430" spans="2:4" x14ac:dyDescent="0.2">
      <c r="B1430">
        <v>1405</v>
      </c>
      <c r="C1430" s="4">
        <v>-133.97801000000001</v>
      </c>
      <c r="D1430">
        <v>-1.3</v>
      </c>
    </row>
    <row r="1431" spans="2:4" x14ac:dyDescent="0.2">
      <c r="B1431">
        <v>1406</v>
      </c>
      <c r="C1431" s="4">
        <v>-134.04689999999999</v>
      </c>
      <c r="D1431">
        <v>-1.05</v>
      </c>
    </row>
    <row r="1432" spans="2:4" x14ac:dyDescent="0.2">
      <c r="B1432">
        <v>1407</v>
      </c>
      <c r="C1432" s="4">
        <v>-134.10434000000001</v>
      </c>
      <c r="D1432">
        <v>-0.86</v>
      </c>
    </row>
    <row r="1433" spans="2:4" x14ac:dyDescent="0.2">
      <c r="B1433">
        <v>1408</v>
      </c>
      <c r="C1433" s="4">
        <v>-134.14012</v>
      </c>
      <c r="D1433">
        <v>-1.17</v>
      </c>
    </row>
    <row r="1434" spans="2:4" x14ac:dyDescent="0.2">
      <c r="B1434">
        <v>1409</v>
      </c>
      <c r="C1434" s="4">
        <v>-134.20218</v>
      </c>
      <c r="D1434">
        <v>-1.07</v>
      </c>
    </row>
    <row r="1435" spans="2:4" x14ac:dyDescent="0.2">
      <c r="B1435">
        <v>1410</v>
      </c>
      <c r="C1435" s="4">
        <v>-134.26408000000001</v>
      </c>
      <c r="D1435">
        <v>-0.6</v>
      </c>
    </row>
    <row r="1436" spans="2:4" x14ac:dyDescent="0.2">
      <c r="B1436">
        <v>1411</v>
      </c>
      <c r="C1436" s="4">
        <v>-134.31807000000001</v>
      </c>
      <c r="D1436">
        <v>-0.14000000000000001</v>
      </c>
    </row>
    <row r="1437" spans="2:4" x14ac:dyDescent="0.2">
      <c r="B1437">
        <v>1412</v>
      </c>
      <c r="C1437" s="4">
        <v>-134.39109999999999</v>
      </c>
      <c r="D1437">
        <v>0.31</v>
      </c>
    </row>
    <row r="1438" spans="2:4" x14ac:dyDescent="0.2">
      <c r="B1438">
        <v>1413</v>
      </c>
      <c r="C1438" s="4">
        <v>-134.51962</v>
      </c>
      <c r="D1438">
        <v>0.55000000000000004</v>
      </c>
    </row>
    <row r="1439" spans="2:4" x14ac:dyDescent="0.2">
      <c r="B1439">
        <v>1414</v>
      </c>
      <c r="C1439" s="4">
        <v>-134.69332</v>
      </c>
      <c r="D1439">
        <v>-1.1499999999999999</v>
      </c>
    </row>
    <row r="1440" spans="2:4" x14ac:dyDescent="0.2">
      <c r="B1440">
        <v>1415</v>
      </c>
      <c r="C1440" s="4">
        <v>-134.87875</v>
      </c>
      <c r="D1440">
        <v>-2.35</v>
      </c>
    </row>
    <row r="1441" spans="2:4" x14ac:dyDescent="0.2">
      <c r="B1441">
        <v>1416</v>
      </c>
      <c r="C1441" s="4">
        <v>-135.06741</v>
      </c>
      <c r="D1441">
        <v>-1.71</v>
      </c>
    </row>
    <row r="1442" spans="2:4" x14ac:dyDescent="0.2">
      <c r="B1442">
        <v>1417</v>
      </c>
      <c r="C1442" s="4">
        <v>-135.24030999999999</v>
      </c>
      <c r="D1442">
        <v>-0.74</v>
      </c>
    </row>
    <row r="1443" spans="2:4" x14ac:dyDescent="0.2">
      <c r="B1443">
        <v>1418</v>
      </c>
      <c r="C1443" s="4">
        <v>-135.37316999999999</v>
      </c>
      <c r="D1443">
        <v>-0.67</v>
      </c>
    </row>
    <row r="1444" spans="2:4" x14ac:dyDescent="0.2">
      <c r="B1444">
        <v>1419</v>
      </c>
      <c r="C1444" s="4">
        <v>-135.48667</v>
      </c>
      <c r="D1444">
        <v>-1.42</v>
      </c>
    </row>
    <row r="1445" spans="2:4" x14ac:dyDescent="0.2">
      <c r="B1445">
        <v>1420</v>
      </c>
      <c r="C1445" s="4">
        <v>-135.56968000000001</v>
      </c>
      <c r="D1445">
        <v>-0.92</v>
      </c>
    </row>
    <row r="1446" spans="2:4" x14ac:dyDescent="0.2">
      <c r="B1446">
        <v>1421</v>
      </c>
      <c r="C1446" s="4">
        <v>-135.61700999999999</v>
      </c>
      <c r="D1446">
        <v>-0.61</v>
      </c>
    </row>
    <row r="1447" spans="2:4" x14ac:dyDescent="0.2">
      <c r="B1447">
        <v>1422</v>
      </c>
      <c r="C1447" s="4">
        <v>-135.63797</v>
      </c>
      <c r="D1447">
        <v>0.34</v>
      </c>
    </row>
    <row r="1448" spans="2:4" x14ac:dyDescent="0.2">
      <c r="B1448">
        <v>1423</v>
      </c>
      <c r="C1448" s="4">
        <v>-135.62604999999999</v>
      </c>
      <c r="D1448">
        <v>0.06</v>
      </c>
    </row>
    <row r="1449" spans="2:4" x14ac:dyDescent="0.2">
      <c r="B1449">
        <v>1424</v>
      </c>
      <c r="C1449" s="4">
        <v>-135.58618999999999</v>
      </c>
      <c r="D1449">
        <v>-0.01</v>
      </c>
    </row>
    <row r="1450" spans="2:4" x14ac:dyDescent="0.2">
      <c r="B1450">
        <v>1425</v>
      </c>
      <c r="C1450" s="4">
        <v>-135.5307</v>
      </c>
      <c r="D1450">
        <v>0.86</v>
      </c>
    </row>
    <row r="1451" spans="2:4" x14ac:dyDescent="0.2">
      <c r="B1451">
        <v>1426</v>
      </c>
      <c r="C1451" s="4">
        <v>-135.47121999999999</v>
      </c>
      <c r="D1451">
        <v>0.68</v>
      </c>
    </row>
    <row r="1452" spans="2:4" x14ac:dyDescent="0.2">
      <c r="B1452">
        <v>1427</v>
      </c>
      <c r="C1452" s="4">
        <v>-135.40922</v>
      </c>
      <c r="D1452">
        <v>0.08</v>
      </c>
    </row>
    <row r="1453" spans="2:4" x14ac:dyDescent="0.2">
      <c r="B1453">
        <v>1428</v>
      </c>
      <c r="C1453" s="4">
        <v>-135.32841999999999</v>
      </c>
      <c r="D1453">
        <v>-0.08</v>
      </c>
    </row>
    <row r="1454" spans="2:4" x14ac:dyDescent="0.2">
      <c r="B1454">
        <v>1429</v>
      </c>
      <c r="C1454" s="4">
        <v>-135.30213000000001</v>
      </c>
      <c r="D1454">
        <v>1.18</v>
      </c>
    </row>
    <row r="1455" spans="2:4" x14ac:dyDescent="0.2">
      <c r="B1455">
        <v>1430</v>
      </c>
      <c r="C1455" s="4">
        <v>-135.30685</v>
      </c>
      <c r="D1455">
        <v>2.0499999999999998</v>
      </c>
    </row>
    <row r="1456" spans="2:4" x14ac:dyDescent="0.2">
      <c r="B1456">
        <v>1431</v>
      </c>
      <c r="C1456" s="4">
        <v>-135.30332999999999</v>
      </c>
      <c r="D1456">
        <v>1.58</v>
      </c>
    </row>
    <row r="1457" spans="2:4" x14ac:dyDescent="0.2">
      <c r="B1457">
        <v>1432</v>
      </c>
      <c r="C1457" s="4">
        <v>-135.30412000000001</v>
      </c>
      <c r="D1457">
        <v>1.75</v>
      </c>
    </row>
    <row r="1458" spans="2:4" x14ac:dyDescent="0.2">
      <c r="B1458">
        <v>1433</v>
      </c>
      <c r="C1458" s="4">
        <v>-135.29248000000001</v>
      </c>
      <c r="D1458">
        <v>1.35</v>
      </c>
    </row>
    <row r="1459" spans="2:4" x14ac:dyDescent="0.2">
      <c r="B1459">
        <v>1434</v>
      </c>
      <c r="C1459" s="4">
        <v>-135.30073999999999</v>
      </c>
      <c r="D1459">
        <v>1.32</v>
      </c>
    </row>
    <row r="1460" spans="2:4" x14ac:dyDescent="0.2">
      <c r="B1460">
        <v>1435</v>
      </c>
      <c r="C1460" s="4">
        <v>-135.28758999999999</v>
      </c>
      <c r="D1460">
        <v>1.71</v>
      </c>
    </row>
    <row r="1461" spans="2:4" x14ac:dyDescent="0.2">
      <c r="B1461">
        <v>1436</v>
      </c>
      <c r="C1461" s="4">
        <v>-135.256</v>
      </c>
      <c r="D1461">
        <v>1.95</v>
      </c>
    </row>
    <row r="1462" spans="2:4" x14ac:dyDescent="0.2">
      <c r="B1462">
        <v>1437</v>
      </c>
      <c r="C1462" s="4">
        <v>-135.20195000000001</v>
      </c>
      <c r="D1462">
        <v>2.0099999999999998</v>
      </c>
    </row>
    <row r="1463" spans="2:4" x14ac:dyDescent="0.2">
      <c r="B1463">
        <v>1438</v>
      </c>
      <c r="C1463" s="4">
        <v>-135.11956000000001</v>
      </c>
      <c r="D1463">
        <v>1.69</v>
      </c>
    </row>
    <row r="1464" spans="2:4" x14ac:dyDescent="0.2">
      <c r="B1464">
        <v>1439</v>
      </c>
      <c r="C1464" s="4">
        <v>-135.06127000000001</v>
      </c>
      <c r="D1464">
        <v>1.1499999999999999</v>
      </c>
    </row>
    <row r="1465" spans="2:4" x14ac:dyDescent="0.2">
      <c r="B1465">
        <v>1440</v>
      </c>
      <c r="C1465" s="4">
        <v>-135.03618</v>
      </c>
      <c r="D1465">
        <v>1.31</v>
      </c>
    </row>
    <row r="1466" spans="2:4" x14ac:dyDescent="0.2">
      <c r="B1466">
        <v>1441</v>
      </c>
      <c r="C1466" s="4">
        <v>-135.00767999999999</v>
      </c>
      <c r="D1466">
        <v>1.1100000000000001</v>
      </c>
    </row>
    <row r="1467" spans="2:4" x14ac:dyDescent="0.2">
      <c r="B1467">
        <v>1442</v>
      </c>
      <c r="C1467" s="4">
        <v>-135.01151999999999</v>
      </c>
      <c r="D1467">
        <v>0.95</v>
      </c>
    </row>
    <row r="1468" spans="2:4" x14ac:dyDescent="0.2">
      <c r="B1468">
        <v>1443</v>
      </c>
      <c r="C1468" s="4">
        <v>-135.00089</v>
      </c>
      <c r="D1468">
        <v>0.99</v>
      </c>
    </row>
    <row r="1469" spans="2:4" x14ac:dyDescent="0.2">
      <c r="B1469">
        <v>1444</v>
      </c>
      <c r="C1469" s="4">
        <v>-134.98718</v>
      </c>
      <c r="D1469">
        <v>0.59</v>
      </c>
    </row>
    <row r="1470" spans="2:4" x14ac:dyDescent="0.2">
      <c r="B1470">
        <v>1445</v>
      </c>
      <c r="C1470" s="4">
        <v>-134.99652</v>
      </c>
      <c r="D1470">
        <v>0.43</v>
      </c>
    </row>
    <row r="1471" spans="2:4" x14ac:dyDescent="0.2">
      <c r="B1471">
        <v>1446</v>
      </c>
      <c r="C1471" s="4">
        <v>-134.96193</v>
      </c>
      <c r="D1471">
        <v>0.08</v>
      </c>
    </row>
    <row r="1472" spans="2:4" x14ac:dyDescent="0.2">
      <c r="B1472">
        <v>1447</v>
      </c>
      <c r="C1472" s="4">
        <v>-134.94065000000001</v>
      </c>
      <c r="D1472">
        <v>0.37</v>
      </c>
    </row>
    <row r="1473" spans="2:4" x14ac:dyDescent="0.2">
      <c r="B1473">
        <v>1448</v>
      </c>
      <c r="C1473" s="4">
        <v>-134.90734</v>
      </c>
      <c r="D1473">
        <v>-0.21</v>
      </c>
    </row>
    <row r="1474" spans="2:4" x14ac:dyDescent="0.2">
      <c r="B1474">
        <v>1449</v>
      </c>
      <c r="C1474" s="4">
        <v>-134.83883</v>
      </c>
      <c r="D1474">
        <v>-1.08</v>
      </c>
    </row>
    <row r="1475" spans="2:4" x14ac:dyDescent="0.2">
      <c r="B1475">
        <v>1450</v>
      </c>
      <c r="C1475" s="4">
        <v>-134.74137999999999</v>
      </c>
      <c r="D1475">
        <v>-7.0000000000000007E-2</v>
      </c>
    </row>
    <row r="1476" spans="2:4" x14ac:dyDescent="0.2">
      <c r="B1476">
        <v>1451</v>
      </c>
      <c r="C1476" s="4">
        <v>-134.63714999999999</v>
      </c>
      <c r="D1476">
        <v>-0.41</v>
      </c>
    </row>
    <row r="1477" spans="2:4" x14ac:dyDescent="0.2">
      <c r="B1477">
        <v>1452</v>
      </c>
      <c r="C1477" s="4">
        <v>-134.51527999999999</v>
      </c>
      <c r="D1477">
        <v>-1.59</v>
      </c>
    </row>
    <row r="1478" spans="2:4" x14ac:dyDescent="0.2">
      <c r="B1478">
        <v>1453</v>
      </c>
      <c r="C1478" s="4">
        <v>-134.40179000000001</v>
      </c>
      <c r="D1478">
        <v>-2.71</v>
      </c>
    </row>
    <row r="1479" spans="2:4" x14ac:dyDescent="0.2">
      <c r="B1479">
        <v>1454</v>
      </c>
      <c r="C1479" s="4">
        <v>-134.26685000000001</v>
      </c>
      <c r="D1479">
        <v>-1.38</v>
      </c>
    </row>
    <row r="1480" spans="2:4" x14ac:dyDescent="0.2">
      <c r="B1480">
        <v>1455</v>
      </c>
      <c r="C1480" s="4">
        <v>-134.12894</v>
      </c>
      <c r="D1480">
        <v>-1.84</v>
      </c>
    </row>
    <row r="1481" spans="2:4" x14ac:dyDescent="0.2">
      <c r="B1481">
        <v>1456</v>
      </c>
      <c r="C1481" s="4">
        <v>-134.01288</v>
      </c>
      <c r="D1481">
        <v>-1.91</v>
      </c>
    </row>
    <row r="1482" spans="2:4" x14ac:dyDescent="0.2">
      <c r="B1482">
        <v>1457</v>
      </c>
      <c r="C1482" s="4">
        <v>-133.92901000000001</v>
      </c>
      <c r="D1482">
        <v>-1.85</v>
      </c>
    </row>
    <row r="1483" spans="2:4" x14ac:dyDescent="0.2">
      <c r="B1483">
        <v>1458</v>
      </c>
      <c r="C1483" s="4">
        <v>-133.83363</v>
      </c>
      <c r="D1483">
        <v>-2.17</v>
      </c>
    </row>
    <row r="1484" spans="2:4" x14ac:dyDescent="0.2">
      <c r="B1484">
        <v>1459</v>
      </c>
      <c r="C1484" s="4">
        <v>-133.76433</v>
      </c>
      <c r="D1484">
        <v>-2.89</v>
      </c>
    </row>
    <row r="1485" spans="2:4" x14ac:dyDescent="0.2">
      <c r="B1485">
        <v>1460</v>
      </c>
      <c r="C1485" s="4">
        <v>-133.71576999999999</v>
      </c>
      <c r="D1485">
        <v>-3.27</v>
      </c>
    </row>
    <row r="1486" spans="2:4" x14ac:dyDescent="0.2">
      <c r="B1486">
        <v>1461</v>
      </c>
      <c r="C1486" s="4">
        <v>-133.68190999999999</v>
      </c>
      <c r="D1486">
        <v>-3.18</v>
      </c>
    </row>
    <row r="1487" spans="2:4" x14ac:dyDescent="0.2">
      <c r="B1487">
        <v>1462</v>
      </c>
      <c r="C1487" s="4">
        <v>-133.63564</v>
      </c>
      <c r="D1487">
        <v>-2.62</v>
      </c>
    </row>
    <row r="1488" spans="2:4" x14ac:dyDescent="0.2">
      <c r="B1488">
        <v>1463</v>
      </c>
      <c r="C1488" s="4">
        <v>-133.60560000000001</v>
      </c>
      <c r="D1488">
        <v>-2.64</v>
      </c>
    </row>
    <row r="1489" spans="2:4" x14ac:dyDescent="0.2">
      <c r="B1489">
        <v>1464</v>
      </c>
      <c r="C1489" s="4">
        <v>-133.59611000000001</v>
      </c>
      <c r="D1489">
        <v>-3.72</v>
      </c>
    </row>
    <row r="1490" spans="2:4" x14ac:dyDescent="0.2">
      <c r="B1490">
        <v>1465</v>
      </c>
      <c r="C1490" s="4">
        <v>-133.55937</v>
      </c>
      <c r="D1490">
        <v>-4.29</v>
      </c>
    </row>
    <row r="1491" spans="2:4" x14ac:dyDescent="0.2">
      <c r="B1491">
        <v>1466</v>
      </c>
      <c r="C1491" s="4">
        <v>-133.53621999999999</v>
      </c>
      <c r="D1491">
        <v>-5.0999999999999996</v>
      </c>
    </row>
    <row r="1492" spans="2:4" x14ac:dyDescent="0.2">
      <c r="B1492">
        <v>1467</v>
      </c>
      <c r="C1492" s="4">
        <v>-133.51364000000001</v>
      </c>
      <c r="D1492">
        <v>-5.28</v>
      </c>
    </row>
    <row r="1493" spans="2:4" x14ac:dyDescent="0.2">
      <c r="B1493">
        <v>1468</v>
      </c>
      <c r="C1493" s="4">
        <v>-133.53492</v>
      </c>
      <c r="D1493">
        <v>-4.3899999999999997</v>
      </c>
    </row>
    <row r="1494" spans="2:4" x14ac:dyDescent="0.2">
      <c r="B1494">
        <v>1469</v>
      </c>
      <c r="C1494" s="4">
        <v>-133.56331</v>
      </c>
      <c r="D1494">
        <v>-3.89</v>
      </c>
    </row>
    <row r="1495" spans="2:4" x14ac:dyDescent="0.2">
      <c r="B1495">
        <v>1470</v>
      </c>
      <c r="C1495" s="4">
        <v>-133.59671</v>
      </c>
      <c r="D1495">
        <v>-3.73</v>
      </c>
    </row>
    <row r="1496" spans="2:4" x14ac:dyDescent="0.2">
      <c r="B1496">
        <v>1471</v>
      </c>
      <c r="C1496" s="4">
        <v>-133.67583999999999</v>
      </c>
      <c r="D1496">
        <v>-4.4800000000000004</v>
      </c>
    </row>
    <row r="1497" spans="2:4" x14ac:dyDescent="0.2">
      <c r="B1497">
        <v>1472</v>
      </c>
      <c r="C1497" s="4">
        <v>-133.74287000000001</v>
      </c>
      <c r="D1497">
        <v>-4.7699999999999996</v>
      </c>
    </row>
    <row r="1498" spans="2:4" x14ac:dyDescent="0.2">
      <c r="B1498">
        <v>1473</v>
      </c>
      <c r="C1498" s="4">
        <v>-133.80327</v>
      </c>
      <c r="D1498">
        <v>-4.33</v>
      </c>
    </row>
    <row r="1499" spans="2:4" x14ac:dyDescent="0.2">
      <c r="B1499">
        <v>1474</v>
      </c>
      <c r="C1499" s="4">
        <v>-133.83371</v>
      </c>
      <c r="D1499">
        <v>-4.53</v>
      </c>
    </row>
    <row r="1500" spans="2:4" x14ac:dyDescent="0.2">
      <c r="B1500">
        <v>1475</v>
      </c>
      <c r="C1500" s="4">
        <v>-133.82964999999999</v>
      </c>
      <c r="D1500">
        <v>-4.28</v>
      </c>
    </row>
    <row r="1501" spans="2:4" x14ac:dyDescent="0.2">
      <c r="B1501">
        <v>1476</v>
      </c>
      <c r="C1501" s="4">
        <v>-133.75993</v>
      </c>
      <c r="D1501">
        <v>-4.3499999999999996</v>
      </c>
    </row>
    <row r="1502" spans="2:4" x14ac:dyDescent="0.2">
      <c r="B1502">
        <v>1477</v>
      </c>
      <c r="C1502" s="4">
        <v>-133.65631999999999</v>
      </c>
      <c r="D1502">
        <v>-4.6399999999999997</v>
      </c>
    </row>
    <row r="1503" spans="2:4" x14ac:dyDescent="0.2">
      <c r="B1503">
        <v>1478</v>
      </c>
      <c r="C1503" s="4">
        <v>-133.54653999999999</v>
      </c>
      <c r="D1503">
        <v>-3.51</v>
      </c>
    </row>
    <row r="1504" spans="2:4" x14ac:dyDescent="0.2">
      <c r="B1504">
        <v>1479</v>
      </c>
      <c r="C1504" s="4">
        <v>-133.39543</v>
      </c>
      <c r="D1504">
        <v>-3.35</v>
      </c>
    </row>
    <row r="1505" spans="2:4" x14ac:dyDescent="0.2">
      <c r="B1505">
        <v>1480</v>
      </c>
      <c r="C1505" s="4">
        <v>-133.24333999999999</v>
      </c>
      <c r="D1505">
        <v>-3.23</v>
      </c>
    </row>
    <row r="1506" spans="2:4" x14ac:dyDescent="0.2">
      <c r="B1506">
        <v>1481</v>
      </c>
      <c r="C1506" s="4">
        <v>-133.10552999999999</v>
      </c>
      <c r="D1506">
        <v>-3.25</v>
      </c>
    </row>
    <row r="1507" spans="2:4" x14ac:dyDescent="0.2">
      <c r="B1507">
        <v>1482</v>
      </c>
      <c r="C1507" s="4">
        <v>-132.97193999999999</v>
      </c>
      <c r="D1507">
        <v>-2.89</v>
      </c>
    </row>
    <row r="1508" spans="2:4" x14ac:dyDescent="0.2">
      <c r="B1508">
        <v>1483</v>
      </c>
      <c r="C1508" s="4">
        <v>-132.84737000000001</v>
      </c>
      <c r="D1508">
        <v>-2.69</v>
      </c>
    </row>
    <row r="1509" spans="2:4" x14ac:dyDescent="0.2">
      <c r="B1509">
        <v>1484</v>
      </c>
      <c r="C1509" s="4">
        <v>-132.76921999999999</v>
      </c>
      <c r="D1509">
        <v>-2.98</v>
      </c>
    </row>
    <row r="1510" spans="2:4" x14ac:dyDescent="0.2">
      <c r="B1510">
        <v>1485</v>
      </c>
      <c r="C1510" s="4">
        <v>-132.74587</v>
      </c>
      <c r="D1510">
        <v>-2.83</v>
      </c>
    </row>
    <row r="1511" spans="2:4" x14ac:dyDescent="0.2">
      <c r="B1511">
        <v>1486</v>
      </c>
      <c r="C1511" s="4">
        <v>-132.78238999999999</v>
      </c>
      <c r="D1511">
        <v>-2.31</v>
      </c>
    </row>
    <row r="1512" spans="2:4" x14ac:dyDescent="0.2">
      <c r="B1512">
        <v>1487</v>
      </c>
      <c r="C1512" s="4">
        <v>-132.87485000000001</v>
      </c>
      <c r="D1512">
        <v>-2.02</v>
      </c>
    </row>
    <row r="1513" spans="2:4" x14ac:dyDescent="0.2">
      <c r="B1513">
        <v>1488</v>
      </c>
      <c r="C1513" s="4">
        <v>-132.95903000000001</v>
      </c>
      <c r="D1513">
        <v>-2.4</v>
      </c>
    </row>
    <row r="1514" spans="2:4" x14ac:dyDescent="0.2">
      <c r="B1514">
        <v>1489</v>
      </c>
      <c r="C1514" s="4">
        <v>-133.05631</v>
      </c>
      <c r="D1514">
        <v>-2.65</v>
      </c>
    </row>
    <row r="1515" spans="2:4" x14ac:dyDescent="0.2">
      <c r="B1515">
        <v>1490</v>
      </c>
      <c r="C1515" s="4">
        <v>-133.13686000000001</v>
      </c>
      <c r="D1515">
        <v>-3.17</v>
      </c>
    </row>
    <row r="1516" spans="2:4" x14ac:dyDescent="0.2">
      <c r="B1516">
        <v>1491</v>
      </c>
      <c r="C1516" s="4">
        <v>-133.24481</v>
      </c>
      <c r="D1516">
        <v>-3.73</v>
      </c>
    </row>
    <row r="1517" spans="2:4" x14ac:dyDescent="0.2">
      <c r="B1517">
        <v>1492</v>
      </c>
      <c r="C1517" s="4">
        <v>-133.33922000000001</v>
      </c>
      <c r="D1517">
        <v>-3.57</v>
      </c>
    </row>
    <row r="1518" spans="2:4" x14ac:dyDescent="0.2">
      <c r="B1518">
        <v>1493</v>
      </c>
      <c r="C1518" s="4">
        <v>-133.38874999999999</v>
      </c>
      <c r="D1518">
        <v>-2.62</v>
      </c>
    </row>
    <row r="1519" spans="2:4" x14ac:dyDescent="0.2">
      <c r="B1519">
        <v>1494</v>
      </c>
      <c r="C1519" s="4">
        <v>-133.41636</v>
      </c>
      <c r="D1519">
        <v>-2.99</v>
      </c>
    </row>
    <row r="1520" spans="2:4" x14ac:dyDescent="0.2">
      <c r="B1520">
        <v>1495</v>
      </c>
      <c r="C1520" s="4">
        <v>-133.40887000000001</v>
      </c>
      <c r="D1520">
        <v>-2.77</v>
      </c>
    </row>
    <row r="1521" spans="2:4" x14ac:dyDescent="0.2">
      <c r="B1521">
        <v>1496</v>
      </c>
      <c r="C1521" s="4">
        <v>-133.3956</v>
      </c>
      <c r="D1521">
        <v>-2.62</v>
      </c>
    </row>
    <row r="1522" spans="2:4" x14ac:dyDescent="0.2">
      <c r="B1522">
        <v>1497</v>
      </c>
      <c r="C1522" s="4">
        <v>-133.37481</v>
      </c>
      <c r="D1522">
        <v>-3.1</v>
      </c>
    </row>
    <row r="1523" spans="2:4" x14ac:dyDescent="0.2">
      <c r="B1523">
        <v>1498</v>
      </c>
      <c r="C1523" s="4">
        <v>-133.34669</v>
      </c>
      <c r="D1523">
        <v>-3.22</v>
      </c>
    </row>
    <row r="1524" spans="2:4" x14ac:dyDescent="0.2">
      <c r="B1524">
        <v>1499</v>
      </c>
      <c r="C1524" s="4">
        <v>-133.31011000000001</v>
      </c>
      <c r="D1524">
        <v>-2.35</v>
      </c>
    </row>
    <row r="1525" spans="2:4" x14ac:dyDescent="0.2">
      <c r="B1525">
        <v>1500</v>
      </c>
      <c r="C1525" s="4">
        <v>-133.27676</v>
      </c>
      <c r="D1525">
        <v>-2.21</v>
      </c>
    </row>
    <row r="1526" spans="2:4" x14ac:dyDescent="0.2">
      <c r="B1526">
        <v>1501</v>
      </c>
      <c r="C1526" s="4">
        <v>-133.2345</v>
      </c>
      <c r="D1526">
        <v>-2.1</v>
      </c>
    </row>
    <row r="1527" spans="2:4" x14ac:dyDescent="0.2">
      <c r="B1527">
        <v>1502</v>
      </c>
      <c r="C1527" s="4">
        <v>-133.19194999999999</v>
      </c>
      <c r="D1527">
        <v>-2.29</v>
      </c>
    </row>
    <row r="1528" spans="2:4" x14ac:dyDescent="0.2">
      <c r="B1528">
        <v>1503</v>
      </c>
      <c r="C1528" s="4">
        <v>-133.15208999999999</v>
      </c>
      <c r="D1528">
        <v>-2.97</v>
      </c>
    </row>
    <row r="1529" spans="2:4" x14ac:dyDescent="0.2">
      <c r="B1529">
        <v>1504</v>
      </c>
      <c r="C1529" s="4">
        <v>-133.10364999999999</v>
      </c>
      <c r="D1529">
        <v>-3.13</v>
      </c>
    </row>
    <row r="1530" spans="2:4" x14ac:dyDescent="0.2">
      <c r="B1530">
        <v>1505</v>
      </c>
      <c r="C1530" s="4">
        <v>-133.03743</v>
      </c>
      <c r="D1530">
        <v>-2.2200000000000002</v>
      </c>
    </row>
    <row r="1531" spans="2:4" x14ac:dyDescent="0.2">
      <c r="B1531">
        <v>1506</v>
      </c>
      <c r="C1531" s="4">
        <v>-132.99249</v>
      </c>
      <c r="D1531">
        <v>-1.74</v>
      </c>
    </row>
    <row r="1532" spans="2:4" x14ac:dyDescent="0.2">
      <c r="B1532">
        <v>1507</v>
      </c>
      <c r="C1532" s="4">
        <v>-132.93620000000001</v>
      </c>
      <c r="D1532">
        <v>-1.55</v>
      </c>
    </row>
    <row r="1533" spans="2:4" x14ac:dyDescent="0.2">
      <c r="B1533">
        <v>1508</v>
      </c>
      <c r="C1533" s="4">
        <v>-132.88882000000001</v>
      </c>
      <c r="D1533">
        <v>-1.74</v>
      </c>
    </row>
    <row r="1534" spans="2:4" x14ac:dyDescent="0.2">
      <c r="B1534">
        <v>1509</v>
      </c>
      <c r="C1534" s="4">
        <v>-132.81470999999999</v>
      </c>
      <c r="D1534">
        <v>-1.3</v>
      </c>
    </row>
    <row r="1535" spans="2:4" x14ac:dyDescent="0.2">
      <c r="B1535">
        <v>1510</v>
      </c>
      <c r="C1535" s="4">
        <v>-132.71034</v>
      </c>
      <c r="D1535">
        <v>-0.57999999999999996</v>
      </c>
    </row>
    <row r="1536" spans="2:4" x14ac:dyDescent="0.2">
      <c r="B1536">
        <v>1511</v>
      </c>
      <c r="C1536" s="4">
        <v>-132.58793</v>
      </c>
      <c r="D1536">
        <v>-0.11</v>
      </c>
    </row>
    <row r="1537" spans="2:4" x14ac:dyDescent="0.2">
      <c r="B1537">
        <v>1512</v>
      </c>
      <c r="C1537" s="4">
        <v>-132.43785</v>
      </c>
      <c r="D1537">
        <v>-0.62</v>
      </c>
    </row>
    <row r="1538" spans="2:4" x14ac:dyDescent="0.2">
      <c r="B1538">
        <v>1513</v>
      </c>
      <c r="C1538" s="4">
        <v>-132.25706</v>
      </c>
      <c r="D1538">
        <v>-0.69</v>
      </c>
    </row>
    <row r="1539" spans="2:4" x14ac:dyDescent="0.2">
      <c r="B1539">
        <v>1514</v>
      </c>
      <c r="C1539" s="4">
        <v>-132.03084999999999</v>
      </c>
      <c r="D1539">
        <v>-0.25</v>
      </c>
    </row>
    <row r="1540" spans="2:4" x14ac:dyDescent="0.2">
      <c r="B1540">
        <v>1515</v>
      </c>
      <c r="C1540" s="4">
        <v>-131.78558000000001</v>
      </c>
      <c r="D1540">
        <v>0.69</v>
      </c>
    </row>
    <row r="1541" spans="2:4" x14ac:dyDescent="0.2">
      <c r="B1541">
        <v>1516</v>
      </c>
      <c r="C1541" s="4">
        <v>-131.55100999999999</v>
      </c>
      <c r="D1541">
        <v>1.8</v>
      </c>
    </row>
    <row r="1542" spans="2:4" x14ac:dyDescent="0.2">
      <c r="B1542">
        <v>1517</v>
      </c>
      <c r="C1542" s="4">
        <v>-131.35592</v>
      </c>
      <c r="D1542">
        <v>1.98</v>
      </c>
    </row>
    <row r="1543" spans="2:4" x14ac:dyDescent="0.2">
      <c r="B1543">
        <v>1518</v>
      </c>
      <c r="C1543" s="4">
        <v>-131.20273</v>
      </c>
      <c r="D1543">
        <v>2.3199999999999998</v>
      </c>
    </row>
    <row r="1544" spans="2:4" x14ac:dyDescent="0.2">
      <c r="B1544">
        <v>1519</v>
      </c>
      <c r="C1544" s="4">
        <v>-131.08528000000001</v>
      </c>
      <c r="D1544">
        <v>1.86</v>
      </c>
    </row>
    <row r="1545" spans="2:4" x14ac:dyDescent="0.2">
      <c r="B1545">
        <v>1520</v>
      </c>
      <c r="C1545" s="4">
        <v>-130.99762000000001</v>
      </c>
      <c r="D1545">
        <v>1.77</v>
      </c>
    </row>
    <row r="1546" spans="2:4" x14ac:dyDescent="0.2">
      <c r="B1546">
        <v>1521</v>
      </c>
      <c r="C1546" s="4">
        <v>-130.94415000000001</v>
      </c>
      <c r="D1546">
        <v>2.5</v>
      </c>
    </row>
    <row r="1547" spans="2:4" x14ac:dyDescent="0.2">
      <c r="B1547">
        <v>1522</v>
      </c>
      <c r="C1547" s="4">
        <v>-130.93831</v>
      </c>
      <c r="D1547">
        <v>2.64</v>
      </c>
    </row>
    <row r="1548" spans="2:4" x14ac:dyDescent="0.2">
      <c r="B1548">
        <v>1523</v>
      </c>
      <c r="C1548" s="4">
        <v>-130.97069999999999</v>
      </c>
      <c r="D1548">
        <v>1.77</v>
      </c>
    </row>
    <row r="1549" spans="2:4" x14ac:dyDescent="0.2">
      <c r="B1549">
        <v>1524</v>
      </c>
      <c r="C1549" s="4">
        <v>-131.04901000000001</v>
      </c>
      <c r="D1549">
        <v>1.5</v>
      </c>
    </row>
    <row r="1550" spans="2:4" x14ac:dyDescent="0.2">
      <c r="B1550">
        <v>1525</v>
      </c>
      <c r="C1550" s="4">
        <v>-131.16978</v>
      </c>
      <c r="D1550">
        <v>2.2000000000000002</v>
      </c>
    </row>
    <row r="1551" spans="2:4" x14ac:dyDescent="0.2">
      <c r="B1551">
        <v>1526</v>
      </c>
      <c r="C1551" s="4">
        <v>-131.32055</v>
      </c>
      <c r="D1551">
        <v>2.33</v>
      </c>
    </row>
    <row r="1552" spans="2:4" x14ac:dyDescent="0.2">
      <c r="B1552">
        <v>1527</v>
      </c>
      <c r="C1552" s="4">
        <v>-131.50431</v>
      </c>
      <c r="D1552">
        <v>2.76</v>
      </c>
    </row>
    <row r="1553" spans="2:4" x14ac:dyDescent="0.2">
      <c r="B1553">
        <v>1528</v>
      </c>
      <c r="C1553" s="4">
        <v>-131.7303</v>
      </c>
      <c r="D1553">
        <v>3.15</v>
      </c>
    </row>
    <row r="1554" spans="2:4" x14ac:dyDescent="0.2">
      <c r="B1554">
        <v>1529</v>
      </c>
      <c r="C1554" s="4">
        <v>-131.96965</v>
      </c>
      <c r="D1554">
        <v>2.84</v>
      </c>
    </row>
    <row r="1555" spans="2:4" x14ac:dyDescent="0.2">
      <c r="B1555">
        <v>1530</v>
      </c>
      <c r="C1555" s="4">
        <v>-132.21063000000001</v>
      </c>
      <c r="D1555">
        <v>1.99</v>
      </c>
    </row>
    <row r="1556" spans="2:4" x14ac:dyDescent="0.2">
      <c r="B1556">
        <v>1531</v>
      </c>
      <c r="C1556" s="4">
        <v>-132.44964999999999</v>
      </c>
      <c r="D1556">
        <v>1.83</v>
      </c>
    </row>
    <row r="1557" spans="2:4" x14ac:dyDescent="0.2">
      <c r="B1557">
        <v>1532</v>
      </c>
      <c r="C1557" s="4">
        <v>-132.67314999999999</v>
      </c>
      <c r="D1557">
        <v>2.25</v>
      </c>
    </row>
    <row r="1558" spans="2:4" x14ac:dyDescent="0.2">
      <c r="B1558">
        <v>1533</v>
      </c>
      <c r="C1558" s="4">
        <v>-132.84477000000001</v>
      </c>
      <c r="D1558">
        <v>2.3199999999999998</v>
      </c>
    </row>
    <row r="1559" spans="2:4" x14ac:dyDescent="0.2">
      <c r="B1559">
        <v>1534</v>
      </c>
      <c r="C1559" s="4">
        <v>-132.96019000000001</v>
      </c>
      <c r="D1559">
        <v>2.0099999999999998</v>
      </c>
    </row>
    <row r="1560" spans="2:4" x14ac:dyDescent="0.2">
      <c r="B1560">
        <v>1535</v>
      </c>
      <c r="C1560" s="4">
        <v>-132.99924999999999</v>
      </c>
      <c r="D1560">
        <v>1.1200000000000001</v>
      </c>
    </row>
    <row r="1561" spans="2:4" x14ac:dyDescent="0.2">
      <c r="B1561">
        <v>1536</v>
      </c>
      <c r="C1561" s="4">
        <v>-132.99012999999999</v>
      </c>
      <c r="D1561">
        <v>1.22</v>
      </c>
    </row>
    <row r="1562" spans="2:4" x14ac:dyDescent="0.2">
      <c r="B1562">
        <v>1537</v>
      </c>
      <c r="C1562" s="4">
        <v>-132.94685000000001</v>
      </c>
      <c r="D1562">
        <v>1.88</v>
      </c>
    </row>
    <row r="1563" spans="2:4" x14ac:dyDescent="0.2">
      <c r="B1563">
        <v>1538</v>
      </c>
      <c r="C1563" s="4">
        <v>-132.84066000000001</v>
      </c>
      <c r="D1563">
        <v>2.21</v>
      </c>
    </row>
    <row r="1564" spans="2:4" x14ac:dyDescent="0.2">
      <c r="B1564">
        <v>1539</v>
      </c>
      <c r="C1564" s="4">
        <v>-132.72432000000001</v>
      </c>
      <c r="D1564">
        <v>2.4500000000000002</v>
      </c>
    </row>
    <row r="1565" spans="2:4" x14ac:dyDescent="0.2">
      <c r="B1565">
        <v>1540</v>
      </c>
      <c r="C1565" s="4">
        <v>-132.62542999999999</v>
      </c>
      <c r="D1565">
        <v>2.5</v>
      </c>
    </row>
    <row r="1566" spans="2:4" x14ac:dyDescent="0.2">
      <c r="B1566">
        <v>1541</v>
      </c>
      <c r="C1566" s="4">
        <v>-132.52172999999999</v>
      </c>
      <c r="D1566">
        <v>2.92</v>
      </c>
    </row>
    <row r="1567" spans="2:4" x14ac:dyDescent="0.2">
      <c r="B1567">
        <v>1542</v>
      </c>
      <c r="C1567" s="4">
        <v>-132.45475999999999</v>
      </c>
      <c r="D1567">
        <v>3.01</v>
      </c>
    </row>
    <row r="1568" spans="2:4" x14ac:dyDescent="0.2">
      <c r="B1568">
        <v>1543</v>
      </c>
      <c r="C1568" s="4">
        <v>-132.43978999999999</v>
      </c>
      <c r="D1568">
        <v>3.39</v>
      </c>
    </row>
    <row r="1569" spans="2:4" x14ac:dyDescent="0.2">
      <c r="B1569">
        <v>1544</v>
      </c>
      <c r="C1569" s="4">
        <v>-132.41994</v>
      </c>
      <c r="D1569">
        <v>3.59</v>
      </c>
    </row>
    <row r="1570" spans="2:4" x14ac:dyDescent="0.2">
      <c r="B1570">
        <v>1545</v>
      </c>
      <c r="C1570" s="4">
        <v>-132.40054000000001</v>
      </c>
      <c r="D1570">
        <v>3.42</v>
      </c>
    </row>
    <row r="1571" spans="2:4" x14ac:dyDescent="0.2">
      <c r="B1571">
        <v>1546</v>
      </c>
      <c r="C1571" s="4">
        <v>-132.40011000000001</v>
      </c>
      <c r="D1571">
        <v>3.14</v>
      </c>
    </row>
    <row r="1572" spans="2:4" x14ac:dyDescent="0.2">
      <c r="B1572">
        <v>1547</v>
      </c>
      <c r="C1572" s="4">
        <v>-132.41822999999999</v>
      </c>
      <c r="D1572">
        <v>2.83</v>
      </c>
    </row>
    <row r="1573" spans="2:4" x14ac:dyDescent="0.2">
      <c r="B1573">
        <v>1548</v>
      </c>
      <c r="C1573" s="4">
        <v>-132.46352999999999</v>
      </c>
      <c r="D1573">
        <v>2.5099999999999998</v>
      </c>
    </row>
    <row r="1574" spans="2:4" x14ac:dyDescent="0.2">
      <c r="B1574">
        <v>1549</v>
      </c>
      <c r="C1574" s="4">
        <v>-132.55753000000001</v>
      </c>
      <c r="D1574">
        <v>2.04</v>
      </c>
    </row>
    <row r="1575" spans="2:4" x14ac:dyDescent="0.2">
      <c r="B1575">
        <v>1550</v>
      </c>
      <c r="C1575" s="4">
        <v>-132.72335000000001</v>
      </c>
      <c r="D1575">
        <v>2.09</v>
      </c>
    </row>
    <row r="1576" spans="2:4" x14ac:dyDescent="0.2">
      <c r="B1576">
        <v>1551</v>
      </c>
      <c r="C1576" s="4">
        <v>-132.91144</v>
      </c>
      <c r="D1576">
        <v>1.9</v>
      </c>
    </row>
    <row r="1577" spans="2:4" x14ac:dyDescent="0.2">
      <c r="B1577">
        <v>1552</v>
      </c>
      <c r="C1577" s="4">
        <v>-133.15074999999999</v>
      </c>
      <c r="D1577">
        <v>2.21</v>
      </c>
    </row>
    <row r="1578" spans="2:4" x14ac:dyDescent="0.2">
      <c r="B1578">
        <v>1553</v>
      </c>
      <c r="C1578" s="4">
        <v>-133.40619000000001</v>
      </c>
      <c r="D1578">
        <v>2.5099999999999998</v>
      </c>
    </row>
    <row r="1579" spans="2:4" x14ac:dyDescent="0.2">
      <c r="B1579">
        <v>1554</v>
      </c>
      <c r="C1579" s="4">
        <v>-133.66127</v>
      </c>
      <c r="D1579">
        <v>2.09</v>
      </c>
    </row>
    <row r="1580" spans="2:4" x14ac:dyDescent="0.2">
      <c r="B1580">
        <v>1555</v>
      </c>
      <c r="C1580" s="4">
        <v>-133.90124</v>
      </c>
      <c r="D1580">
        <v>1.87</v>
      </c>
    </row>
    <row r="1581" spans="2:4" x14ac:dyDescent="0.2">
      <c r="B1581">
        <v>1556</v>
      </c>
      <c r="C1581" s="4">
        <v>-134.08157</v>
      </c>
      <c r="D1581">
        <v>1.5</v>
      </c>
    </row>
    <row r="1582" spans="2:4" x14ac:dyDescent="0.2">
      <c r="B1582">
        <v>1557</v>
      </c>
      <c r="C1582" s="4">
        <v>-134.21433999999999</v>
      </c>
      <c r="D1582">
        <v>1.47</v>
      </c>
    </row>
    <row r="1583" spans="2:4" x14ac:dyDescent="0.2">
      <c r="B1583">
        <v>1558</v>
      </c>
      <c r="C1583" s="4">
        <v>-134.32691</v>
      </c>
      <c r="D1583">
        <v>1.62</v>
      </c>
    </row>
    <row r="1584" spans="2:4" x14ac:dyDescent="0.2">
      <c r="B1584">
        <v>1559</v>
      </c>
      <c r="C1584" s="4">
        <v>-134.42321999999999</v>
      </c>
      <c r="D1584">
        <v>1.57</v>
      </c>
    </row>
    <row r="1585" spans="2:4" x14ac:dyDescent="0.2">
      <c r="B1585">
        <v>1560</v>
      </c>
      <c r="C1585" s="4">
        <v>-134.49553</v>
      </c>
      <c r="D1585">
        <v>1.59</v>
      </c>
    </row>
    <row r="1586" spans="2:4" x14ac:dyDescent="0.2">
      <c r="B1586">
        <v>1561</v>
      </c>
      <c r="C1586" s="4">
        <v>-134.5204</v>
      </c>
      <c r="D1586">
        <v>1.37</v>
      </c>
    </row>
    <row r="1587" spans="2:4" x14ac:dyDescent="0.2">
      <c r="B1587">
        <v>1562</v>
      </c>
      <c r="C1587" s="4">
        <v>-134.50149999999999</v>
      </c>
      <c r="D1587">
        <v>0.99</v>
      </c>
    </row>
    <row r="1588" spans="2:4" x14ac:dyDescent="0.2">
      <c r="B1588">
        <v>1563</v>
      </c>
      <c r="C1588" s="4">
        <v>-134.44471999999999</v>
      </c>
      <c r="D1588">
        <v>1.48</v>
      </c>
    </row>
    <row r="1589" spans="2:4" x14ac:dyDescent="0.2">
      <c r="B1589">
        <v>1564</v>
      </c>
      <c r="C1589" s="4">
        <v>-134.34898000000001</v>
      </c>
      <c r="D1589">
        <v>2.3199999999999998</v>
      </c>
    </row>
    <row r="1590" spans="2:4" x14ac:dyDescent="0.2">
      <c r="B1590">
        <v>1565</v>
      </c>
      <c r="C1590" s="4">
        <v>-134.26507000000001</v>
      </c>
      <c r="D1590">
        <v>2.16</v>
      </c>
    </row>
    <row r="1591" spans="2:4" x14ac:dyDescent="0.2">
      <c r="B1591">
        <v>1566</v>
      </c>
      <c r="C1591" s="4">
        <v>-134.18557000000001</v>
      </c>
      <c r="D1591">
        <v>1.68</v>
      </c>
    </row>
    <row r="1592" spans="2:4" x14ac:dyDescent="0.2">
      <c r="B1592">
        <v>1567</v>
      </c>
      <c r="C1592" s="4">
        <v>-134.12074000000001</v>
      </c>
      <c r="D1592">
        <v>1.3</v>
      </c>
    </row>
    <row r="1593" spans="2:4" x14ac:dyDescent="0.2">
      <c r="B1593">
        <v>1568</v>
      </c>
      <c r="C1593" s="4">
        <v>-134.07006000000001</v>
      </c>
      <c r="D1593">
        <v>1.43</v>
      </c>
    </row>
    <row r="1594" spans="2:4" x14ac:dyDescent="0.2">
      <c r="B1594">
        <v>1569</v>
      </c>
      <c r="C1594" s="4">
        <v>-134.024</v>
      </c>
      <c r="D1594">
        <v>1.44</v>
      </c>
    </row>
    <row r="1595" spans="2:4" x14ac:dyDescent="0.2">
      <c r="B1595">
        <v>1570</v>
      </c>
      <c r="C1595" s="4">
        <v>-133.9888</v>
      </c>
      <c r="D1595">
        <v>1.1599999999999999</v>
      </c>
    </row>
    <row r="1596" spans="2:4" x14ac:dyDescent="0.2">
      <c r="B1596">
        <v>1571</v>
      </c>
      <c r="C1596" s="4">
        <v>-133.97271000000001</v>
      </c>
      <c r="D1596">
        <v>1.1000000000000001</v>
      </c>
    </row>
    <row r="1597" spans="2:4" x14ac:dyDescent="0.2">
      <c r="B1597">
        <v>1572</v>
      </c>
      <c r="C1597" s="4">
        <v>-134.00452999999999</v>
      </c>
      <c r="D1597">
        <v>1.42</v>
      </c>
    </row>
    <row r="1598" spans="2:4" x14ac:dyDescent="0.2">
      <c r="B1598">
        <v>1573</v>
      </c>
      <c r="C1598" s="4">
        <v>-134.02591000000001</v>
      </c>
      <c r="D1598">
        <v>1.52</v>
      </c>
    </row>
    <row r="1599" spans="2:4" x14ac:dyDescent="0.2">
      <c r="B1599">
        <v>1574</v>
      </c>
      <c r="C1599" s="4">
        <v>-134.02021999999999</v>
      </c>
      <c r="D1599">
        <v>0.96</v>
      </c>
    </row>
    <row r="1600" spans="2:4" x14ac:dyDescent="0.2">
      <c r="B1600">
        <v>1575</v>
      </c>
      <c r="C1600" s="4">
        <v>-134.02341000000001</v>
      </c>
      <c r="D1600">
        <v>0.25</v>
      </c>
    </row>
    <row r="1601" spans="2:4" x14ac:dyDescent="0.2">
      <c r="B1601">
        <v>1576</v>
      </c>
      <c r="C1601" s="4">
        <v>-134.02695</v>
      </c>
      <c r="D1601">
        <v>-0.27</v>
      </c>
    </row>
    <row r="1602" spans="2:4" x14ac:dyDescent="0.2">
      <c r="B1602">
        <v>1577</v>
      </c>
      <c r="C1602" s="4">
        <v>-134.02919</v>
      </c>
      <c r="D1602">
        <v>-0.78</v>
      </c>
    </row>
    <row r="1603" spans="2:4" x14ac:dyDescent="0.2">
      <c r="B1603">
        <v>1578</v>
      </c>
      <c r="C1603" s="4">
        <v>-134.05080000000001</v>
      </c>
      <c r="D1603">
        <v>0.01</v>
      </c>
    </row>
    <row r="1604" spans="2:4" x14ac:dyDescent="0.2">
      <c r="B1604">
        <v>1579</v>
      </c>
      <c r="C1604" s="4">
        <v>-134.05735999999999</v>
      </c>
      <c r="D1604">
        <v>-0.1</v>
      </c>
    </row>
    <row r="1605" spans="2:4" x14ac:dyDescent="0.2">
      <c r="B1605">
        <v>1580</v>
      </c>
      <c r="C1605" s="4">
        <v>-134.04053999999999</v>
      </c>
      <c r="D1605">
        <v>-0.1</v>
      </c>
    </row>
    <row r="1606" spans="2:4" x14ac:dyDescent="0.2">
      <c r="B1606">
        <v>1581</v>
      </c>
      <c r="C1606" s="4">
        <v>-134.01490999999999</v>
      </c>
      <c r="D1606">
        <v>-0.2</v>
      </c>
    </row>
    <row r="1607" spans="2:4" x14ac:dyDescent="0.2">
      <c r="B1607">
        <v>1582</v>
      </c>
      <c r="C1607" s="4">
        <v>-133.96811</v>
      </c>
      <c r="D1607">
        <v>-1.1499999999999999</v>
      </c>
    </row>
    <row r="1608" spans="2:4" x14ac:dyDescent="0.2">
      <c r="B1608">
        <v>1583</v>
      </c>
      <c r="C1608" s="4">
        <v>-133.92278999999999</v>
      </c>
      <c r="D1608">
        <v>-1.7</v>
      </c>
    </row>
    <row r="1609" spans="2:4" x14ac:dyDescent="0.2">
      <c r="B1609">
        <v>1584</v>
      </c>
      <c r="C1609" s="4">
        <v>-133.83590000000001</v>
      </c>
      <c r="D1609">
        <v>-1.53</v>
      </c>
    </row>
    <row r="1610" spans="2:4" x14ac:dyDescent="0.2">
      <c r="B1610">
        <v>1585</v>
      </c>
      <c r="C1610" s="4">
        <v>-133.72953999999999</v>
      </c>
      <c r="D1610">
        <v>-1.19</v>
      </c>
    </row>
    <row r="1611" spans="2:4" x14ac:dyDescent="0.2">
      <c r="B1611">
        <v>1586</v>
      </c>
      <c r="C1611" s="4">
        <v>-133.61927</v>
      </c>
      <c r="D1611">
        <v>-0.91</v>
      </c>
    </row>
    <row r="1612" spans="2:4" x14ac:dyDescent="0.2">
      <c r="B1612">
        <v>1587</v>
      </c>
      <c r="C1612" s="4">
        <v>-133.52662000000001</v>
      </c>
      <c r="D1612">
        <v>-1.86</v>
      </c>
    </row>
    <row r="1613" spans="2:4" x14ac:dyDescent="0.2">
      <c r="B1613">
        <v>1588</v>
      </c>
      <c r="C1613" s="4">
        <v>-133.43722</v>
      </c>
      <c r="D1613">
        <v>-2.79</v>
      </c>
    </row>
    <row r="1614" spans="2:4" x14ac:dyDescent="0.2">
      <c r="B1614">
        <v>1589</v>
      </c>
      <c r="C1614" s="4">
        <v>-133.37315000000001</v>
      </c>
      <c r="D1614">
        <v>-3.1</v>
      </c>
    </row>
    <row r="1615" spans="2:4" x14ac:dyDescent="0.2">
      <c r="B1615">
        <v>1590</v>
      </c>
      <c r="C1615" s="4">
        <v>-133.34739999999999</v>
      </c>
      <c r="D1615">
        <v>-1.97</v>
      </c>
    </row>
    <row r="1616" spans="2:4" x14ac:dyDescent="0.2">
      <c r="B1616">
        <v>1591</v>
      </c>
      <c r="C1616" s="4">
        <v>-133.32601</v>
      </c>
      <c r="D1616">
        <v>-1.83</v>
      </c>
    </row>
    <row r="1617" spans="2:4" x14ac:dyDescent="0.2">
      <c r="B1617">
        <v>1592</v>
      </c>
      <c r="C1617" s="4">
        <v>-133.34838999999999</v>
      </c>
      <c r="D1617">
        <v>-2.15</v>
      </c>
    </row>
    <row r="1618" spans="2:4" x14ac:dyDescent="0.2">
      <c r="B1618">
        <v>1593</v>
      </c>
      <c r="C1618" s="4">
        <v>-133.42695000000001</v>
      </c>
      <c r="D1618">
        <v>-3.26</v>
      </c>
    </row>
    <row r="1619" spans="2:4" x14ac:dyDescent="0.2">
      <c r="B1619">
        <v>1594</v>
      </c>
      <c r="C1619" s="4">
        <v>-133.55152000000001</v>
      </c>
      <c r="D1619">
        <v>-3.42</v>
      </c>
    </row>
    <row r="1620" spans="2:4" x14ac:dyDescent="0.2">
      <c r="B1620">
        <v>1595</v>
      </c>
      <c r="C1620" s="4">
        <v>-133.71305000000001</v>
      </c>
      <c r="D1620">
        <v>-3.85</v>
      </c>
    </row>
    <row r="1621" spans="2:4" x14ac:dyDescent="0.2">
      <c r="B1621">
        <v>1596</v>
      </c>
      <c r="C1621" s="4">
        <v>-133.88998000000001</v>
      </c>
      <c r="D1621">
        <v>-3.96</v>
      </c>
    </row>
    <row r="1622" spans="2:4" x14ac:dyDescent="0.2">
      <c r="B1622">
        <v>1597</v>
      </c>
      <c r="C1622" s="4">
        <v>-134.03907000000001</v>
      </c>
      <c r="D1622">
        <v>-4.68</v>
      </c>
    </row>
    <row r="1623" spans="2:4" x14ac:dyDescent="0.2">
      <c r="B1623">
        <v>1598</v>
      </c>
      <c r="C1623" s="4">
        <v>-134.16768999999999</v>
      </c>
      <c r="D1623">
        <v>-4.83</v>
      </c>
    </row>
    <row r="1624" spans="2:4" x14ac:dyDescent="0.2">
      <c r="B1624">
        <v>1599</v>
      </c>
      <c r="C1624" s="4">
        <v>-134.27896000000001</v>
      </c>
      <c r="D1624">
        <v>-4.62</v>
      </c>
    </row>
    <row r="1625" spans="2:4" x14ac:dyDescent="0.2">
      <c r="B1625">
        <v>1600</v>
      </c>
      <c r="C1625" s="4">
        <v>-134.39158</v>
      </c>
      <c r="D1625">
        <v>-4.1399999999999997</v>
      </c>
    </row>
    <row r="1626" spans="2:4" x14ac:dyDescent="0.2">
      <c r="B1626">
        <v>1601</v>
      </c>
      <c r="C1626" s="4">
        <v>-134.49137999999999</v>
      </c>
      <c r="D1626">
        <v>-3.94</v>
      </c>
    </row>
    <row r="1627" spans="2:4" x14ac:dyDescent="0.2">
      <c r="B1627">
        <v>1602</v>
      </c>
      <c r="C1627" s="4">
        <v>-134.59227999999999</v>
      </c>
      <c r="D1627">
        <v>-4.24</v>
      </c>
    </row>
    <row r="1628" spans="2:4" x14ac:dyDescent="0.2">
      <c r="B1628">
        <v>1603</v>
      </c>
      <c r="C1628" s="4">
        <v>-134.6951</v>
      </c>
      <c r="D1628">
        <v>-5</v>
      </c>
    </row>
    <row r="1629" spans="2:4" x14ac:dyDescent="0.2">
      <c r="B1629">
        <v>1604</v>
      </c>
      <c r="C1629" s="4">
        <v>-134.77297999999999</v>
      </c>
      <c r="D1629">
        <v>-4.96</v>
      </c>
    </row>
    <row r="1630" spans="2:4" x14ac:dyDescent="0.2">
      <c r="B1630">
        <v>1605</v>
      </c>
      <c r="C1630" s="4">
        <v>-134.83753999999999</v>
      </c>
      <c r="D1630">
        <v>-4.6100000000000003</v>
      </c>
    </row>
    <row r="1631" spans="2:4" x14ac:dyDescent="0.2">
      <c r="B1631">
        <v>1606</v>
      </c>
      <c r="C1631" s="4">
        <v>-134.93629999999999</v>
      </c>
      <c r="D1631">
        <v>-4.6399999999999997</v>
      </c>
    </row>
    <row r="1632" spans="2:4" x14ac:dyDescent="0.2">
      <c r="B1632">
        <v>1607</v>
      </c>
      <c r="C1632" s="4">
        <v>-135.01911000000001</v>
      </c>
      <c r="D1632">
        <v>-5.31</v>
      </c>
    </row>
    <row r="1633" spans="2:4" x14ac:dyDescent="0.2">
      <c r="B1633">
        <v>1608</v>
      </c>
      <c r="C1633" s="4">
        <v>-135.09741</v>
      </c>
      <c r="D1633">
        <v>-5.29</v>
      </c>
    </row>
    <row r="1634" spans="2:4" x14ac:dyDescent="0.2">
      <c r="B1634">
        <v>1609</v>
      </c>
      <c r="C1634" s="4">
        <v>-135.20099999999999</v>
      </c>
      <c r="D1634">
        <v>-4.74</v>
      </c>
    </row>
    <row r="1635" spans="2:4" x14ac:dyDescent="0.2">
      <c r="B1635">
        <v>1610</v>
      </c>
      <c r="C1635" s="4">
        <v>-135.31256999999999</v>
      </c>
      <c r="D1635">
        <v>-4.4800000000000004</v>
      </c>
    </row>
    <row r="1636" spans="2:4" x14ac:dyDescent="0.2">
      <c r="B1636">
        <v>1611</v>
      </c>
      <c r="C1636" s="4">
        <v>-135.47702000000001</v>
      </c>
      <c r="D1636">
        <v>-4.04</v>
      </c>
    </row>
    <row r="1637" spans="2:4" x14ac:dyDescent="0.2">
      <c r="B1637">
        <v>1612</v>
      </c>
      <c r="C1637" s="4">
        <v>-135.64265</v>
      </c>
      <c r="D1637">
        <v>-3.57</v>
      </c>
    </row>
    <row r="1638" spans="2:4" x14ac:dyDescent="0.2">
      <c r="B1638">
        <v>1613</v>
      </c>
      <c r="C1638" s="4">
        <v>-135.79433</v>
      </c>
      <c r="D1638">
        <v>-4.0999999999999996</v>
      </c>
    </row>
    <row r="1639" spans="2:4" x14ac:dyDescent="0.2">
      <c r="B1639">
        <v>1614</v>
      </c>
      <c r="C1639" s="4">
        <v>-135.95543000000001</v>
      </c>
      <c r="D1639">
        <v>-4.37</v>
      </c>
    </row>
    <row r="1640" spans="2:4" x14ac:dyDescent="0.2">
      <c r="B1640">
        <v>1615</v>
      </c>
      <c r="C1640" s="4">
        <v>-136.08441999999999</v>
      </c>
      <c r="D1640">
        <v>-4.88</v>
      </c>
    </row>
    <row r="1641" spans="2:4" x14ac:dyDescent="0.2">
      <c r="B1641">
        <v>1616</v>
      </c>
      <c r="C1641" s="4">
        <v>-136.19665000000001</v>
      </c>
      <c r="D1641">
        <v>-5.44</v>
      </c>
    </row>
    <row r="1642" spans="2:4" x14ac:dyDescent="0.2">
      <c r="B1642">
        <v>1617</v>
      </c>
      <c r="C1642" s="4">
        <v>-136.30873</v>
      </c>
      <c r="D1642">
        <v>-5</v>
      </c>
    </row>
    <row r="1643" spans="2:4" x14ac:dyDescent="0.2">
      <c r="B1643">
        <v>1618</v>
      </c>
      <c r="C1643" s="4">
        <v>-136.40722</v>
      </c>
      <c r="D1643">
        <v>-4.22</v>
      </c>
    </row>
    <row r="1644" spans="2:4" x14ac:dyDescent="0.2">
      <c r="B1644">
        <v>1619</v>
      </c>
      <c r="C1644" s="4">
        <v>-136.50265999999999</v>
      </c>
      <c r="D1644">
        <v>-3.66</v>
      </c>
    </row>
    <row r="1645" spans="2:4" x14ac:dyDescent="0.2">
      <c r="B1645">
        <v>1620</v>
      </c>
      <c r="C1645" s="4">
        <v>-136.58991</v>
      </c>
      <c r="D1645">
        <v>-3.35</v>
      </c>
    </row>
    <row r="1646" spans="2:4" x14ac:dyDescent="0.2">
      <c r="B1646">
        <v>1621</v>
      </c>
      <c r="C1646" s="4">
        <v>-136.65868</v>
      </c>
      <c r="D1646">
        <v>-3.34</v>
      </c>
    </row>
    <row r="1647" spans="2:4" x14ac:dyDescent="0.2">
      <c r="B1647">
        <v>1622</v>
      </c>
      <c r="C1647" s="4">
        <v>-136.69065000000001</v>
      </c>
      <c r="D1647">
        <v>-3.86</v>
      </c>
    </row>
    <row r="1648" spans="2:4" x14ac:dyDescent="0.2">
      <c r="B1648">
        <v>1623</v>
      </c>
      <c r="C1648" s="4">
        <v>-136.69515000000001</v>
      </c>
      <c r="D1648">
        <v>-3.97</v>
      </c>
    </row>
    <row r="1649" spans="2:4" x14ac:dyDescent="0.2">
      <c r="B1649">
        <v>1624</v>
      </c>
      <c r="C1649" s="4">
        <v>-136.66325000000001</v>
      </c>
      <c r="D1649">
        <v>-3.76</v>
      </c>
    </row>
    <row r="1650" spans="2:4" x14ac:dyDescent="0.2">
      <c r="B1650">
        <v>1625</v>
      </c>
      <c r="C1650" s="4">
        <v>-136.57333</v>
      </c>
      <c r="D1650">
        <v>-3.16</v>
      </c>
    </row>
    <row r="1651" spans="2:4" x14ac:dyDescent="0.2">
      <c r="B1651">
        <v>1626</v>
      </c>
      <c r="C1651" s="4">
        <v>-136.43688</v>
      </c>
      <c r="D1651">
        <v>-2.65</v>
      </c>
    </row>
    <row r="1652" spans="2:4" x14ac:dyDescent="0.2">
      <c r="B1652">
        <v>1627</v>
      </c>
      <c r="C1652" s="4">
        <v>-136.28632999999999</v>
      </c>
      <c r="D1652">
        <v>-2.83</v>
      </c>
    </row>
    <row r="1653" spans="2:4" x14ac:dyDescent="0.2">
      <c r="B1653">
        <v>1628</v>
      </c>
      <c r="C1653" s="4">
        <v>-136.11955</v>
      </c>
      <c r="D1653">
        <v>-3.4</v>
      </c>
    </row>
    <row r="1654" spans="2:4" x14ac:dyDescent="0.2">
      <c r="B1654">
        <v>1629</v>
      </c>
      <c r="C1654" s="4">
        <v>-135.96628000000001</v>
      </c>
      <c r="D1654">
        <v>-3.76</v>
      </c>
    </row>
    <row r="1655" spans="2:4" x14ac:dyDescent="0.2">
      <c r="B1655">
        <v>1630</v>
      </c>
      <c r="C1655" s="4">
        <v>-135.84915000000001</v>
      </c>
      <c r="D1655">
        <v>-3.53</v>
      </c>
    </row>
    <row r="1656" spans="2:4" x14ac:dyDescent="0.2">
      <c r="B1656">
        <v>1631</v>
      </c>
      <c r="C1656" s="4">
        <v>-135.78442000000001</v>
      </c>
      <c r="D1656">
        <v>-2.69</v>
      </c>
    </row>
    <row r="1657" spans="2:4" x14ac:dyDescent="0.2">
      <c r="B1657">
        <v>1632</v>
      </c>
      <c r="C1657" s="4">
        <v>-135.76553000000001</v>
      </c>
      <c r="D1657">
        <v>-1.58</v>
      </c>
    </row>
    <row r="1658" spans="2:4" x14ac:dyDescent="0.2">
      <c r="B1658">
        <v>1633</v>
      </c>
      <c r="C1658" s="4">
        <v>-135.76892000000001</v>
      </c>
      <c r="D1658">
        <v>-1.29</v>
      </c>
    </row>
    <row r="1659" spans="2:4" x14ac:dyDescent="0.2">
      <c r="B1659">
        <v>1634</v>
      </c>
      <c r="C1659" s="4">
        <v>-135.80942999999999</v>
      </c>
      <c r="D1659">
        <v>-1.1399999999999999</v>
      </c>
    </row>
    <row r="1660" spans="2:4" x14ac:dyDescent="0.2">
      <c r="B1660">
        <v>1635</v>
      </c>
      <c r="C1660" s="4">
        <v>-135.85156000000001</v>
      </c>
      <c r="D1660">
        <v>-1.72</v>
      </c>
    </row>
    <row r="1661" spans="2:4" x14ac:dyDescent="0.2">
      <c r="B1661">
        <v>1636</v>
      </c>
      <c r="C1661" s="4">
        <v>-135.83899</v>
      </c>
      <c r="D1661">
        <v>-1.61</v>
      </c>
    </row>
    <row r="1662" spans="2:4" x14ac:dyDescent="0.2">
      <c r="B1662">
        <v>1637</v>
      </c>
      <c r="C1662" s="4">
        <v>-135.82210000000001</v>
      </c>
      <c r="D1662">
        <v>-0.91</v>
      </c>
    </row>
    <row r="1663" spans="2:4" x14ac:dyDescent="0.2">
      <c r="B1663">
        <v>1638</v>
      </c>
      <c r="C1663" s="4">
        <v>-135.81701000000001</v>
      </c>
      <c r="D1663">
        <v>-0.44</v>
      </c>
    </row>
    <row r="1664" spans="2:4" x14ac:dyDescent="0.2">
      <c r="B1664">
        <v>1639</v>
      </c>
      <c r="C1664" s="4">
        <v>-135.77831</v>
      </c>
      <c r="D1664">
        <v>-1</v>
      </c>
    </row>
    <row r="1665" spans="2:4" x14ac:dyDescent="0.2">
      <c r="B1665">
        <v>1640</v>
      </c>
      <c r="C1665" s="4">
        <v>-135.68356</v>
      </c>
      <c r="D1665">
        <v>-1.98</v>
      </c>
    </row>
    <row r="1666" spans="2:4" x14ac:dyDescent="0.2">
      <c r="B1666">
        <v>1641</v>
      </c>
      <c r="C1666" s="4">
        <v>-135.55787000000001</v>
      </c>
      <c r="D1666">
        <v>-2.29</v>
      </c>
    </row>
    <row r="1667" spans="2:4" x14ac:dyDescent="0.2">
      <c r="B1667">
        <v>1642</v>
      </c>
      <c r="C1667" s="4">
        <v>-135.41015999999999</v>
      </c>
      <c r="D1667">
        <v>-1.42</v>
      </c>
    </row>
    <row r="1668" spans="2:4" x14ac:dyDescent="0.2">
      <c r="B1668">
        <v>1643</v>
      </c>
      <c r="C1668" s="4">
        <v>-135.29396</v>
      </c>
      <c r="D1668">
        <v>-0.74</v>
      </c>
    </row>
    <row r="1669" spans="2:4" x14ac:dyDescent="0.2">
      <c r="B1669">
        <v>1644</v>
      </c>
      <c r="C1669" s="4">
        <v>-135.17637999999999</v>
      </c>
      <c r="D1669">
        <v>-0.39</v>
      </c>
    </row>
    <row r="1670" spans="2:4" x14ac:dyDescent="0.2">
      <c r="B1670">
        <v>1645</v>
      </c>
      <c r="C1670" s="4">
        <v>-135.09093999999999</v>
      </c>
      <c r="D1670">
        <v>-0.34</v>
      </c>
    </row>
    <row r="1671" spans="2:4" x14ac:dyDescent="0.2">
      <c r="B1671">
        <v>1646</v>
      </c>
      <c r="C1671" s="4">
        <v>-135.04706999999999</v>
      </c>
      <c r="D1671">
        <v>-0.57999999999999996</v>
      </c>
    </row>
    <row r="1672" spans="2:4" x14ac:dyDescent="0.2">
      <c r="B1672">
        <v>1647</v>
      </c>
      <c r="C1672" s="4">
        <v>-135.05555000000001</v>
      </c>
      <c r="D1672">
        <v>-0.93</v>
      </c>
    </row>
    <row r="1673" spans="2:4" x14ac:dyDescent="0.2">
      <c r="B1673">
        <v>1648</v>
      </c>
      <c r="C1673" s="4">
        <v>-135.0925</v>
      </c>
      <c r="D1673">
        <v>-0.66</v>
      </c>
    </row>
    <row r="1674" spans="2:4" x14ac:dyDescent="0.2">
      <c r="B1674">
        <v>1649</v>
      </c>
      <c r="C1674" s="4">
        <v>-135.18411</v>
      </c>
      <c r="D1674">
        <v>-0.12</v>
      </c>
    </row>
    <row r="1675" spans="2:4" x14ac:dyDescent="0.2">
      <c r="B1675">
        <v>1650</v>
      </c>
      <c r="C1675" s="4">
        <v>-135.30681999999999</v>
      </c>
      <c r="D1675">
        <v>-0.06</v>
      </c>
    </row>
    <row r="1676" spans="2:4" x14ac:dyDescent="0.2">
      <c r="B1676">
        <v>1651</v>
      </c>
      <c r="C1676" s="4">
        <v>-135.44762</v>
      </c>
      <c r="D1676">
        <v>-1.03</v>
      </c>
    </row>
    <row r="1677" spans="2:4" x14ac:dyDescent="0.2">
      <c r="B1677">
        <v>1652</v>
      </c>
      <c r="C1677" s="4">
        <v>-135.57302999999999</v>
      </c>
      <c r="D1677">
        <v>-1.63</v>
      </c>
    </row>
    <row r="1678" spans="2:4" x14ac:dyDescent="0.2">
      <c r="B1678">
        <v>1653</v>
      </c>
      <c r="C1678" s="4">
        <v>-135.66371000000001</v>
      </c>
      <c r="D1678">
        <v>-1.88</v>
      </c>
    </row>
    <row r="1679" spans="2:4" x14ac:dyDescent="0.2">
      <c r="B1679">
        <v>1654</v>
      </c>
      <c r="C1679" s="4">
        <v>-135.74949000000001</v>
      </c>
      <c r="D1679">
        <v>-1.36</v>
      </c>
    </row>
    <row r="1680" spans="2:4" x14ac:dyDescent="0.2">
      <c r="B1680">
        <v>1655</v>
      </c>
      <c r="C1680" s="4">
        <v>-135.85408000000001</v>
      </c>
      <c r="D1680">
        <v>-3.07</v>
      </c>
    </row>
    <row r="1681" spans="2:4" x14ac:dyDescent="0.2">
      <c r="B1681">
        <v>1656</v>
      </c>
      <c r="C1681" s="4">
        <v>-135.91313</v>
      </c>
      <c r="D1681">
        <v>-2.52</v>
      </c>
    </row>
    <row r="1682" spans="2:4" x14ac:dyDescent="0.2">
      <c r="B1682">
        <v>1657</v>
      </c>
      <c r="C1682" s="4">
        <v>-135.96227999999999</v>
      </c>
      <c r="D1682">
        <v>-1.67</v>
      </c>
    </row>
    <row r="1683" spans="2:4" x14ac:dyDescent="0.2">
      <c r="B1683">
        <v>1658</v>
      </c>
      <c r="C1683" s="4">
        <v>-135.97481999999999</v>
      </c>
      <c r="D1683">
        <v>-1.18</v>
      </c>
    </row>
    <row r="1684" spans="2:4" x14ac:dyDescent="0.2">
      <c r="B1684">
        <v>1659</v>
      </c>
      <c r="C1684" s="4">
        <v>-135.95119</v>
      </c>
      <c r="D1684">
        <v>-1.4</v>
      </c>
    </row>
    <row r="1685" spans="2:4" x14ac:dyDescent="0.2">
      <c r="B1685">
        <v>1660</v>
      </c>
      <c r="C1685" s="4">
        <v>-135.92311000000001</v>
      </c>
      <c r="D1685">
        <v>-1.77</v>
      </c>
    </row>
    <row r="1686" spans="2:4" x14ac:dyDescent="0.2">
      <c r="B1686">
        <v>1661</v>
      </c>
      <c r="C1686" s="4">
        <v>-135.87656999999999</v>
      </c>
      <c r="D1686">
        <v>-2.2400000000000002</v>
      </c>
    </row>
    <row r="1687" spans="2:4" x14ac:dyDescent="0.2">
      <c r="B1687">
        <v>1662</v>
      </c>
      <c r="C1687" s="4">
        <v>-135.81125</v>
      </c>
      <c r="D1687">
        <v>-0.97</v>
      </c>
    </row>
    <row r="1688" spans="2:4" x14ac:dyDescent="0.2">
      <c r="B1688">
        <v>1663</v>
      </c>
      <c r="C1688" s="4">
        <v>-135.74411000000001</v>
      </c>
      <c r="D1688">
        <v>-0.89</v>
      </c>
    </row>
    <row r="1689" spans="2:4" x14ac:dyDescent="0.2">
      <c r="B1689">
        <v>1664</v>
      </c>
      <c r="C1689" s="4">
        <v>-135.69182000000001</v>
      </c>
      <c r="D1689">
        <v>-1.31</v>
      </c>
    </row>
    <row r="1690" spans="2:4" x14ac:dyDescent="0.2">
      <c r="B1690">
        <v>1665</v>
      </c>
      <c r="C1690" s="4">
        <v>-135.63534999999999</v>
      </c>
      <c r="D1690">
        <v>-1.27</v>
      </c>
    </row>
    <row r="1691" spans="2:4" x14ac:dyDescent="0.2">
      <c r="B1691">
        <v>1666</v>
      </c>
      <c r="C1691" s="4">
        <v>-135.58363</v>
      </c>
      <c r="D1691">
        <v>-0.35</v>
      </c>
    </row>
    <row r="1692" spans="2:4" x14ac:dyDescent="0.2">
      <c r="B1692">
        <v>1667</v>
      </c>
      <c r="C1692" s="4">
        <v>-135.54204999999999</v>
      </c>
      <c r="D1692">
        <v>-0.34</v>
      </c>
    </row>
    <row r="1693" spans="2:4" x14ac:dyDescent="0.2">
      <c r="B1693">
        <v>1668</v>
      </c>
      <c r="C1693" s="4">
        <v>-135.51222999999999</v>
      </c>
      <c r="D1693">
        <v>-0.98</v>
      </c>
    </row>
    <row r="1694" spans="2:4" x14ac:dyDescent="0.2">
      <c r="B1694">
        <v>1669</v>
      </c>
      <c r="C1694" s="4">
        <v>-135.49931000000001</v>
      </c>
      <c r="D1694">
        <v>-0.37</v>
      </c>
    </row>
    <row r="1695" spans="2:4" x14ac:dyDescent="0.2">
      <c r="B1695">
        <v>1670</v>
      </c>
      <c r="C1695" s="4">
        <v>-135.49444</v>
      </c>
      <c r="D1695">
        <v>-0.72</v>
      </c>
    </row>
    <row r="1696" spans="2:4" x14ac:dyDescent="0.2">
      <c r="B1696">
        <v>1671</v>
      </c>
      <c r="C1696" s="4">
        <v>-135.46485999999999</v>
      </c>
      <c r="D1696">
        <v>-0.89</v>
      </c>
    </row>
    <row r="1697" spans="2:4" x14ac:dyDescent="0.2">
      <c r="B1697">
        <v>1672</v>
      </c>
      <c r="C1697" s="4">
        <v>-135.43335999999999</v>
      </c>
      <c r="D1697">
        <v>-1.02</v>
      </c>
    </row>
    <row r="1698" spans="2:4" x14ac:dyDescent="0.2">
      <c r="B1698">
        <v>1673</v>
      </c>
      <c r="C1698" s="4">
        <v>-135.38485</v>
      </c>
      <c r="D1698">
        <v>-0.37</v>
      </c>
    </row>
    <row r="1699" spans="2:4" x14ac:dyDescent="0.2">
      <c r="B1699">
        <v>1674</v>
      </c>
      <c r="C1699" s="4">
        <v>-135.32963000000001</v>
      </c>
      <c r="D1699">
        <v>0.19</v>
      </c>
    </row>
    <row r="1700" spans="2:4" x14ac:dyDescent="0.2">
      <c r="B1700">
        <v>1675</v>
      </c>
      <c r="C1700" s="4">
        <v>-135.25676000000001</v>
      </c>
      <c r="D1700">
        <v>0.38</v>
      </c>
    </row>
    <row r="1701" spans="2:4" x14ac:dyDescent="0.2">
      <c r="B1701">
        <v>1676</v>
      </c>
      <c r="C1701" s="4">
        <v>-135.18469999999999</v>
      </c>
      <c r="D1701">
        <v>0.74</v>
      </c>
    </row>
    <row r="1702" spans="2:4" x14ac:dyDescent="0.2">
      <c r="B1702">
        <v>1677</v>
      </c>
      <c r="C1702" s="4">
        <v>-135.1095</v>
      </c>
      <c r="D1702">
        <v>0.27</v>
      </c>
    </row>
    <row r="1703" spans="2:4" x14ac:dyDescent="0.2">
      <c r="B1703">
        <v>1678</v>
      </c>
      <c r="C1703" s="4">
        <v>-135.06969000000001</v>
      </c>
      <c r="D1703">
        <v>-0.01</v>
      </c>
    </row>
    <row r="1704" spans="2:4" x14ac:dyDescent="0.2">
      <c r="B1704">
        <v>1679</v>
      </c>
      <c r="C1704" s="4">
        <v>-135.06159</v>
      </c>
      <c r="D1704">
        <v>-0.31</v>
      </c>
    </row>
    <row r="1705" spans="2:4" x14ac:dyDescent="0.2">
      <c r="B1705">
        <v>1680</v>
      </c>
      <c r="C1705" s="4">
        <v>-135.06392</v>
      </c>
      <c r="D1705">
        <v>0.66</v>
      </c>
    </row>
    <row r="1706" spans="2:4" x14ac:dyDescent="0.2">
      <c r="B1706">
        <v>1681</v>
      </c>
      <c r="C1706" s="4">
        <v>-135.10509999999999</v>
      </c>
      <c r="D1706">
        <v>0.87</v>
      </c>
    </row>
    <row r="1707" spans="2:4" x14ac:dyDescent="0.2">
      <c r="B1707">
        <v>1682</v>
      </c>
      <c r="C1707" s="4">
        <v>-135.15805</v>
      </c>
      <c r="D1707">
        <v>-0.68</v>
      </c>
    </row>
    <row r="1708" spans="2:4" x14ac:dyDescent="0.2">
      <c r="B1708">
        <v>1683</v>
      </c>
      <c r="C1708" s="4">
        <v>-135.22627</v>
      </c>
      <c r="D1708">
        <v>-1.1599999999999999</v>
      </c>
    </row>
    <row r="1709" spans="2:4" x14ac:dyDescent="0.2">
      <c r="B1709">
        <v>1684</v>
      </c>
      <c r="C1709" s="4">
        <v>-135.26337000000001</v>
      </c>
      <c r="D1709">
        <v>-1.2</v>
      </c>
    </row>
    <row r="1710" spans="2:4" x14ac:dyDescent="0.2">
      <c r="B1710">
        <v>1685</v>
      </c>
      <c r="C1710" s="4">
        <v>-135.29003</v>
      </c>
      <c r="D1710">
        <v>-1.18</v>
      </c>
    </row>
    <row r="1711" spans="2:4" x14ac:dyDescent="0.2">
      <c r="B1711">
        <v>1686</v>
      </c>
      <c r="C1711" s="4">
        <v>-135.28435999999999</v>
      </c>
      <c r="D1711">
        <v>-0.5</v>
      </c>
    </row>
    <row r="1712" spans="2:4" x14ac:dyDescent="0.2">
      <c r="B1712">
        <v>1687</v>
      </c>
      <c r="C1712" s="4">
        <v>-135.26657</v>
      </c>
      <c r="D1712">
        <v>-7.0000000000000007E-2</v>
      </c>
    </row>
    <row r="1713" spans="2:4" x14ac:dyDescent="0.2">
      <c r="B1713">
        <v>1688</v>
      </c>
      <c r="C1713" s="4">
        <v>-135.22739000000001</v>
      </c>
      <c r="D1713">
        <v>0.65</v>
      </c>
    </row>
    <row r="1714" spans="2:4" x14ac:dyDescent="0.2">
      <c r="B1714">
        <v>1689</v>
      </c>
      <c r="C1714" s="4">
        <v>-135.19469000000001</v>
      </c>
      <c r="D1714">
        <v>0.68</v>
      </c>
    </row>
    <row r="1715" spans="2:4" x14ac:dyDescent="0.2">
      <c r="B1715">
        <v>1690</v>
      </c>
      <c r="C1715" s="4">
        <v>-135.14035999999999</v>
      </c>
      <c r="D1715">
        <v>0.28999999999999998</v>
      </c>
    </row>
    <row r="1716" spans="2:4" x14ac:dyDescent="0.2">
      <c r="B1716">
        <v>1691</v>
      </c>
      <c r="C1716" s="4">
        <v>-135.09925999999999</v>
      </c>
      <c r="D1716">
        <v>-0.17</v>
      </c>
    </row>
    <row r="1717" spans="2:4" x14ac:dyDescent="0.2">
      <c r="B1717">
        <v>1692</v>
      </c>
      <c r="C1717" s="4">
        <v>-135.10411999999999</v>
      </c>
      <c r="D1717">
        <v>-0.69</v>
      </c>
    </row>
    <row r="1718" spans="2:4" x14ac:dyDescent="0.2">
      <c r="B1718">
        <v>1693</v>
      </c>
      <c r="C1718" s="4">
        <v>-135.11103</v>
      </c>
      <c r="D1718">
        <v>-0.56000000000000005</v>
      </c>
    </row>
    <row r="1719" spans="2:4" x14ac:dyDescent="0.2">
      <c r="B1719">
        <v>1694</v>
      </c>
      <c r="C1719" s="4">
        <v>-135.12737999999999</v>
      </c>
      <c r="D1719">
        <v>-0.18</v>
      </c>
    </row>
    <row r="1720" spans="2:4" x14ac:dyDescent="0.2">
      <c r="B1720">
        <v>1695</v>
      </c>
      <c r="C1720" s="4">
        <v>-135.14742000000001</v>
      </c>
      <c r="D1720">
        <v>-0.14000000000000001</v>
      </c>
    </row>
    <row r="1721" spans="2:4" x14ac:dyDescent="0.2">
      <c r="B1721">
        <v>1696</v>
      </c>
      <c r="C1721" s="4">
        <v>-135.17546999999999</v>
      </c>
      <c r="D1721">
        <v>-0.32</v>
      </c>
    </row>
    <row r="1722" spans="2:4" x14ac:dyDescent="0.2">
      <c r="B1722">
        <v>1697</v>
      </c>
      <c r="C1722" s="4">
        <v>-135.23056</v>
      </c>
      <c r="D1722">
        <v>-1.06</v>
      </c>
    </row>
    <row r="1723" spans="2:4" x14ac:dyDescent="0.2">
      <c r="B1723">
        <v>1698</v>
      </c>
      <c r="C1723" s="4">
        <v>-135.29257000000001</v>
      </c>
      <c r="D1723">
        <v>-1.61</v>
      </c>
    </row>
    <row r="1724" spans="2:4" x14ac:dyDescent="0.2">
      <c r="B1724">
        <v>1699</v>
      </c>
      <c r="C1724" s="4">
        <v>-135.37616</v>
      </c>
      <c r="D1724">
        <v>-1.81</v>
      </c>
    </row>
    <row r="1725" spans="2:4" x14ac:dyDescent="0.2">
      <c r="B1725">
        <v>1700</v>
      </c>
      <c r="C1725" s="4">
        <v>-135.43593000000001</v>
      </c>
      <c r="D1725">
        <v>-1.74</v>
      </c>
    </row>
    <row r="1726" spans="2:4" x14ac:dyDescent="0.2">
      <c r="B1726">
        <v>1701</v>
      </c>
      <c r="C1726" s="4">
        <v>-135.49501000000001</v>
      </c>
      <c r="D1726">
        <v>-1.29</v>
      </c>
    </row>
    <row r="1727" spans="2:4" x14ac:dyDescent="0.2">
      <c r="B1727">
        <v>1702</v>
      </c>
      <c r="C1727" s="4">
        <v>-135.52960999999999</v>
      </c>
      <c r="D1727">
        <v>-1.03</v>
      </c>
    </row>
    <row r="1728" spans="2:4" x14ac:dyDescent="0.2">
      <c r="B1728">
        <v>1703</v>
      </c>
      <c r="C1728" s="4">
        <v>-135.53428</v>
      </c>
      <c r="D1728">
        <v>-0.73</v>
      </c>
    </row>
    <row r="1729" spans="2:4" x14ac:dyDescent="0.2">
      <c r="B1729">
        <v>1704</v>
      </c>
      <c r="C1729" s="4">
        <v>-135.54060999999999</v>
      </c>
      <c r="D1729">
        <v>-1.43</v>
      </c>
    </row>
    <row r="1730" spans="2:4" x14ac:dyDescent="0.2">
      <c r="B1730">
        <v>1705</v>
      </c>
      <c r="C1730" s="4">
        <v>-135.54357999999999</v>
      </c>
      <c r="D1730">
        <v>-2</v>
      </c>
    </row>
    <row r="1731" spans="2:4" x14ac:dyDescent="0.2">
      <c r="B1731">
        <v>1706</v>
      </c>
      <c r="C1731" s="4">
        <v>-135.52452</v>
      </c>
      <c r="D1731">
        <v>-2.13</v>
      </c>
    </row>
    <row r="1732" spans="2:4" x14ac:dyDescent="0.2">
      <c r="B1732">
        <v>1707</v>
      </c>
      <c r="C1732" s="4">
        <v>-135.5257</v>
      </c>
      <c r="D1732">
        <v>-1.57</v>
      </c>
    </row>
    <row r="1733" spans="2:4" x14ac:dyDescent="0.2">
      <c r="B1733">
        <v>1708</v>
      </c>
      <c r="C1733" s="4">
        <v>-135.51725999999999</v>
      </c>
      <c r="D1733">
        <v>-1.1100000000000001</v>
      </c>
    </row>
    <row r="1734" spans="2:4" x14ac:dyDescent="0.2">
      <c r="B1734">
        <v>1709</v>
      </c>
      <c r="C1734" s="4">
        <v>-135.51546999999999</v>
      </c>
      <c r="D1734">
        <v>-1.29</v>
      </c>
    </row>
    <row r="1735" spans="2:4" x14ac:dyDescent="0.2">
      <c r="B1735">
        <v>1710</v>
      </c>
      <c r="C1735" s="4">
        <v>-135.51357999999999</v>
      </c>
      <c r="D1735">
        <v>-2.25</v>
      </c>
    </row>
    <row r="1736" spans="2:4" x14ac:dyDescent="0.2">
      <c r="B1736">
        <v>1711</v>
      </c>
      <c r="C1736" s="4">
        <v>-135.50324000000001</v>
      </c>
      <c r="D1736">
        <v>-2.04</v>
      </c>
    </row>
    <row r="1737" spans="2:4" x14ac:dyDescent="0.2">
      <c r="B1737">
        <v>1712</v>
      </c>
      <c r="C1737" s="4">
        <v>-135.45977999999999</v>
      </c>
      <c r="D1737">
        <v>-1.8</v>
      </c>
    </row>
    <row r="1738" spans="2:4" x14ac:dyDescent="0.2">
      <c r="B1738">
        <v>1713</v>
      </c>
      <c r="C1738" s="4">
        <v>-135.40711999999999</v>
      </c>
      <c r="D1738">
        <v>-2.06</v>
      </c>
    </row>
    <row r="1739" spans="2:4" x14ac:dyDescent="0.2">
      <c r="B1739">
        <v>1714</v>
      </c>
      <c r="C1739" s="4">
        <v>-135.36095</v>
      </c>
      <c r="D1739">
        <v>-2.15</v>
      </c>
    </row>
    <row r="1740" spans="2:4" x14ac:dyDescent="0.2">
      <c r="B1740">
        <v>1715</v>
      </c>
      <c r="C1740" s="4">
        <v>-135.31565000000001</v>
      </c>
      <c r="D1740">
        <v>-2.82</v>
      </c>
    </row>
    <row r="1741" spans="2:4" x14ac:dyDescent="0.2">
      <c r="B1741">
        <v>1716</v>
      </c>
      <c r="C1741" s="4">
        <v>-135.27903000000001</v>
      </c>
      <c r="D1741">
        <v>-2.92</v>
      </c>
    </row>
    <row r="1742" spans="2:4" x14ac:dyDescent="0.2">
      <c r="B1742">
        <v>1717</v>
      </c>
      <c r="C1742" s="4">
        <v>-135.27180999999999</v>
      </c>
      <c r="D1742">
        <v>-1.97</v>
      </c>
    </row>
    <row r="1743" spans="2:4" x14ac:dyDescent="0.2">
      <c r="B1743">
        <v>1718</v>
      </c>
      <c r="C1743" s="4">
        <v>-135.27471</v>
      </c>
      <c r="D1743">
        <v>-1.51</v>
      </c>
    </row>
    <row r="1744" spans="2:4" x14ac:dyDescent="0.2">
      <c r="B1744">
        <v>1719</v>
      </c>
      <c r="C1744" s="4">
        <v>-135.27631</v>
      </c>
      <c r="D1744">
        <v>-1.58</v>
      </c>
    </row>
    <row r="1745" spans="2:4" x14ac:dyDescent="0.2">
      <c r="B1745">
        <v>1720</v>
      </c>
      <c r="C1745" s="4">
        <v>-135.32198</v>
      </c>
      <c r="D1745">
        <v>-2.11</v>
      </c>
    </row>
    <row r="1746" spans="2:4" x14ac:dyDescent="0.2">
      <c r="B1746">
        <v>1721</v>
      </c>
      <c r="C1746" s="4">
        <v>-135.39684</v>
      </c>
      <c r="D1746">
        <v>-2.23</v>
      </c>
    </row>
    <row r="1747" spans="2:4" x14ac:dyDescent="0.2">
      <c r="B1747">
        <v>1722</v>
      </c>
      <c r="C1747" s="4">
        <v>-135.48247000000001</v>
      </c>
      <c r="D1747">
        <v>-2.9</v>
      </c>
    </row>
    <row r="1748" spans="2:4" x14ac:dyDescent="0.2">
      <c r="B1748">
        <v>1723</v>
      </c>
      <c r="C1748" s="4">
        <v>-135.59020000000001</v>
      </c>
      <c r="D1748">
        <v>-3.47</v>
      </c>
    </row>
    <row r="1749" spans="2:4" x14ac:dyDescent="0.2">
      <c r="B1749">
        <v>1724</v>
      </c>
      <c r="C1749" s="4">
        <v>-135.75604000000001</v>
      </c>
      <c r="D1749">
        <v>-2.99</v>
      </c>
    </row>
    <row r="1750" spans="2:4" x14ac:dyDescent="0.2">
      <c r="B1750">
        <v>1725</v>
      </c>
      <c r="C1750" s="4">
        <v>-135.96785</v>
      </c>
      <c r="D1750">
        <v>-3.37</v>
      </c>
    </row>
    <row r="1751" spans="2:4" x14ac:dyDescent="0.2">
      <c r="B1751">
        <v>1726</v>
      </c>
      <c r="C1751" s="4">
        <v>-136.22162</v>
      </c>
      <c r="D1751">
        <v>-4.7699999999999996</v>
      </c>
    </row>
    <row r="1752" spans="2:4" x14ac:dyDescent="0.2">
      <c r="B1752">
        <v>1727</v>
      </c>
      <c r="C1752" s="4">
        <v>-136.47993</v>
      </c>
      <c r="D1752">
        <v>-6.68</v>
      </c>
    </row>
    <row r="1753" spans="2:4" x14ac:dyDescent="0.2">
      <c r="B1753">
        <v>1728</v>
      </c>
      <c r="C1753" s="4">
        <v>-136.73239000000001</v>
      </c>
      <c r="D1753">
        <v>-5.92</v>
      </c>
    </row>
    <row r="1754" spans="2:4" x14ac:dyDescent="0.2">
      <c r="B1754">
        <v>1729</v>
      </c>
      <c r="C1754" s="4">
        <v>-136.97595999999999</v>
      </c>
      <c r="D1754">
        <v>-6.56</v>
      </c>
    </row>
    <row r="1755" spans="2:4" x14ac:dyDescent="0.2">
      <c r="B1755">
        <v>1730</v>
      </c>
      <c r="C1755" s="4">
        <v>-137.18278000000001</v>
      </c>
      <c r="D1755">
        <v>-6.56</v>
      </c>
    </row>
    <row r="1756" spans="2:4" x14ac:dyDescent="0.2">
      <c r="B1756">
        <v>1731</v>
      </c>
      <c r="C1756" s="4">
        <v>-137.34542999999999</v>
      </c>
      <c r="D1756">
        <v>-6.32</v>
      </c>
    </row>
    <row r="1757" spans="2:4" x14ac:dyDescent="0.2">
      <c r="B1757">
        <v>1732</v>
      </c>
      <c r="C1757" s="4">
        <v>-137.47363000000001</v>
      </c>
      <c r="D1757">
        <v>-6.5</v>
      </c>
    </row>
    <row r="1758" spans="2:4" x14ac:dyDescent="0.2">
      <c r="B1758">
        <v>1733</v>
      </c>
      <c r="C1758" s="4">
        <v>-137.55381</v>
      </c>
      <c r="D1758">
        <v>-6.95</v>
      </c>
    </row>
    <row r="1759" spans="2:4" x14ac:dyDescent="0.2">
      <c r="B1759">
        <v>1734</v>
      </c>
      <c r="C1759" s="4">
        <v>-137.59029000000001</v>
      </c>
      <c r="D1759">
        <v>-7.03</v>
      </c>
    </row>
    <row r="1760" spans="2:4" x14ac:dyDescent="0.2">
      <c r="B1760">
        <v>1735</v>
      </c>
      <c r="C1760" s="4">
        <v>-137.57264000000001</v>
      </c>
      <c r="D1760">
        <v>-6.73</v>
      </c>
    </row>
    <row r="1761" spans="2:4" x14ac:dyDescent="0.2">
      <c r="B1761">
        <v>1736</v>
      </c>
      <c r="C1761" s="4">
        <v>-137.52025</v>
      </c>
      <c r="D1761">
        <v>-6.75</v>
      </c>
    </row>
    <row r="1762" spans="2:4" x14ac:dyDescent="0.2">
      <c r="B1762">
        <v>1737</v>
      </c>
      <c r="C1762" s="4">
        <v>-137.43701999999999</v>
      </c>
      <c r="D1762">
        <v>-7.41</v>
      </c>
    </row>
    <row r="1763" spans="2:4" x14ac:dyDescent="0.2">
      <c r="B1763">
        <v>1738</v>
      </c>
      <c r="C1763" s="4">
        <v>-137.34012999999999</v>
      </c>
      <c r="D1763">
        <v>-6.84</v>
      </c>
    </row>
    <row r="1764" spans="2:4" x14ac:dyDescent="0.2">
      <c r="B1764">
        <v>1739</v>
      </c>
      <c r="C1764" s="4">
        <v>-137.24243999999999</v>
      </c>
      <c r="D1764">
        <v>-6.33</v>
      </c>
    </row>
    <row r="1765" spans="2:4" x14ac:dyDescent="0.2">
      <c r="B1765">
        <v>1740</v>
      </c>
      <c r="C1765" s="4">
        <v>-137.14517000000001</v>
      </c>
      <c r="D1765">
        <v>-5.99</v>
      </c>
    </row>
    <row r="1766" spans="2:4" x14ac:dyDescent="0.2">
      <c r="B1766">
        <v>1741</v>
      </c>
      <c r="C1766" s="4">
        <v>-137.01670999999999</v>
      </c>
      <c r="D1766">
        <v>-5</v>
      </c>
    </row>
    <row r="1767" spans="2:4" x14ac:dyDescent="0.2">
      <c r="B1767">
        <v>1742</v>
      </c>
      <c r="C1767" s="4">
        <v>-136.8691</v>
      </c>
      <c r="D1767">
        <v>-4.47</v>
      </c>
    </row>
    <row r="1768" spans="2:4" x14ac:dyDescent="0.2">
      <c r="B1768">
        <v>1743</v>
      </c>
      <c r="C1768" s="4">
        <v>-136.70004</v>
      </c>
      <c r="D1768">
        <v>-5.55</v>
      </c>
    </row>
    <row r="1769" spans="2:4" x14ac:dyDescent="0.2">
      <c r="B1769">
        <v>1744</v>
      </c>
      <c r="C1769" s="4">
        <v>-136.50725</v>
      </c>
      <c r="D1769">
        <v>-6.45</v>
      </c>
    </row>
    <row r="1770" spans="2:4" x14ac:dyDescent="0.2">
      <c r="B1770">
        <v>1745</v>
      </c>
      <c r="C1770" s="4">
        <v>-136.3082</v>
      </c>
      <c r="D1770">
        <v>-5.87</v>
      </c>
    </row>
    <row r="1771" spans="2:4" x14ac:dyDescent="0.2">
      <c r="B1771">
        <v>1746</v>
      </c>
      <c r="C1771" s="4">
        <v>-136.11868000000001</v>
      </c>
      <c r="D1771">
        <v>-5.09</v>
      </c>
    </row>
    <row r="1772" spans="2:4" x14ac:dyDescent="0.2">
      <c r="B1772">
        <v>1747</v>
      </c>
      <c r="C1772" s="4">
        <v>-135.91834</v>
      </c>
      <c r="D1772">
        <v>-4.53</v>
      </c>
    </row>
    <row r="1773" spans="2:4" x14ac:dyDescent="0.2">
      <c r="B1773">
        <v>1748</v>
      </c>
      <c r="C1773" s="4">
        <v>-135.71699000000001</v>
      </c>
      <c r="D1773">
        <v>-5.26</v>
      </c>
    </row>
    <row r="1774" spans="2:4" x14ac:dyDescent="0.2">
      <c r="B1774">
        <v>1749</v>
      </c>
      <c r="C1774" s="4">
        <v>-135.54432</v>
      </c>
      <c r="D1774">
        <v>-5.35</v>
      </c>
    </row>
    <row r="1775" spans="2:4" x14ac:dyDescent="0.2">
      <c r="B1775">
        <v>1750</v>
      </c>
      <c r="C1775" s="4">
        <v>-135.39121</v>
      </c>
      <c r="D1775">
        <v>-5.23</v>
      </c>
    </row>
    <row r="1776" spans="2:4" x14ac:dyDescent="0.2">
      <c r="B1776">
        <v>1751</v>
      </c>
      <c r="C1776" s="4">
        <v>-135.23936</v>
      </c>
      <c r="D1776">
        <v>-4.53</v>
      </c>
    </row>
    <row r="1777" spans="2:4" x14ac:dyDescent="0.2">
      <c r="B1777">
        <v>1752</v>
      </c>
      <c r="C1777" s="4">
        <v>-135.12191000000001</v>
      </c>
      <c r="D1777">
        <v>-4.25</v>
      </c>
    </row>
    <row r="1778" spans="2:4" x14ac:dyDescent="0.2">
      <c r="B1778">
        <v>1753</v>
      </c>
      <c r="C1778" s="4">
        <v>-135.04096000000001</v>
      </c>
      <c r="D1778">
        <v>-4.17</v>
      </c>
    </row>
    <row r="1779" spans="2:4" x14ac:dyDescent="0.2">
      <c r="B1779">
        <v>1754</v>
      </c>
      <c r="C1779" s="4">
        <v>-134.98041000000001</v>
      </c>
      <c r="D1779">
        <v>-3.87</v>
      </c>
    </row>
    <row r="1780" spans="2:4" x14ac:dyDescent="0.2">
      <c r="B1780">
        <v>1755</v>
      </c>
      <c r="C1780" s="4">
        <v>-134.96606</v>
      </c>
      <c r="D1780">
        <v>-3.84</v>
      </c>
    </row>
    <row r="1781" spans="2:4" x14ac:dyDescent="0.2">
      <c r="B1781">
        <v>1756</v>
      </c>
      <c r="C1781" s="4">
        <v>-134.97908000000001</v>
      </c>
      <c r="D1781">
        <v>-3.47</v>
      </c>
    </row>
    <row r="1782" spans="2:4" x14ac:dyDescent="0.2">
      <c r="B1782">
        <v>1757</v>
      </c>
      <c r="C1782" s="4">
        <v>-135.03614999999999</v>
      </c>
      <c r="D1782">
        <v>-3.16</v>
      </c>
    </row>
    <row r="1783" spans="2:4" x14ac:dyDescent="0.2">
      <c r="B1783">
        <v>1758</v>
      </c>
      <c r="C1783" s="4">
        <v>-135.10463999999999</v>
      </c>
      <c r="D1783">
        <v>-2.93</v>
      </c>
    </row>
    <row r="1784" spans="2:4" x14ac:dyDescent="0.2">
      <c r="B1784">
        <v>1759</v>
      </c>
      <c r="C1784" s="4">
        <v>-135.17214999999999</v>
      </c>
      <c r="D1784">
        <v>-3.31</v>
      </c>
    </row>
    <row r="1785" spans="2:4" x14ac:dyDescent="0.2">
      <c r="B1785">
        <v>1760</v>
      </c>
      <c r="C1785" s="4">
        <v>-135.23613</v>
      </c>
      <c r="D1785">
        <v>-5.87</v>
      </c>
    </row>
    <row r="1786" spans="2:4" x14ac:dyDescent="0.2">
      <c r="B1786">
        <v>1761</v>
      </c>
      <c r="C1786" s="4">
        <v>-135.274</v>
      </c>
      <c r="D1786">
        <v>-6.76</v>
      </c>
    </row>
    <row r="1787" spans="2:4" x14ac:dyDescent="0.2">
      <c r="B1787">
        <v>1762</v>
      </c>
      <c r="C1787" s="4">
        <v>-135.27708000000001</v>
      </c>
      <c r="D1787">
        <v>-7.68</v>
      </c>
    </row>
    <row r="1788" spans="2:4" x14ac:dyDescent="0.2">
      <c r="B1788">
        <v>1763</v>
      </c>
      <c r="C1788" s="4">
        <v>-135.22166999999999</v>
      </c>
      <c r="D1788">
        <v>-7.68</v>
      </c>
    </row>
    <row r="1789" spans="2:4" x14ac:dyDescent="0.2">
      <c r="B1789">
        <v>1764</v>
      </c>
      <c r="C1789" s="4">
        <v>-135.20254</v>
      </c>
      <c r="D1789">
        <v>-6.65</v>
      </c>
    </row>
    <row r="1790" spans="2:4" x14ac:dyDescent="0.2">
      <c r="B1790">
        <v>1765</v>
      </c>
      <c r="C1790" s="4">
        <v>-135.14197999999999</v>
      </c>
      <c r="D1790">
        <v>-6.3</v>
      </c>
    </row>
    <row r="1791" spans="2:4" x14ac:dyDescent="0.2">
      <c r="B1791">
        <v>1766</v>
      </c>
      <c r="C1791" s="4">
        <v>-135.06591</v>
      </c>
      <c r="D1791">
        <v>-6.08</v>
      </c>
    </row>
    <row r="1792" spans="2:4" x14ac:dyDescent="0.2">
      <c r="B1792">
        <v>1767</v>
      </c>
      <c r="C1792" s="4">
        <v>-134.96093999999999</v>
      </c>
      <c r="D1792">
        <v>-6.35</v>
      </c>
    </row>
    <row r="1793" spans="2:4" x14ac:dyDescent="0.2">
      <c r="B1793">
        <v>1768</v>
      </c>
      <c r="C1793" s="4">
        <v>-134.84942000000001</v>
      </c>
      <c r="D1793">
        <v>-7.12</v>
      </c>
    </row>
    <row r="1794" spans="2:4" x14ac:dyDescent="0.2">
      <c r="B1794">
        <v>1769</v>
      </c>
      <c r="C1794" s="4">
        <v>-134.72026</v>
      </c>
      <c r="D1794">
        <v>-7.33</v>
      </c>
    </row>
    <row r="1795" spans="2:4" x14ac:dyDescent="0.2">
      <c r="B1795">
        <v>1770</v>
      </c>
      <c r="C1795" s="4">
        <v>-134.61246</v>
      </c>
      <c r="D1795">
        <v>-6.63</v>
      </c>
    </row>
    <row r="1796" spans="2:4" x14ac:dyDescent="0.2">
      <c r="B1796">
        <v>1771</v>
      </c>
      <c r="C1796" s="4">
        <v>-134.51437999999999</v>
      </c>
      <c r="D1796">
        <v>-5.97</v>
      </c>
    </row>
    <row r="1797" spans="2:4" x14ac:dyDescent="0.2">
      <c r="B1797">
        <v>1772</v>
      </c>
      <c r="C1797" s="4">
        <v>-134.42809</v>
      </c>
      <c r="D1797">
        <v>-6.45</v>
      </c>
    </row>
    <row r="1798" spans="2:4" x14ac:dyDescent="0.2">
      <c r="B1798">
        <v>1773</v>
      </c>
      <c r="C1798" s="4">
        <v>-134.34954999999999</v>
      </c>
      <c r="D1798">
        <v>-7.62</v>
      </c>
    </row>
    <row r="1799" spans="2:4" x14ac:dyDescent="0.2">
      <c r="B1799">
        <v>1774</v>
      </c>
      <c r="C1799" s="4">
        <v>-134.31673000000001</v>
      </c>
      <c r="D1799">
        <v>-6.03</v>
      </c>
    </row>
    <row r="1800" spans="2:4" x14ac:dyDescent="0.2">
      <c r="B1800">
        <v>1775</v>
      </c>
      <c r="C1800" s="4">
        <v>-134.32316</v>
      </c>
      <c r="D1800">
        <v>-6.64</v>
      </c>
    </row>
    <row r="1801" spans="2:4" x14ac:dyDescent="0.2">
      <c r="B1801">
        <v>1776</v>
      </c>
      <c r="C1801" s="4">
        <v>-134.33671000000001</v>
      </c>
      <c r="D1801">
        <v>-5.89</v>
      </c>
    </row>
    <row r="1802" spans="2:4" x14ac:dyDescent="0.2">
      <c r="B1802">
        <v>1777</v>
      </c>
      <c r="C1802" s="4">
        <v>-134.34859</v>
      </c>
      <c r="D1802">
        <v>-5.59</v>
      </c>
    </row>
    <row r="1803" spans="2:4" x14ac:dyDescent="0.2">
      <c r="B1803">
        <v>1778</v>
      </c>
      <c r="C1803" s="4">
        <v>-134.32652999999999</v>
      </c>
      <c r="D1803">
        <v>-5.85</v>
      </c>
    </row>
    <row r="1804" spans="2:4" x14ac:dyDescent="0.2">
      <c r="B1804">
        <v>1779</v>
      </c>
      <c r="C1804" s="4">
        <v>-134.28730999999999</v>
      </c>
      <c r="D1804">
        <v>-6.3</v>
      </c>
    </row>
    <row r="1805" spans="2:4" x14ac:dyDescent="0.2">
      <c r="B1805">
        <v>1780</v>
      </c>
      <c r="C1805" s="4">
        <v>-134.25399999999999</v>
      </c>
      <c r="D1805">
        <v>-7.09</v>
      </c>
    </row>
    <row r="1806" spans="2:4" x14ac:dyDescent="0.2">
      <c r="B1806">
        <v>1781</v>
      </c>
      <c r="C1806" s="4">
        <v>-134.18586999999999</v>
      </c>
      <c r="D1806">
        <v>-6.15</v>
      </c>
    </row>
    <row r="1807" spans="2:4" x14ac:dyDescent="0.2">
      <c r="B1807">
        <v>1782</v>
      </c>
      <c r="C1807" s="4">
        <v>-134.09173999999999</v>
      </c>
      <c r="D1807">
        <v>-5.94</v>
      </c>
    </row>
    <row r="1808" spans="2:4" x14ac:dyDescent="0.2">
      <c r="B1808">
        <v>1783</v>
      </c>
      <c r="C1808" s="4">
        <v>-133.96628999999999</v>
      </c>
      <c r="D1808">
        <v>-6.2</v>
      </c>
    </row>
    <row r="1809" spans="2:4" x14ac:dyDescent="0.2">
      <c r="B1809">
        <v>1784</v>
      </c>
      <c r="C1809" s="4">
        <v>-133.82929999999999</v>
      </c>
      <c r="D1809">
        <v>-6.08</v>
      </c>
    </row>
    <row r="1810" spans="2:4" x14ac:dyDescent="0.2">
      <c r="B1810">
        <v>1785</v>
      </c>
      <c r="C1810" s="4">
        <v>-133.70103</v>
      </c>
      <c r="D1810">
        <v>-6.07</v>
      </c>
    </row>
    <row r="1811" spans="2:4" x14ac:dyDescent="0.2">
      <c r="B1811">
        <v>1786</v>
      </c>
      <c r="C1811" s="4">
        <v>-133.54925</v>
      </c>
      <c r="D1811">
        <v>-5.79</v>
      </c>
    </row>
    <row r="1812" spans="2:4" x14ac:dyDescent="0.2">
      <c r="B1812">
        <v>1787</v>
      </c>
      <c r="C1812" s="4">
        <v>-133.38775999999999</v>
      </c>
      <c r="D1812">
        <v>-4.95</v>
      </c>
    </row>
    <row r="1813" spans="2:4" x14ac:dyDescent="0.2">
      <c r="B1813">
        <v>1788</v>
      </c>
      <c r="C1813" s="4">
        <v>-133.21747999999999</v>
      </c>
      <c r="D1813">
        <v>-4</v>
      </c>
    </row>
    <row r="1814" spans="2:4" x14ac:dyDescent="0.2">
      <c r="B1814">
        <v>1789</v>
      </c>
      <c r="C1814" s="4">
        <v>-133.01674</v>
      </c>
      <c r="D1814">
        <v>-4.07</v>
      </c>
    </row>
    <row r="1815" spans="2:4" x14ac:dyDescent="0.2">
      <c r="B1815">
        <v>1790</v>
      </c>
      <c r="C1815" s="4">
        <v>-132.82694000000001</v>
      </c>
      <c r="D1815">
        <v>-4.87</v>
      </c>
    </row>
    <row r="1816" spans="2:4" x14ac:dyDescent="0.2">
      <c r="B1816">
        <v>1791</v>
      </c>
      <c r="C1816" s="4">
        <v>-132.62485000000001</v>
      </c>
      <c r="D1816">
        <v>-4.84</v>
      </c>
    </row>
    <row r="1817" spans="2:4" x14ac:dyDescent="0.2">
      <c r="B1817">
        <v>1792</v>
      </c>
      <c r="C1817" s="4">
        <v>-132.45393000000001</v>
      </c>
      <c r="D1817">
        <v>-4.22</v>
      </c>
    </row>
    <row r="1818" spans="2:4" x14ac:dyDescent="0.2">
      <c r="B1818">
        <v>1793</v>
      </c>
      <c r="C1818" s="4">
        <v>-132.31264999999999</v>
      </c>
      <c r="D1818">
        <v>-3.76</v>
      </c>
    </row>
    <row r="1819" spans="2:4" x14ac:dyDescent="0.2">
      <c r="B1819">
        <v>1794</v>
      </c>
      <c r="C1819" s="4">
        <v>-132.19920999999999</v>
      </c>
      <c r="D1819">
        <v>-3.35</v>
      </c>
    </row>
    <row r="1820" spans="2:4" x14ac:dyDescent="0.2">
      <c r="B1820">
        <v>1795</v>
      </c>
      <c r="C1820" s="4">
        <v>-132.09144000000001</v>
      </c>
      <c r="D1820">
        <v>-2.83</v>
      </c>
    </row>
    <row r="1821" spans="2:4" x14ac:dyDescent="0.2">
      <c r="B1821">
        <v>1796</v>
      </c>
      <c r="C1821" s="4">
        <v>-132.00199000000001</v>
      </c>
      <c r="D1821">
        <v>-2.69</v>
      </c>
    </row>
    <row r="1822" spans="2:4" x14ac:dyDescent="0.2">
      <c r="B1822">
        <v>1797</v>
      </c>
      <c r="C1822" s="4">
        <v>-131.95523</v>
      </c>
      <c r="D1822">
        <v>-3.22</v>
      </c>
    </row>
    <row r="1823" spans="2:4" x14ac:dyDescent="0.2">
      <c r="B1823">
        <v>1798</v>
      </c>
      <c r="C1823" s="4">
        <v>-131.93597</v>
      </c>
      <c r="D1823">
        <v>-3.21</v>
      </c>
    </row>
    <row r="1824" spans="2:4" x14ac:dyDescent="0.2">
      <c r="B1824">
        <v>1799</v>
      </c>
      <c r="C1824" s="4">
        <v>-131.96209999999999</v>
      </c>
      <c r="D1824">
        <v>-2.79</v>
      </c>
    </row>
    <row r="1825" spans="2:4" x14ac:dyDescent="0.2">
      <c r="B1825">
        <v>1800</v>
      </c>
      <c r="C1825" s="4">
        <v>-132.02588</v>
      </c>
      <c r="D1825">
        <v>-2.25</v>
      </c>
    </row>
    <row r="1826" spans="2:4" x14ac:dyDescent="0.2">
      <c r="B1826">
        <v>1801</v>
      </c>
      <c r="C1826" s="4">
        <v>-132.11456999999999</v>
      </c>
      <c r="D1826">
        <v>-2.29</v>
      </c>
    </row>
    <row r="1827" spans="2:4" x14ac:dyDescent="0.2">
      <c r="B1827">
        <v>1802</v>
      </c>
      <c r="C1827" s="4">
        <v>-132.26626999999999</v>
      </c>
      <c r="D1827">
        <v>-2.95</v>
      </c>
    </row>
    <row r="1828" spans="2:4" x14ac:dyDescent="0.2">
      <c r="B1828">
        <v>1803</v>
      </c>
      <c r="C1828" s="4">
        <v>-132.43234000000001</v>
      </c>
      <c r="D1828">
        <v>-3.25</v>
      </c>
    </row>
    <row r="1829" spans="2:4" x14ac:dyDescent="0.2">
      <c r="B1829">
        <v>1804</v>
      </c>
      <c r="C1829" s="4">
        <v>-132.58946</v>
      </c>
      <c r="D1829">
        <v>-3.12</v>
      </c>
    </row>
    <row r="1830" spans="2:4" x14ac:dyDescent="0.2">
      <c r="B1830">
        <v>1805</v>
      </c>
      <c r="C1830" s="4">
        <v>-132.72123999999999</v>
      </c>
      <c r="D1830">
        <v>-2.91</v>
      </c>
    </row>
    <row r="1831" spans="2:4" x14ac:dyDescent="0.2">
      <c r="B1831">
        <v>1806</v>
      </c>
      <c r="C1831" s="4">
        <v>-132.86769000000001</v>
      </c>
      <c r="D1831">
        <v>-2.95</v>
      </c>
    </row>
    <row r="1832" spans="2:4" x14ac:dyDescent="0.2">
      <c r="B1832">
        <v>1807</v>
      </c>
      <c r="C1832" s="4">
        <v>-133.01123999999999</v>
      </c>
      <c r="D1832">
        <v>-2.94</v>
      </c>
    </row>
    <row r="1833" spans="2:4" x14ac:dyDescent="0.2">
      <c r="B1833">
        <v>1808</v>
      </c>
      <c r="C1833" s="4">
        <v>-133.14166</v>
      </c>
      <c r="D1833">
        <v>-3.42</v>
      </c>
    </row>
    <row r="1834" spans="2:4" x14ac:dyDescent="0.2">
      <c r="B1834">
        <v>1809</v>
      </c>
      <c r="C1834" s="4">
        <v>-133.26560000000001</v>
      </c>
      <c r="D1834">
        <v>-3.71</v>
      </c>
    </row>
    <row r="1835" spans="2:4" x14ac:dyDescent="0.2">
      <c r="B1835">
        <v>1810</v>
      </c>
      <c r="C1835" s="4">
        <v>-133.36784</v>
      </c>
      <c r="D1835">
        <v>-3.72</v>
      </c>
    </row>
    <row r="1836" spans="2:4" x14ac:dyDescent="0.2">
      <c r="B1836">
        <v>1811</v>
      </c>
      <c r="C1836" s="4">
        <v>-133.47309999999999</v>
      </c>
      <c r="D1836">
        <v>-3.37</v>
      </c>
    </row>
    <row r="1837" spans="2:4" x14ac:dyDescent="0.2">
      <c r="B1837">
        <v>1812</v>
      </c>
      <c r="C1837" s="4">
        <v>-133.58312000000001</v>
      </c>
      <c r="D1837">
        <v>-3.62</v>
      </c>
    </row>
    <row r="1838" spans="2:4" x14ac:dyDescent="0.2">
      <c r="B1838">
        <v>1813</v>
      </c>
      <c r="C1838" s="4">
        <v>-133.70133000000001</v>
      </c>
      <c r="D1838">
        <v>-4.03</v>
      </c>
    </row>
    <row r="1839" spans="2:4" x14ac:dyDescent="0.2">
      <c r="B1839">
        <v>1814</v>
      </c>
      <c r="C1839" s="4">
        <v>-133.82293000000001</v>
      </c>
      <c r="D1839">
        <v>-4.87</v>
      </c>
    </row>
    <row r="1840" spans="2:4" x14ac:dyDescent="0.2">
      <c r="B1840">
        <v>1815</v>
      </c>
      <c r="C1840" s="4">
        <v>-133.93176</v>
      </c>
      <c r="D1840">
        <v>-5.42</v>
      </c>
    </row>
    <row r="1841" spans="2:4" x14ac:dyDescent="0.2">
      <c r="B1841">
        <v>1816</v>
      </c>
      <c r="C1841" s="4">
        <v>-134.01668000000001</v>
      </c>
      <c r="D1841">
        <v>-4.83</v>
      </c>
    </row>
    <row r="1842" spans="2:4" x14ac:dyDescent="0.2">
      <c r="B1842">
        <v>1817</v>
      </c>
      <c r="C1842" s="4">
        <v>-134.08465000000001</v>
      </c>
      <c r="D1842">
        <v>-4.1500000000000004</v>
      </c>
    </row>
    <row r="1843" spans="2:4" x14ac:dyDescent="0.2">
      <c r="B1843">
        <v>1818</v>
      </c>
      <c r="C1843" s="4">
        <v>-134.13228000000001</v>
      </c>
      <c r="D1843">
        <v>-3.3</v>
      </c>
    </row>
    <row r="1844" spans="2:4" x14ac:dyDescent="0.2">
      <c r="B1844">
        <v>1819</v>
      </c>
      <c r="C1844" s="4">
        <v>-134.17848000000001</v>
      </c>
      <c r="D1844">
        <v>-3.55</v>
      </c>
    </row>
    <row r="1845" spans="2:4" x14ac:dyDescent="0.2">
      <c r="B1845">
        <v>1820</v>
      </c>
      <c r="C1845" s="4">
        <v>-134.24771999999999</v>
      </c>
      <c r="D1845">
        <v>-3.74</v>
      </c>
    </row>
    <row r="1846" spans="2:4" x14ac:dyDescent="0.2">
      <c r="B1846">
        <v>1821</v>
      </c>
      <c r="C1846" s="4">
        <v>-134.29689999999999</v>
      </c>
      <c r="D1846">
        <v>-3.84</v>
      </c>
    </row>
    <row r="1847" spans="2:4" x14ac:dyDescent="0.2">
      <c r="B1847">
        <v>1822</v>
      </c>
      <c r="C1847" s="4">
        <v>-134.35762</v>
      </c>
      <c r="D1847">
        <v>-3.14</v>
      </c>
    </row>
    <row r="1848" spans="2:4" x14ac:dyDescent="0.2">
      <c r="B1848">
        <v>1823</v>
      </c>
      <c r="C1848" s="4">
        <v>-134.40761000000001</v>
      </c>
      <c r="D1848">
        <v>-3.12</v>
      </c>
    </row>
    <row r="1849" spans="2:4" x14ac:dyDescent="0.2">
      <c r="B1849">
        <v>1824</v>
      </c>
      <c r="C1849" s="4">
        <v>-134.45313999999999</v>
      </c>
      <c r="D1849">
        <v>-3.25</v>
      </c>
    </row>
    <row r="1850" spans="2:4" x14ac:dyDescent="0.2">
      <c r="B1850">
        <v>1825</v>
      </c>
      <c r="C1850" s="4">
        <v>-134.49764999999999</v>
      </c>
      <c r="D1850">
        <v>-3.73</v>
      </c>
    </row>
    <row r="1851" spans="2:4" x14ac:dyDescent="0.2">
      <c r="B1851">
        <v>1826</v>
      </c>
      <c r="C1851" s="4">
        <v>-134.56965</v>
      </c>
      <c r="D1851">
        <v>-3.96</v>
      </c>
    </row>
    <row r="1852" spans="2:4" x14ac:dyDescent="0.2">
      <c r="B1852">
        <v>1827</v>
      </c>
      <c r="C1852" s="4">
        <v>-134.63765000000001</v>
      </c>
      <c r="D1852">
        <v>-2.95</v>
      </c>
    </row>
    <row r="1853" spans="2:4" x14ac:dyDescent="0.2">
      <c r="B1853">
        <v>1828</v>
      </c>
      <c r="C1853" s="4">
        <v>-134.6935</v>
      </c>
      <c r="D1853">
        <v>-2.41</v>
      </c>
    </row>
    <row r="1854" spans="2:4" x14ac:dyDescent="0.2">
      <c r="B1854">
        <v>1829</v>
      </c>
      <c r="C1854" s="4">
        <v>-134.75332</v>
      </c>
      <c r="D1854">
        <v>-1.63</v>
      </c>
    </row>
    <row r="1855" spans="2:4" x14ac:dyDescent="0.2">
      <c r="B1855">
        <v>1830</v>
      </c>
      <c r="C1855" s="4">
        <v>-134.80144999999999</v>
      </c>
      <c r="D1855">
        <v>-1.26</v>
      </c>
    </row>
    <row r="1856" spans="2:4" x14ac:dyDescent="0.2">
      <c r="B1856">
        <v>1831</v>
      </c>
      <c r="C1856" s="4">
        <v>-134.83045999999999</v>
      </c>
      <c r="D1856">
        <v>-1.43</v>
      </c>
    </row>
    <row r="1857" spans="2:4" x14ac:dyDescent="0.2">
      <c r="B1857">
        <v>1832</v>
      </c>
      <c r="C1857" s="4">
        <v>-134.87523999999999</v>
      </c>
      <c r="D1857">
        <v>-2.4300000000000002</v>
      </c>
    </row>
    <row r="1858" spans="2:4" x14ac:dyDescent="0.2">
      <c r="B1858">
        <v>1833</v>
      </c>
      <c r="C1858" s="4">
        <v>-134.92544000000001</v>
      </c>
      <c r="D1858">
        <v>-2.88</v>
      </c>
    </row>
    <row r="1859" spans="2:4" x14ac:dyDescent="0.2">
      <c r="B1859">
        <v>1834</v>
      </c>
      <c r="C1859" s="4">
        <v>-134.99797000000001</v>
      </c>
      <c r="D1859">
        <v>-0.92</v>
      </c>
    </row>
    <row r="1860" spans="2:4" x14ac:dyDescent="0.2">
      <c r="B1860">
        <v>1835</v>
      </c>
      <c r="C1860" s="4">
        <v>-135.07086000000001</v>
      </c>
      <c r="D1860">
        <v>-0.68</v>
      </c>
    </row>
    <row r="1861" spans="2:4" x14ac:dyDescent="0.2">
      <c r="B1861">
        <v>1836</v>
      </c>
      <c r="C1861" s="4">
        <v>-135.13228000000001</v>
      </c>
      <c r="D1861">
        <v>-0.19</v>
      </c>
    </row>
    <row r="1862" spans="2:4" x14ac:dyDescent="0.2">
      <c r="B1862">
        <v>1837</v>
      </c>
      <c r="C1862" s="4">
        <v>-135.16052999999999</v>
      </c>
      <c r="D1862">
        <v>-0.57999999999999996</v>
      </c>
    </row>
    <row r="1863" spans="2:4" x14ac:dyDescent="0.2">
      <c r="B1863">
        <v>1838</v>
      </c>
      <c r="C1863" s="4">
        <v>-135.18364</v>
      </c>
      <c r="D1863">
        <v>-0.75</v>
      </c>
    </row>
    <row r="1864" spans="2:4" x14ac:dyDescent="0.2">
      <c r="B1864">
        <v>1839</v>
      </c>
      <c r="C1864" s="4">
        <v>-135.20005</v>
      </c>
      <c r="D1864">
        <v>-1.43</v>
      </c>
    </row>
    <row r="1865" spans="2:4" x14ac:dyDescent="0.2">
      <c r="B1865">
        <v>1840</v>
      </c>
      <c r="C1865" s="4">
        <v>-135.20292000000001</v>
      </c>
      <c r="D1865">
        <v>-1.01</v>
      </c>
    </row>
    <row r="1866" spans="2:4" x14ac:dyDescent="0.2">
      <c r="B1866">
        <v>1841</v>
      </c>
      <c r="C1866" s="4">
        <v>-135.18937</v>
      </c>
      <c r="D1866">
        <v>-0.7</v>
      </c>
    </row>
    <row r="1867" spans="2:4" x14ac:dyDescent="0.2">
      <c r="B1867">
        <v>1842</v>
      </c>
      <c r="C1867" s="4">
        <v>-135.15031999999999</v>
      </c>
      <c r="D1867">
        <v>-1.65</v>
      </c>
    </row>
    <row r="1868" spans="2:4" x14ac:dyDescent="0.2">
      <c r="B1868">
        <v>1843</v>
      </c>
      <c r="C1868" s="4">
        <v>-135.08998</v>
      </c>
      <c r="D1868">
        <v>-1.57</v>
      </c>
    </row>
    <row r="1869" spans="2:4" x14ac:dyDescent="0.2">
      <c r="B1869">
        <v>1844</v>
      </c>
      <c r="C1869" s="4">
        <v>-135.01822999999999</v>
      </c>
      <c r="D1869">
        <v>-0.82</v>
      </c>
    </row>
    <row r="1870" spans="2:4" x14ac:dyDescent="0.2">
      <c r="B1870">
        <v>1845</v>
      </c>
      <c r="C1870" s="4">
        <v>-134.93557000000001</v>
      </c>
      <c r="D1870">
        <v>-0.38</v>
      </c>
    </row>
    <row r="1871" spans="2:4" x14ac:dyDescent="0.2">
      <c r="B1871">
        <v>1846</v>
      </c>
      <c r="C1871" s="4">
        <v>-134.85533000000001</v>
      </c>
      <c r="D1871">
        <v>0.22</v>
      </c>
    </row>
    <row r="1872" spans="2:4" x14ac:dyDescent="0.2">
      <c r="B1872">
        <v>1847</v>
      </c>
      <c r="C1872" s="4">
        <v>-134.75362999999999</v>
      </c>
      <c r="D1872">
        <v>0.45</v>
      </c>
    </row>
    <row r="1873" spans="2:4" x14ac:dyDescent="0.2">
      <c r="B1873">
        <v>1848</v>
      </c>
      <c r="C1873" s="4">
        <v>-134.64473000000001</v>
      </c>
      <c r="D1873">
        <v>0.03</v>
      </c>
    </row>
    <row r="1874" spans="2:4" x14ac:dyDescent="0.2">
      <c r="B1874">
        <v>1849</v>
      </c>
      <c r="C1874" s="4">
        <v>-134.52044000000001</v>
      </c>
      <c r="D1874">
        <v>-0.09</v>
      </c>
    </row>
    <row r="1875" spans="2:4" x14ac:dyDescent="0.2">
      <c r="B1875">
        <v>1850</v>
      </c>
      <c r="C1875" s="4">
        <v>-134.38729000000001</v>
      </c>
      <c r="D1875">
        <v>-0.14000000000000001</v>
      </c>
    </row>
    <row r="1876" spans="2:4" x14ac:dyDescent="0.2">
      <c r="B1876">
        <v>1851</v>
      </c>
      <c r="C1876" s="4">
        <v>-134.26732999999999</v>
      </c>
      <c r="D1876">
        <v>-0.39</v>
      </c>
    </row>
    <row r="1877" spans="2:4" x14ac:dyDescent="0.2">
      <c r="B1877">
        <v>1852</v>
      </c>
      <c r="C1877" s="4">
        <v>-134.12308999999999</v>
      </c>
      <c r="D1877">
        <v>0.18</v>
      </c>
    </row>
    <row r="1878" spans="2:4" x14ac:dyDescent="0.2">
      <c r="B1878">
        <v>1853</v>
      </c>
      <c r="C1878" s="4">
        <v>-133.99744000000001</v>
      </c>
      <c r="D1878">
        <v>0.71</v>
      </c>
    </row>
    <row r="1879" spans="2:4" x14ac:dyDescent="0.2">
      <c r="B1879">
        <v>1854</v>
      </c>
      <c r="C1879" s="4">
        <v>-133.86676</v>
      </c>
      <c r="D1879">
        <v>0.82</v>
      </c>
    </row>
    <row r="1880" spans="2:4" x14ac:dyDescent="0.2">
      <c r="B1880">
        <v>1855</v>
      </c>
      <c r="C1880" s="4">
        <v>-133.77770000000001</v>
      </c>
      <c r="D1880">
        <v>0.47</v>
      </c>
    </row>
    <row r="1881" spans="2:4" x14ac:dyDescent="0.2">
      <c r="B1881">
        <v>1856</v>
      </c>
      <c r="C1881" s="4">
        <v>-133.70674</v>
      </c>
      <c r="D1881">
        <v>0.4</v>
      </c>
    </row>
    <row r="1882" spans="2:4" x14ac:dyDescent="0.2">
      <c r="B1882">
        <v>1857</v>
      </c>
      <c r="C1882" s="4">
        <v>-133.68226999999999</v>
      </c>
      <c r="D1882">
        <v>0.72</v>
      </c>
    </row>
    <row r="1883" spans="2:4" x14ac:dyDescent="0.2">
      <c r="B1883">
        <v>1858</v>
      </c>
      <c r="C1883" s="4">
        <v>-133.72438</v>
      </c>
      <c r="D1883">
        <v>1.1200000000000001</v>
      </c>
    </row>
    <row r="1884" spans="2:4" x14ac:dyDescent="0.2">
      <c r="B1884">
        <v>1859</v>
      </c>
      <c r="C1884" s="4">
        <v>-133.82829000000001</v>
      </c>
      <c r="D1884">
        <v>0.96</v>
      </c>
    </row>
    <row r="1885" spans="2:4" x14ac:dyDescent="0.2">
      <c r="B1885">
        <v>1860</v>
      </c>
      <c r="C1885" s="4">
        <v>-133.93075999999999</v>
      </c>
      <c r="D1885">
        <v>0.84</v>
      </c>
    </row>
    <row r="1886" spans="2:4" x14ac:dyDescent="0.2">
      <c r="B1886">
        <v>1861</v>
      </c>
      <c r="C1886" s="4">
        <v>-134.07957999999999</v>
      </c>
      <c r="D1886">
        <v>0.7</v>
      </c>
    </row>
    <row r="1887" spans="2:4" x14ac:dyDescent="0.2">
      <c r="B1887">
        <v>1862</v>
      </c>
      <c r="C1887" s="4">
        <v>-134.28676999999999</v>
      </c>
      <c r="D1887">
        <v>1.05</v>
      </c>
    </row>
    <row r="1888" spans="2:4" x14ac:dyDescent="0.2">
      <c r="B1888">
        <v>1863</v>
      </c>
      <c r="C1888" s="4">
        <v>-134.52047999999999</v>
      </c>
      <c r="D1888">
        <v>0.67</v>
      </c>
    </row>
    <row r="1889" spans="2:4" x14ac:dyDescent="0.2">
      <c r="B1889">
        <v>1864</v>
      </c>
      <c r="C1889" s="4">
        <v>-134.78008</v>
      </c>
      <c r="D1889">
        <v>-0.15</v>
      </c>
    </row>
    <row r="1890" spans="2:4" x14ac:dyDescent="0.2">
      <c r="B1890">
        <v>1865</v>
      </c>
      <c r="C1890" s="4">
        <v>-135.03890000000001</v>
      </c>
      <c r="D1890">
        <v>-0.69</v>
      </c>
    </row>
    <row r="1891" spans="2:4" x14ac:dyDescent="0.2">
      <c r="B1891">
        <v>1866</v>
      </c>
      <c r="C1891" s="4">
        <v>-135.29925</v>
      </c>
      <c r="D1891">
        <v>-0.56999999999999995</v>
      </c>
    </row>
    <row r="1892" spans="2:4" x14ac:dyDescent="0.2">
      <c r="B1892">
        <v>1867</v>
      </c>
      <c r="C1892" s="4">
        <v>-135.55801</v>
      </c>
      <c r="D1892">
        <v>-0.19</v>
      </c>
    </row>
    <row r="1893" spans="2:4" x14ac:dyDescent="0.2">
      <c r="B1893">
        <v>1868</v>
      </c>
      <c r="C1893" s="4">
        <v>-135.79295999999999</v>
      </c>
      <c r="D1893">
        <v>-0.49</v>
      </c>
    </row>
    <row r="1894" spans="2:4" x14ac:dyDescent="0.2">
      <c r="B1894">
        <v>1869</v>
      </c>
      <c r="C1894" s="4">
        <v>-135.9896</v>
      </c>
      <c r="D1894">
        <v>-0.56999999999999995</v>
      </c>
    </row>
    <row r="1895" spans="2:4" x14ac:dyDescent="0.2">
      <c r="B1895">
        <v>1870</v>
      </c>
      <c r="C1895" s="4">
        <v>-136.15065999999999</v>
      </c>
      <c r="D1895">
        <v>-0.19</v>
      </c>
    </row>
    <row r="1896" spans="2:4" x14ac:dyDescent="0.2">
      <c r="B1896">
        <v>1871</v>
      </c>
      <c r="C1896" s="4">
        <v>-136.25755000000001</v>
      </c>
      <c r="D1896">
        <v>-0.04</v>
      </c>
    </row>
    <row r="1897" spans="2:4" x14ac:dyDescent="0.2">
      <c r="B1897">
        <v>1872</v>
      </c>
      <c r="C1897" s="4">
        <v>-136.32359</v>
      </c>
      <c r="D1897">
        <v>-0.13</v>
      </c>
    </row>
    <row r="1898" spans="2:4" x14ac:dyDescent="0.2">
      <c r="B1898">
        <v>1873</v>
      </c>
      <c r="C1898" s="4">
        <v>-136.35729000000001</v>
      </c>
      <c r="D1898">
        <v>-0.19</v>
      </c>
    </row>
    <row r="1899" spans="2:4" x14ac:dyDescent="0.2">
      <c r="B1899">
        <v>1874</v>
      </c>
      <c r="C1899" s="4">
        <v>-136.34352999999999</v>
      </c>
      <c r="D1899">
        <v>-0.36</v>
      </c>
    </row>
    <row r="1900" spans="2:4" x14ac:dyDescent="0.2">
      <c r="B1900">
        <v>1875</v>
      </c>
      <c r="C1900" s="4">
        <v>-136.28601</v>
      </c>
      <c r="D1900">
        <v>-0.3</v>
      </c>
    </row>
    <row r="1901" spans="2:4" x14ac:dyDescent="0.2">
      <c r="B1901">
        <v>1876</v>
      </c>
      <c r="C1901" s="4">
        <v>-136.18105</v>
      </c>
      <c r="D1901">
        <v>-0.8</v>
      </c>
    </row>
    <row r="1902" spans="2:4" x14ac:dyDescent="0.2">
      <c r="B1902">
        <v>1877</v>
      </c>
      <c r="C1902" s="4">
        <v>-136.04212999999999</v>
      </c>
      <c r="D1902">
        <v>-0.78</v>
      </c>
    </row>
    <row r="1903" spans="2:4" x14ac:dyDescent="0.2">
      <c r="B1903">
        <v>1878</v>
      </c>
      <c r="C1903" s="4">
        <v>-135.89779999999999</v>
      </c>
      <c r="D1903">
        <v>-0.53</v>
      </c>
    </row>
    <row r="1904" spans="2:4" x14ac:dyDescent="0.2">
      <c r="B1904">
        <v>1879</v>
      </c>
      <c r="C1904" s="4">
        <v>-135.74358000000001</v>
      </c>
      <c r="D1904">
        <v>0.02</v>
      </c>
    </row>
    <row r="1905" spans="2:4" x14ac:dyDescent="0.2">
      <c r="B1905">
        <v>1880</v>
      </c>
      <c r="C1905" s="4">
        <v>-135.57732999999999</v>
      </c>
      <c r="D1905">
        <v>0.22</v>
      </c>
    </row>
    <row r="1906" spans="2:4" x14ac:dyDescent="0.2">
      <c r="B1906">
        <v>1881</v>
      </c>
      <c r="C1906" s="4">
        <v>-135.42107999999999</v>
      </c>
      <c r="D1906">
        <v>0.41</v>
      </c>
    </row>
    <row r="1907" spans="2:4" x14ac:dyDescent="0.2">
      <c r="B1907">
        <v>1882</v>
      </c>
      <c r="C1907" s="4">
        <v>-135.28145000000001</v>
      </c>
      <c r="D1907">
        <v>0.39</v>
      </c>
    </row>
    <row r="1908" spans="2:4" x14ac:dyDescent="0.2">
      <c r="B1908">
        <v>1883</v>
      </c>
      <c r="C1908" s="4">
        <v>-135.19927000000001</v>
      </c>
      <c r="D1908">
        <v>-0.64</v>
      </c>
    </row>
    <row r="1909" spans="2:4" x14ac:dyDescent="0.2">
      <c r="B1909">
        <v>1884</v>
      </c>
      <c r="C1909" s="4">
        <v>-135.15081000000001</v>
      </c>
      <c r="D1909">
        <v>-0.84</v>
      </c>
    </row>
    <row r="1910" spans="2:4" x14ac:dyDescent="0.2">
      <c r="B1910">
        <v>1885</v>
      </c>
      <c r="C1910" s="4">
        <v>-135.15606</v>
      </c>
      <c r="D1910">
        <v>-0.46</v>
      </c>
    </row>
    <row r="1911" spans="2:4" x14ac:dyDescent="0.2">
      <c r="B1911">
        <v>1886</v>
      </c>
      <c r="C1911" s="4">
        <v>-135.25646</v>
      </c>
      <c r="D1911">
        <v>-0.56000000000000005</v>
      </c>
    </row>
    <row r="1912" spans="2:4" x14ac:dyDescent="0.2">
      <c r="B1912">
        <v>1887</v>
      </c>
      <c r="C1912" s="4">
        <v>-135.35785000000001</v>
      </c>
      <c r="D1912">
        <v>-1.45</v>
      </c>
    </row>
    <row r="1913" spans="2:4" x14ac:dyDescent="0.2">
      <c r="B1913">
        <v>1888</v>
      </c>
      <c r="C1913" s="4">
        <v>-135.48820000000001</v>
      </c>
      <c r="D1913">
        <v>-1.93</v>
      </c>
    </row>
    <row r="1914" spans="2:4" x14ac:dyDescent="0.2">
      <c r="B1914">
        <v>1889</v>
      </c>
      <c r="C1914" s="4">
        <v>-135.59255999999999</v>
      </c>
      <c r="D1914">
        <v>-2.0699999999999998</v>
      </c>
    </row>
    <row r="1915" spans="2:4" x14ac:dyDescent="0.2">
      <c r="B1915">
        <v>1890</v>
      </c>
      <c r="C1915" s="4">
        <v>-135.66497000000001</v>
      </c>
      <c r="D1915">
        <v>-2.04</v>
      </c>
    </row>
    <row r="1916" spans="2:4" x14ac:dyDescent="0.2">
      <c r="B1916">
        <v>1891</v>
      </c>
      <c r="C1916" s="4">
        <v>-135.72024999999999</v>
      </c>
      <c r="D1916">
        <v>-2.1</v>
      </c>
    </row>
    <row r="1917" spans="2:4" x14ac:dyDescent="0.2">
      <c r="B1917">
        <v>1892</v>
      </c>
      <c r="C1917" s="4">
        <v>-135.71636000000001</v>
      </c>
      <c r="D1917">
        <v>-2.5</v>
      </c>
    </row>
    <row r="1918" spans="2:4" x14ac:dyDescent="0.2">
      <c r="B1918">
        <v>1893</v>
      </c>
      <c r="C1918" s="4">
        <v>-135.67248000000001</v>
      </c>
      <c r="D1918">
        <v>-2.8</v>
      </c>
    </row>
    <row r="1919" spans="2:4" x14ac:dyDescent="0.2">
      <c r="B1919">
        <v>1894</v>
      </c>
      <c r="C1919" s="4">
        <v>-135.5889</v>
      </c>
      <c r="D1919">
        <v>-2.58</v>
      </c>
    </row>
    <row r="1920" spans="2:4" x14ac:dyDescent="0.2">
      <c r="B1920">
        <v>1895</v>
      </c>
      <c r="C1920" s="4">
        <v>-135.46749</v>
      </c>
      <c r="D1920">
        <v>-2.77</v>
      </c>
    </row>
    <row r="1921" spans="2:4" x14ac:dyDescent="0.2">
      <c r="B1921">
        <v>1896</v>
      </c>
      <c r="C1921" s="4">
        <v>-135.30154999999999</v>
      </c>
      <c r="D1921">
        <v>-3</v>
      </c>
    </row>
    <row r="1922" spans="2:4" x14ac:dyDescent="0.2">
      <c r="B1922">
        <v>1897</v>
      </c>
      <c r="C1922" s="4">
        <v>-135.12835999999999</v>
      </c>
      <c r="D1922">
        <v>-3.09</v>
      </c>
    </row>
    <row r="1923" spans="2:4" x14ac:dyDescent="0.2">
      <c r="B1923">
        <v>1898</v>
      </c>
      <c r="C1923" s="4">
        <v>-134.97197</v>
      </c>
      <c r="D1923">
        <v>-2.73</v>
      </c>
    </row>
    <row r="1924" spans="2:4" x14ac:dyDescent="0.2">
      <c r="B1924">
        <v>1899</v>
      </c>
      <c r="C1924" s="4">
        <v>-134.82454999999999</v>
      </c>
      <c r="D1924">
        <v>-2.79</v>
      </c>
    </row>
    <row r="1925" spans="2:4" x14ac:dyDescent="0.2">
      <c r="B1925">
        <v>1900</v>
      </c>
      <c r="C1925" s="4">
        <v>-134.68980999999999</v>
      </c>
      <c r="D1925">
        <v>-2.96</v>
      </c>
    </row>
    <row r="1926" spans="2:4" x14ac:dyDescent="0.2">
      <c r="B1926">
        <v>1901</v>
      </c>
      <c r="C1926" s="4">
        <v>-134.56804</v>
      </c>
      <c r="D1926">
        <v>-3.44</v>
      </c>
    </row>
    <row r="1927" spans="2:4" x14ac:dyDescent="0.2">
      <c r="B1927">
        <v>1902</v>
      </c>
      <c r="C1927" s="4">
        <v>-134.49825000000001</v>
      </c>
      <c r="D1927">
        <v>-4.29</v>
      </c>
    </row>
    <row r="1928" spans="2:4" x14ac:dyDescent="0.2">
      <c r="B1928">
        <v>1903</v>
      </c>
      <c r="C1928" s="4">
        <v>-134.46609000000001</v>
      </c>
      <c r="D1928">
        <v>-4.4000000000000004</v>
      </c>
    </row>
    <row r="1929" spans="2:4" x14ac:dyDescent="0.2">
      <c r="B1929">
        <v>1904</v>
      </c>
      <c r="C1929" s="4">
        <v>-134.44174000000001</v>
      </c>
      <c r="D1929">
        <v>-4.8099999999999996</v>
      </c>
    </row>
    <row r="1930" spans="2:4" x14ac:dyDescent="0.2">
      <c r="B1930">
        <v>1905</v>
      </c>
      <c r="C1930" s="4">
        <v>-134.43483000000001</v>
      </c>
      <c r="D1930">
        <v>-4.6399999999999997</v>
      </c>
    </row>
    <row r="1931" spans="2:4" x14ac:dyDescent="0.2">
      <c r="B1931">
        <v>1906</v>
      </c>
      <c r="C1931" s="4">
        <v>-134.44099</v>
      </c>
      <c r="D1931">
        <v>-3.59</v>
      </c>
    </row>
    <row r="1932" spans="2:4" x14ac:dyDescent="0.2">
      <c r="B1932">
        <v>1907</v>
      </c>
      <c r="C1932" s="4">
        <v>-134.42974000000001</v>
      </c>
      <c r="D1932">
        <v>-3.14</v>
      </c>
    </row>
    <row r="1933" spans="2:4" x14ac:dyDescent="0.2">
      <c r="B1933">
        <v>1908</v>
      </c>
      <c r="C1933" s="4">
        <v>-134.43563</v>
      </c>
      <c r="D1933">
        <v>-3.04</v>
      </c>
    </row>
    <row r="1934" spans="2:4" x14ac:dyDescent="0.2">
      <c r="B1934">
        <v>1909</v>
      </c>
      <c r="C1934" s="4">
        <v>-134.46065999999999</v>
      </c>
      <c r="D1934">
        <v>-3</v>
      </c>
    </row>
    <row r="1935" spans="2:4" x14ac:dyDescent="0.2">
      <c r="B1935">
        <v>1910</v>
      </c>
      <c r="C1935" s="4">
        <v>-134.47136</v>
      </c>
      <c r="D1935">
        <v>-2.92</v>
      </c>
    </row>
    <row r="1936" spans="2:4" x14ac:dyDescent="0.2">
      <c r="B1936">
        <v>1911</v>
      </c>
      <c r="C1936" s="4">
        <v>-134.45094</v>
      </c>
      <c r="D1936">
        <v>-3.53</v>
      </c>
    </row>
    <row r="1937" spans="2:4" x14ac:dyDescent="0.2">
      <c r="B1937">
        <v>1912</v>
      </c>
      <c r="C1937" s="4">
        <v>-134.42185000000001</v>
      </c>
      <c r="D1937">
        <v>-3.85</v>
      </c>
    </row>
    <row r="1938" spans="2:4" x14ac:dyDescent="0.2">
      <c r="B1938">
        <v>1913</v>
      </c>
      <c r="C1938" s="4">
        <v>-134.34799000000001</v>
      </c>
      <c r="D1938">
        <v>-3.18</v>
      </c>
    </row>
    <row r="1939" spans="2:4" x14ac:dyDescent="0.2">
      <c r="B1939">
        <v>1914</v>
      </c>
      <c r="C1939" s="4">
        <v>-134.27475999999999</v>
      </c>
      <c r="D1939">
        <v>-2.94</v>
      </c>
    </row>
    <row r="1940" spans="2:4" x14ac:dyDescent="0.2">
      <c r="B1940">
        <v>1915</v>
      </c>
      <c r="C1940" s="4">
        <v>-134.21922000000001</v>
      </c>
      <c r="D1940">
        <v>-2.87</v>
      </c>
    </row>
    <row r="1941" spans="2:4" x14ac:dyDescent="0.2">
      <c r="B1941">
        <v>1916</v>
      </c>
      <c r="C1941" s="4">
        <v>-134.15537</v>
      </c>
      <c r="D1941">
        <v>-2.5099999999999998</v>
      </c>
    </row>
    <row r="1942" spans="2:4" x14ac:dyDescent="0.2">
      <c r="B1942">
        <v>1917</v>
      </c>
      <c r="C1942" s="4">
        <v>-134.11729</v>
      </c>
      <c r="D1942">
        <v>-2.2400000000000002</v>
      </c>
    </row>
    <row r="1943" spans="2:4" x14ac:dyDescent="0.2">
      <c r="B1943">
        <v>1918</v>
      </c>
      <c r="C1943" s="4">
        <v>-134.10177999999999</v>
      </c>
      <c r="D1943">
        <v>-1.89</v>
      </c>
    </row>
    <row r="1944" spans="2:4" x14ac:dyDescent="0.2">
      <c r="B1944">
        <v>1919</v>
      </c>
      <c r="C1944" s="4">
        <v>-134.09261000000001</v>
      </c>
      <c r="D1944">
        <v>-1.9</v>
      </c>
    </row>
    <row r="1945" spans="2:4" x14ac:dyDescent="0.2">
      <c r="B1945">
        <v>1920</v>
      </c>
      <c r="C1945" s="4">
        <v>-134.11969999999999</v>
      </c>
      <c r="D1945">
        <v>-2.27</v>
      </c>
    </row>
    <row r="1946" spans="2:4" x14ac:dyDescent="0.2">
      <c r="B1946">
        <v>1921</v>
      </c>
      <c r="C1946" s="4">
        <v>-134.18002000000001</v>
      </c>
      <c r="D1946">
        <v>-2.33</v>
      </c>
    </row>
    <row r="1947" spans="2:4" x14ac:dyDescent="0.2">
      <c r="B1947">
        <v>1922</v>
      </c>
      <c r="C1947" s="4">
        <v>-134.23765</v>
      </c>
      <c r="D1947">
        <v>-1.56</v>
      </c>
    </row>
    <row r="1948" spans="2:4" x14ac:dyDescent="0.2">
      <c r="B1948">
        <v>1923</v>
      </c>
      <c r="C1948" s="4">
        <v>-134.28483</v>
      </c>
      <c r="D1948">
        <v>-1.72</v>
      </c>
    </row>
    <row r="1949" spans="2:4" x14ac:dyDescent="0.2">
      <c r="B1949">
        <v>1924</v>
      </c>
      <c r="C1949" s="4">
        <v>-134.32515000000001</v>
      </c>
      <c r="D1949">
        <v>-1.38</v>
      </c>
    </row>
    <row r="1950" spans="2:4" x14ac:dyDescent="0.2">
      <c r="B1950">
        <v>1925</v>
      </c>
      <c r="C1950" s="4">
        <v>-134.39875000000001</v>
      </c>
      <c r="D1950">
        <v>-0.75</v>
      </c>
    </row>
    <row r="1951" spans="2:4" x14ac:dyDescent="0.2">
      <c r="B1951">
        <v>1926</v>
      </c>
      <c r="C1951" s="4">
        <v>-134.49923999999999</v>
      </c>
      <c r="D1951">
        <v>-1.03</v>
      </c>
    </row>
    <row r="1952" spans="2:4" x14ac:dyDescent="0.2">
      <c r="B1952">
        <v>1927</v>
      </c>
      <c r="C1952" s="4">
        <v>-134.61651000000001</v>
      </c>
      <c r="D1952">
        <v>-1.32</v>
      </c>
    </row>
    <row r="1953" spans="2:4" x14ac:dyDescent="0.2">
      <c r="B1953">
        <v>1928</v>
      </c>
      <c r="C1953" s="4">
        <v>-134.72533000000001</v>
      </c>
      <c r="D1953">
        <v>-1.0900000000000001</v>
      </c>
    </row>
    <row r="1954" spans="2:4" x14ac:dyDescent="0.2">
      <c r="B1954">
        <v>1929</v>
      </c>
      <c r="C1954" s="4">
        <v>-134.83357000000001</v>
      </c>
      <c r="D1954">
        <v>-0.84</v>
      </c>
    </row>
    <row r="1955" spans="2:4" x14ac:dyDescent="0.2">
      <c r="B1955">
        <v>1930</v>
      </c>
      <c r="C1955" s="4">
        <v>-134.92979</v>
      </c>
      <c r="D1955">
        <v>-1.1200000000000001</v>
      </c>
    </row>
    <row r="1956" spans="2:4" x14ac:dyDescent="0.2">
      <c r="B1956">
        <v>1931</v>
      </c>
      <c r="C1956" s="4">
        <v>-135.01978</v>
      </c>
      <c r="D1956">
        <v>-1.46</v>
      </c>
    </row>
    <row r="1957" spans="2:4" x14ac:dyDescent="0.2">
      <c r="B1957">
        <v>1932</v>
      </c>
      <c r="C1957" s="4">
        <v>-135.10816</v>
      </c>
      <c r="D1957">
        <v>-1.85</v>
      </c>
    </row>
    <row r="1958" spans="2:4" x14ac:dyDescent="0.2">
      <c r="B1958">
        <v>1933</v>
      </c>
      <c r="C1958" s="4">
        <v>-135.20402999999999</v>
      </c>
      <c r="D1958">
        <v>-2.09</v>
      </c>
    </row>
    <row r="1959" spans="2:4" x14ac:dyDescent="0.2">
      <c r="B1959">
        <v>1934</v>
      </c>
      <c r="C1959" s="4">
        <v>-135.31</v>
      </c>
      <c r="D1959">
        <v>-1.76</v>
      </c>
    </row>
    <row r="1960" spans="2:4" x14ac:dyDescent="0.2">
      <c r="B1960">
        <v>1935</v>
      </c>
      <c r="C1960" s="4">
        <v>-135.40137999999999</v>
      </c>
      <c r="D1960">
        <v>-1.37</v>
      </c>
    </row>
    <row r="1961" spans="2:4" x14ac:dyDescent="0.2">
      <c r="B1961">
        <v>1936</v>
      </c>
      <c r="C1961" s="4">
        <v>-135.47664</v>
      </c>
      <c r="D1961">
        <v>-1.51</v>
      </c>
    </row>
    <row r="1962" spans="2:4" x14ac:dyDescent="0.2">
      <c r="B1962">
        <v>1937</v>
      </c>
      <c r="C1962" s="4">
        <v>-135.57258999999999</v>
      </c>
      <c r="D1962">
        <v>-1.67</v>
      </c>
    </row>
    <row r="1963" spans="2:4" x14ac:dyDescent="0.2">
      <c r="B1963">
        <v>1938</v>
      </c>
      <c r="C1963" s="4">
        <v>-135.66911999999999</v>
      </c>
      <c r="D1963">
        <v>-1.39</v>
      </c>
    </row>
    <row r="1964" spans="2:4" x14ac:dyDescent="0.2">
      <c r="B1964">
        <v>1939</v>
      </c>
      <c r="C1964" s="4">
        <v>-135.80743000000001</v>
      </c>
      <c r="D1964">
        <v>-1.1299999999999999</v>
      </c>
    </row>
    <row r="1965" spans="2:4" x14ac:dyDescent="0.2">
      <c r="B1965">
        <v>1940</v>
      </c>
      <c r="C1965" s="4">
        <v>-135.93779000000001</v>
      </c>
      <c r="D1965">
        <v>-1.62</v>
      </c>
    </row>
    <row r="1966" spans="2:4" x14ac:dyDescent="0.2">
      <c r="B1966">
        <v>1941</v>
      </c>
      <c r="C1966" s="4">
        <v>-136.07978</v>
      </c>
      <c r="D1966">
        <v>-2.16</v>
      </c>
    </row>
    <row r="1967" spans="2:4" x14ac:dyDescent="0.2">
      <c r="B1967">
        <v>1942</v>
      </c>
      <c r="C1967" s="4">
        <v>-136.23472000000001</v>
      </c>
      <c r="D1967">
        <v>-2.64</v>
      </c>
    </row>
    <row r="1968" spans="2:4" x14ac:dyDescent="0.2">
      <c r="B1968">
        <v>1943</v>
      </c>
      <c r="C1968" s="4">
        <v>-136.41981999999999</v>
      </c>
      <c r="D1968">
        <v>-3.28</v>
      </c>
    </row>
    <row r="1969" spans="2:4" x14ac:dyDescent="0.2">
      <c r="B1969">
        <v>1944</v>
      </c>
      <c r="C1969" s="4">
        <v>-136.59603000000001</v>
      </c>
      <c r="D1969">
        <v>-3.62</v>
      </c>
    </row>
    <row r="1970" spans="2:4" x14ac:dyDescent="0.2">
      <c r="B1970">
        <v>1945</v>
      </c>
      <c r="C1970" s="4">
        <v>-136.77556999999999</v>
      </c>
      <c r="D1970">
        <v>-3.35</v>
      </c>
    </row>
    <row r="1971" spans="2:4" x14ac:dyDescent="0.2">
      <c r="B1971">
        <v>1946</v>
      </c>
      <c r="C1971" s="4">
        <v>-136.92554999999999</v>
      </c>
      <c r="D1971">
        <v>-3.35</v>
      </c>
    </row>
    <row r="1972" spans="2:4" x14ac:dyDescent="0.2">
      <c r="B1972">
        <v>1947</v>
      </c>
      <c r="C1972" s="4">
        <v>-137.02319</v>
      </c>
      <c r="D1972">
        <v>-2.91</v>
      </c>
    </row>
    <row r="1973" spans="2:4" x14ac:dyDescent="0.2">
      <c r="B1973">
        <v>1948</v>
      </c>
      <c r="C1973" s="4">
        <v>-137.07963000000001</v>
      </c>
      <c r="D1973">
        <v>-2.94</v>
      </c>
    </row>
    <row r="1974" spans="2:4" x14ac:dyDescent="0.2">
      <c r="B1974">
        <v>1949</v>
      </c>
      <c r="C1974" s="4">
        <v>-137.09663</v>
      </c>
      <c r="D1974">
        <v>-3.06</v>
      </c>
    </row>
    <row r="1975" spans="2:4" x14ac:dyDescent="0.2">
      <c r="B1975">
        <v>1950</v>
      </c>
      <c r="C1975" s="4">
        <v>-137.07226</v>
      </c>
      <c r="D1975">
        <v>-3.1</v>
      </c>
    </row>
    <row r="1976" spans="2:4" x14ac:dyDescent="0.2">
      <c r="B1976">
        <v>1951</v>
      </c>
      <c r="C1976" s="4">
        <v>-136.97945000000001</v>
      </c>
      <c r="D1976">
        <v>-2.88</v>
      </c>
    </row>
    <row r="1977" spans="2:4" x14ac:dyDescent="0.2">
      <c r="B1977">
        <v>1952</v>
      </c>
      <c r="C1977" s="4">
        <v>-136.86584999999999</v>
      </c>
      <c r="D1977">
        <v>-2.99</v>
      </c>
    </row>
    <row r="1978" spans="2:4" x14ac:dyDescent="0.2">
      <c r="B1978">
        <v>1953</v>
      </c>
      <c r="C1978" s="4">
        <v>-136.73445000000001</v>
      </c>
      <c r="D1978">
        <v>-3</v>
      </c>
    </row>
    <row r="1979" spans="2:4" x14ac:dyDescent="0.2">
      <c r="B1979">
        <v>1954</v>
      </c>
      <c r="C1979" s="4">
        <v>-136.58115000000001</v>
      </c>
      <c r="D1979">
        <v>-2.82</v>
      </c>
    </row>
    <row r="1980" spans="2:4" x14ac:dyDescent="0.2">
      <c r="B1980">
        <v>1955</v>
      </c>
      <c r="C1980" s="4">
        <v>-136.41181</v>
      </c>
      <c r="D1980">
        <v>-3.08</v>
      </c>
    </row>
    <row r="1981" spans="2:4" x14ac:dyDescent="0.2">
      <c r="B1981">
        <v>1956</v>
      </c>
      <c r="C1981" s="4">
        <v>-136.26954000000001</v>
      </c>
      <c r="D1981">
        <v>-3.21</v>
      </c>
    </row>
    <row r="1982" spans="2:4" x14ac:dyDescent="0.2">
      <c r="B1982">
        <v>1957</v>
      </c>
      <c r="C1982" s="4">
        <v>-136.1927</v>
      </c>
      <c r="D1982">
        <v>-2.6</v>
      </c>
    </row>
    <row r="1983" spans="2:4" x14ac:dyDescent="0.2">
      <c r="B1983">
        <v>1958</v>
      </c>
      <c r="C1983" s="4">
        <v>-136.12414000000001</v>
      </c>
      <c r="D1983">
        <v>-1.76</v>
      </c>
    </row>
    <row r="1984" spans="2:4" x14ac:dyDescent="0.2">
      <c r="B1984">
        <v>1959</v>
      </c>
      <c r="C1984" s="4">
        <v>-136.09569999999999</v>
      </c>
      <c r="D1984">
        <v>-1.44</v>
      </c>
    </row>
    <row r="1985" spans="2:4" x14ac:dyDescent="0.2">
      <c r="B1985">
        <v>1960</v>
      </c>
      <c r="C1985" s="4">
        <v>-136.11684</v>
      </c>
      <c r="D1985">
        <v>-1.4</v>
      </c>
    </row>
    <row r="1986" spans="2:4" x14ac:dyDescent="0.2">
      <c r="B1986">
        <v>1961</v>
      </c>
      <c r="C1986" s="4">
        <v>-136.17142999999999</v>
      </c>
      <c r="D1986">
        <v>-1.46</v>
      </c>
    </row>
    <row r="1987" spans="2:4" x14ac:dyDescent="0.2">
      <c r="B1987">
        <v>1962</v>
      </c>
      <c r="C1987" s="4">
        <v>-136.23854</v>
      </c>
      <c r="D1987">
        <v>-1.1000000000000001</v>
      </c>
    </row>
    <row r="1988" spans="2:4" x14ac:dyDescent="0.2">
      <c r="B1988">
        <v>1963</v>
      </c>
      <c r="C1988" s="4">
        <v>-136.29939999999999</v>
      </c>
      <c r="D1988">
        <v>-1.0900000000000001</v>
      </c>
    </row>
    <row r="1989" spans="2:4" x14ac:dyDescent="0.2">
      <c r="B1989">
        <v>1964</v>
      </c>
      <c r="C1989" s="4">
        <v>-136.37029999999999</v>
      </c>
      <c r="D1989">
        <v>-0.87</v>
      </c>
    </row>
    <row r="1990" spans="2:4" x14ac:dyDescent="0.2">
      <c r="B1990">
        <v>1965</v>
      </c>
      <c r="C1990" s="4">
        <v>-136.44044</v>
      </c>
      <c r="D1990">
        <v>-0.15</v>
      </c>
    </row>
    <row r="1991" spans="2:4" x14ac:dyDescent="0.2">
      <c r="B1991">
        <v>1966</v>
      </c>
      <c r="C1991" s="4">
        <v>-136.49612999999999</v>
      </c>
      <c r="D1991">
        <v>-0.8</v>
      </c>
    </row>
    <row r="1992" spans="2:4" x14ac:dyDescent="0.2">
      <c r="B1992">
        <v>1967</v>
      </c>
      <c r="C1992" s="4">
        <v>-136.58659</v>
      </c>
      <c r="D1992">
        <v>-1.98</v>
      </c>
    </row>
    <row r="1993" spans="2:4" x14ac:dyDescent="0.2">
      <c r="B1993">
        <v>1968</v>
      </c>
      <c r="C1993" s="4">
        <v>-136.69612000000001</v>
      </c>
      <c r="D1993">
        <v>-2.2200000000000002</v>
      </c>
    </row>
    <row r="1994" spans="2:4" x14ac:dyDescent="0.2">
      <c r="B1994">
        <v>1969</v>
      </c>
      <c r="C1994" s="4">
        <v>-136.82029</v>
      </c>
      <c r="D1994">
        <v>-2.04</v>
      </c>
    </row>
    <row r="1995" spans="2:4" x14ac:dyDescent="0.2">
      <c r="B1995">
        <v>1970</v>
      </c>
      <c r="C1995" s="4">
        <v>-136.99487999999999</v>
      </c>
      <c r="D1995">
        <v>-2.21</v>
      </c>
    </row>
    <row r="1996" spans="2:4" x14ac:dyDescent="0.2">
      <c r="B1996">
        <v>1971</v>
      </c>
      <c r="C1996" s="4">
        <v>-137.20988</v>
      </c>
      <c r="D1996">
        <v>-2.0699999999999998</v>
      </c>
    </row>
    <row r="1997" spans="2:4" x14ac:dyDescent="0.2">
      <c r="B1997">
        <v>1972</v>
      </c>
      <c r="C1997" s="4">
        <v>-137.43940000000001</v>
      </c>
      <c r="D1997">
        <v>-2.34</v>
      </c>
    </row>
    <row r="1998" spans="2:4" x14ac:dyDescent="0.2">
      <c r="B1998">
        <v>1973</v>
      </c>
      <c r="C1998" s="4">
        <v>-137.68146999999999</v>
      </c>
      <c r="D1998">
        <v>-1.88</v>
      </c>
    </row>
    <row r="1999" spans="2:4" x14ac:dyDescent="0.2">
      <c r="B1999">
        <v>1974</v>
      </c>
      <c r="C1999" s="4">
        <v>-137.89991000000001</v>
      </c>
      <c r="D1999">
        <v>-0.88</v>
      </c>
    </row>
    <row r="2000" spans="2:4" x14ac:dyDescent="0.2">
      <c r="B2000">
        <v>1975</v>
      </c>
      <c r="C2000" s="4">
        <v>-138.09379999999999</v>
      </c>
      <c r="D2000">
        <v>-1.06</v>
      </c>
    </row>
    <row r="2001" spans="2:4" x14ac:dyDescent="0.2">
      <c r="B2001">
        <v>1976</v>
      </c>
      <c r="C2001" s="4">
        <v>-138.25667999999999</v>
      </c>
      <c r="D2001">
        <v>-2.0299999999999998</v>
      </c>
    </row>
    <row r="2002" spans="2:4" x14ac:dyDescent="0.2">
      <c r="B2002">
        <v>1977</v>
      </c>
      <c r="C2002" s="4">
        <v>-138.37878000000001</v>
      </c>
      <c r="D2002">
        <v>-2.4700000000000002</v>
      </c>
    </row>
    <row r="2003" spans="2:4" x14ac:dyDescent="0.2">
      <c r="B2003">
        <v>1978</v>
      </c>
      <c r="C2003" s="4">
        <v>-138.44252</v>
      </c>
      <c r="D2003">
        <v>-2.56</v>
      </c>
    </row>
    <row r="2004" spans="2:4" x14ac:dyDescent="0.2">
      <c r="B2004">
        <v>1979</v>
      </c>
      <c r="C2004" s="4">
        <v>-138.44289000000001</v>
      </c>
      <c r="D2004">
        <v>-1.68</v>
      </c>
    </row>
    <row r="2005" spans="2:4" x14ac:dyDescent="0.2">
      <c r="B2005">
        <v>1980</v>
      </c>
      <c r="C2005" s="4">
        <v>-138.35846000000001</v>
      </c>
      <c r="D2005">
        <v>-1.01</v>
      </c>
    </row>
    <row r="2006" spans="2:4" x14ac:dyDescent="0.2">
      <c r="B2006">
        <v>1981</v>
      </c>
      <c r="C2006" s="4">
        <v>-138.22967</v>
      </c>
      <c r="D2006">
        <v>-1.1399999999999999</v>
      </c>
    </row>
    <row r="2007" spans="2:4" x14ac:dyDescent="0.2">
      <c r="B2007">
        <v>1982</v>
      </c>
      <c r="C2007" s="4">
        <v>-138.03626</v>
      </c>
      <c r="D2007">
        <v>-1.08</v>
      </c>
    </row>
    <row r="2008" spans="2:4" x14ac:dyDescent="0.2">
      <c r="B2008">
        <v>1983</v>
      </c>
      <c r="C2008" s="4">
        <v>-137.78272000000001</v>
      </c>
      <c r="D2008">
        <v>-0.47</v>
      </c>
    </row>
    <row r="2009" spans="2:4" x14ac:dyDescent="0.2">
      <c r="B2009">
        <v>1984</v>
      </c>
      <c r="C2009" s="4">
        <v>-137.43925999999999</v>
      </c>
      <c r="D2009">
        <v>0.35</v>
      </c>
    </row>
    <row r="2010" spans="2:4" x14ac:dyDescent="0.2">
      <c r="B2010">
        <v>1985</v>
      </c>
      <c r="C2010" s="4">
        <v>-137.03614999999999</v>
      </c>
      <c r="D2010">
        <v>0.82</v>
      </c>
    </row>
    <row r="2011" spans="2:4" x14ac:dyDescent="0.2">
      <c r="B2011">
        <v>1986</v>
      </c>
      <c r="C2011" s="4">
        <v>-136.62200000000001</v>
      </c>
      <c r="D2011">
        <v>1.24</v>
      </c>
    </row>
    <row r="2012" spans="2:4" x14ac:dyDescent="0.2">
      <c r="B2012">
        <v>1987</v>
      </c>
      <c r="C2012" s="4">
        <v>-136.24098000000001</v>
      </c>
      <c r="D2012">
        <v>0.79</v>
      </c>
    </row>
    <row r="2013" spans="2:4" x14ac:dyDescent="0.2">
      <c r="B2013">
        <v>1988</v>
      </c>
      <c r="C2013" s="4">
        <v>-135.88457</v>
      </c>
      <c r="D2013">
        <v>0.48</v>
      </c>
    </row>
    <row r="2014" spans="2:4" x14ac:dyDescent="0.2">
      <c r="B2014">
        <v>1989</v>
      </c>
      <c r="C2014" s="4">
        <v>-135.57033000000001</v>
      </c>
      <c r="D2014">
        <v>1.23</v>
      </c>
    </row>
    <row r="2015" spans="2:4" x14ac:dyDescent="0.2">
      <c r="B2015">
        <v>1990</v>
      </c>
      <c r="C2015" s="4">
        <v>-135.29728</v>
      </c>
      <c r="D2015">
        <v>2.0099999999999998</v>
      </c>
    </row>
    <row r="2016" spans="2:4" x14ac:dyDescent="0.2">
      <c r="B2016">
        <v>1991</v>
      </c>
      <c r="C2016" s="4">
        <v>-135.08418</v>
      </c>
      <c r="D2016">
        <v>2.39</v>
      </c>
    </row>
    <row r="2017" spans="2:4" x14ac:dyDescent="0.2">
      <c r="B2017">
        <v>1992</v>
      </c>
      <c r="C2017" s="4">
        <v>-134.99870000000001</v>
      </c>
      <c r="D2017">
        <v>2.4500000000000002</v>
      </c>
    </row>
    <row r="2018" spans="2:4" x14ac:dyDescent="0.2">
      <c r="B2018">
        <v>1993</v>
      </c>
      <c r="C2018" s="4">
        <v>-135.02283</v>
      </c>
      <c r="D2018">
        <v>1.81</v>
      </c>
    </row>
    <row r="2019" spans="2:4" x14ac:dyDescent="0.2">
      <c r="B2019">
        <v>1994</v>
      </c>
      <c r="C2019" s="4">
        <v>-135.10157000000001</v>
      </c>
      <c r="D2019">
        <v>1.28</v>
      </c>
    </row>
    <row r="2020" spans="2:4" x14ac:dyDescent="0.2">
      <c r="B2020">
        <v>1995</v>
      </c>
      <c r="C2020" s="4">
        <v>-135.27250000000001</v>
      </c>
      <c r="D2020">
        <v>1.25</v>
      </c>
    </row>
    <row r="2021" spans="2:4" x14ac:dyDescent="0.2">
      <c r="B2021">
        <v>1996</v>
      </c>
      <c r="C2021" s="4">
        <v>-135.47805</v>
      </c>
      <c r="D2021">
        <v>1.24</v>
      </c>
    </row>
    <row r="2022" spans="2:4" x14ac:dyDescent="0.2">
      <c r="B2022">
        <v>1997</v>
      </c>
      <c r="C2022" s="4">
        <v>-135.66578999999999</v>
      </c>
      <c r="D2022">
        <v>1.28</v>
      </c>
    </row>
    <row r="2023" spans="2:4" x14ac:dyDescent="0.2">
      <c r="B2023">
        <v>1998</v>
      </c>
      <c r="C2023" s="4">
        <v>-135.87121999999999</v>
      </c>
      <c r="D2023">
        <v>1.27</v>
      </c>
    </row>
    <row r="2024" spans="2:4" x14ac:dyDescent="0.2">
      <c r="B2024">
        <v>1999</v>
      </c>
      <c r="C2024" s="4">
        <v>-136.06179</v>
      </c>
      <c r="D2024">
        <v>0.31</v>
      </c>
    </row>
    <row r="2025" spans="2:4" x14ac:dyDescent="0.2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N17" sqref="N17"/>
    </sheetView>
  </sheetViews>
  <sheetFormatPr baseColWidth="10" defaultRowHeight="16" x14ac:dyDescent="0.2"/>
  <sheetData>
    <row r="3" spans="1:13" x14ac:dyDescent="0.2">
      <c r="B3" t="s">
        <v>66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54</v>
      </c>
      <c r="M3" t="s">
        <v>67</v>
      </c>
    </row>
    <row r="4" spans="1:13" x14ac:dyDescent="0.2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 x14ac:dyDescent="0.2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 x14ac:dyDescent="0.2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8">
        <f>(E6-E4)/(A6-A4)</f>
        <v>-3.5150141604966954E-4</v>
      </c>
    </row>
    <row r="7" spans="1:13" x14ac:dyDescent="0.2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8"/>
    </row>
    <row r="8" spans="1:13" x14ac:dyDescent="0.2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8"/>
    </row>
    <row r="9" spans="1:13" x14ac:dyDescent="0.2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8">
        <f>(E9-E7)/(A9-A7)</f>
        <v>-5.4326716749554841E-4</v>
      </c>
    </row>
    <row r="10" spans="1:13" x14ac:dyDescent="0.2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8"/>
    </row>
    <row r="11" spans="1:13" x14ac:dyDescent="0.2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8"/>
    </row>
    <row r="12" spans="1:13" x14ac:dyDescent="0.2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8"/>
    </row>
    <row r="13" spans="1:13" x14ac:dyDescent="0.2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8">
        <f>(E13-E10)/(A13-A10)</f>
        <v>-5.9287970287156795E-4</v>
      </c>
    </row>
    <row r="14" spans="1:13" x14ac:dyDescent="0.2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8"/>
    </row>
    <row r="15" spans="1:13" x14ac:dyDescent="0.2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8"/>
    </row>
    <row r="16" spans="1:13" x14ac:dyDescent="0.2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8"/>
    </row>
    <row r="17" spans="1:16" x14ac:dyDescent="0.2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8">
        <f>(E17-E14)/(A17-A14)</f>
        <v>-5.3551859781613147E-4</v>
      </c>
    </row>
    <row r="18" spans="1:16" x14ac:dyDescent="0.2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8"/>
    </row>
    <row r="19" spans="1:16" x14ac:dyDescent="0.2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8"/>
    </row>
    <row r="20" spans="1:16" x14ac:dyDescent="0.2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8"/>
    </row>
    <row r="21" spans="1:16" x14ac:dyDescent="0.2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8">
        <f>(E21-E18)/(A21-A18)</f>
        <v>-5.5069846403431463E-4</v>
      </c>
    </row>
    <row r="22" spans="1:16" x14ac:dyDescent="0.2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8"/>
    </row>
    <row r="23" spans="1:16" x14ac:dyDescent="0.2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8"/>
    </row>
    <row r="24" spans="1:16" x14ac:dyDescent="0.2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8"/>
    </row>
    <row r="25" spans="1:16" x14ac:dyDescent="0.2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8">
        <f>(E25-E22)/(A25-A22)</f>
        <v>-5.9738382640824473E-4</v>
      </c>
    </row>
    <row r="26" spans="1:16" x14ac:dyDescent="0.2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8"/>
    </row>
    <row r="27" spans="1:16" x14ac:dyDescent="0.2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8"/>
      <c r="O27">
        <v>0</v>
      </c>
      <c r="P27" s="8">
        <v>-3.5150141604966954E-4</v>
      </c>
    </row>
    <row r="28" spans="1:16" x14ac:dyDescent="0.2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8"/>
      <c r="O28">
        <v>10</v>
      </c>
      <c r="P28" s="8">
        <v>-5.4326716749554841E-4</v>
      </c>
    </row>
    <row r="29" spans="1:16" x14ac:dyDescent="0.2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8">
        <f>(E29-E26)/(A29-A26)</f>
        <v>-6.1393412548189994E-4</v>
      </c>
      <c r="O29">
        <v>20</v>
      </c>
      <c r="P29" s="8">
        <v>-5.9287970287156795E-4</v>
      </c>
    </row>
    <row r="30" spans="1:16" x14ac:dyDescent="0.2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8"/>
      <c r="O30">
        <v>30</v>
      </c>
      <c r="P30" s="8">
        <v>-5.3551859781613147E-4</v>
      </c>
    </row>
    <row r="31" spans="1:16" x14ac:dyDescent="0.2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8"/>
      <c r="O31">
        <v>33</v>
      </c>
      <c r="P31" s="8">
        <v>-5.5069846403431463E-4</v>
      </c>
    </row>
    <row r="32" spans="1:16" x14ac:dyDescent="0.2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8">
        <f>(E32-E30)/(A32-A30)</f>
        <v>-8.10310551341226E-4</v>
      </c>
      <c r="O32">
        <v>40</v>
      </c>
      <c r="P32" s="8">
        <v>-5.9738382640824473E-4</v>
      </c>
    </row>
    <row r="33" spans="1:16" x14ac:dyDescent="0.2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8"/>
      <c r="O33">
        <v>50</v>
      </c>
      <c r="P33" s="8">
        <v>-6.1393412548189994E-4</v>
      </c>
    </row>
    <row r="34" spans="1:16" x14ac:dyDescent="0.2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8"/>
      <c r="O34">
        <v>60</v>
      </c>
      <c r="P34" s="8">
        <v>-8.10310551341226E-4</v>
      </c>
    </row>
    <row r="35" spans="1:16" x14ac:dyDescent="0.2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8">
        <f>(E35-E33)/(A35-A33)</f>
        <v>-6.476804173279982E-4</v>
      </c>
      <c r="O35">
        <v>70</v>
      </c>
      <c r="P35" s="8">
        <v>-6.476804173279982E-4</v>
      </c>
    </row>
    <row r="36" spans="1:16" x14ac:dyDescent="0.2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8"/>
      <c r="O36">
        <v>80</v>
      </c>
      <c r="P36" s="8">
        <v>-6.0083793737900851E-4</v>
      </c>
    </row>
    <row r="37" spans="1:16" x14ac:dyDescent="0.2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8"/>
      <c r="O37">
        <v>90</v>
      </c>
      <c r="P37" s="8">
        <v>-5.6018577970371906E-4</v>
      </c>
    </row>
    <row r="38" spans="1:16" x14ac:dyDescent="0.2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8">
        <f>(E38-E36)/(A38-A36)</f>
        <v>-6.0083793737900851E-4</v>
      </c>
      <c r="O38">
        <v>100</v>
      </c>
      <c r="P38" s="8">
        <v>-4.3564717732647176E-4</v>
      </c>
    </row>
    <row r="39" spans="1:16" x14ac:dyDescent="0.2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8"/>
    </row>
    <row r="40" spans="1:16" x14ac:dyDescent="0.2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8"/>
    </row>
    <row r="41" spans="1:16" x14ac:dyDescent="0.2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8">
        <f>(E41-E39)/(A41-A39)</f>
        <v>-5.6018577970371906E-4</v>
      </c>
    </row>
    <row r="42" spans="1:16" x14ac:dyDescent="0.2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8"/>
    </row>
    <row r="43" spans="1:16" x14ac:dyDescent="0.2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8"/>
    </row>
    <row r="44" spans="1:16" x14ac:dyDescent="0.2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8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 x14ac:dyDescent="0.2"/>
  <cols>
    <col min="9" max="10" width="12.1640625" bestFit="1" customWidth="1"/>
  </cols>
  <sheetData>
    <row r="1" spans="2:36" x14ac:dyDescent="0.2">
      <c r="W1" t="s">
        <v>48</v>
      </c>
      <c r="X1">
        <f>23+35.5</f>
        <v>58.5</v>
      </c>
    </row>
    <row r="2" spans="2:36" x14ac:dyDescent="0.2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 x14ac:dyDescent="0.2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 x14ac:dyDescent="0.2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 x14ac:dyDescent="0.2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 x14ac:dyDescent="0.2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 x14ac:dyDescent="0.2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 x14ac:dyDescent="0.2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 x14ac:dyDescent="0.2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 x14ac:dyDescent="0.2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 x14ac:dyDescent="0.2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 x14ac:dyDescent="0.2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 x14ac:dyDescent="0.2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 x14ac:dyDescent="0.2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 x14ac:dyDescent="0.2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 x14ac:dyDescent="0.2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 x14ac:dyDescent="0.2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 x14ac:dyDescent="0.2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 x14ac:dyDescent="0.2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 x14ac:dyDescent="0.2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 x14ac:dyDescent="0.2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 x14ac:dyDescent="0.2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 x14ac:dyDescent="0.2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 x14ac:dyDescent="0.2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 x14ac:dyDescent="0.2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 x14ac:dyDescent="0.2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 x14ac:dyDescent="0.2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 x14ac:dyDescent="0.2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 x14ac:dyDescent="0.2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 x14ac:dyDescent="0.2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 x14ac:dyDescent="0.2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 x14ac:dyDescent="0.2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 x14ac:dyDescent="0.2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 x14ac:dyDescent="0.2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 x14ac:dyDescent="0.2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 x14ac:dyDescent="0.2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 x14ac:dyDescent="0.2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 x14ac:dyDescent="0.2">
      <c r="B41">
        <v>33</v>
      </c>
    </row>
    <row r="42" spans="2:14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 x14ac:dyDescent="0.2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 x14ac:dyDescent="0.2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 x14ac:dyDescent="0.2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 x14ac:dyDescent="0.2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 x14ac:dyDescent="0.2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 x14ac:dyDescent="0.2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 x14ac:dyDescent="0.2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 x14ac:dyDescent="0.2">
      <c r="B51">
        <v>40</v>
      </c>
    </row>
    <row r="52" spans="2:14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 x14ac:dyDescent="0.2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 x14ac:dyDescent="0.2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 x14ac:dyDescent="0.2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 x14ac:dyDescent="0.2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 x14ac:dyDescent="0.2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 x14ac:dyDescent="0.2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 x14ac:dyDescent="0.2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 x14ac:dyDescent="0.2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 x14ac:dyDescent="0.2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 x14ac:dyDescent="0.2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 x14ac:dyDescent="0.2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 x14ac:dyDescent="0.2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 x14ac:dyDescent="0.2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 x14ac:dyDescent="0.2">
      <c r="B71">
        <v>60</v>
      </c>
    </row>
    <row r="72" spans="2:16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 x14ac:dyDescent="0.2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 x14ac:dyDescent="0.2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 x14ac:dyDescent="0.2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 x14ac:dyDescent="0.2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 x14ac:dyDescent="0.2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 x14ac:dyDescent="0.2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 x14ac:dyDescent="0.2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 x14ac:dyDescent="0.2">
      <c r="B81">
        <v>70</v>
      </c>
    </row>
    <row r="82" spans="2:14" x14ac:dyDescent="0.2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 x14ac:dyDescent="0.2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 x14ac:dyDescent="0.2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 x14ac:dyDescent="0.2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 x14ac:dyDescent="0.2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 x14ac:dyDescent="0.2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 x14ac:dyDescent="0.2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 x14ac:dyDescent="0.2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 x14ac:dyDescent="0.2">
      <c r="B91">
        <v>80</v>
      </c>
    </row>
    <row r="92" spans="2:14" x14ac:dyDescent="0.2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 x14ac:dyDescent="0.2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 x14ac:dyDescent="0.2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 x14ac:dyDescent="0.2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 x14ac:dyDescent="0.2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 x14ac:dyDescent="0.2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 x14ac:dyDescent="0.2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 x14ac:dyDescent="0.2">
      <c r="B100">
        <v>90</v>
      </c>
      <c r="P100" t="s">
        <v>38</v>
      </c>
    </row>
    <row r="101" spans="2:28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 x14ac:dyDescent="0.2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 x14ac:dyDescent="0.2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 x14ac:dyDescent="0.2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 x14ac:dyDescent="0.2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 x14ac:dyDescent="0.2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 x14ac:dyDescent="0.2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 x14ac:dyDescent="0.2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 x14ac:dyDescent="0.2">
      <c r="B110">
        <v>100</v>
      </c>
      <c r="P110" t="s">
        <v>40</v>
      </c>
    </row>
    <row r="111" spans="2:28" x14ac:dyDescent="0.2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 x14ac:dyDescent="0.2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 x14ac:dyDescent="0.2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 x14ac:dyDescent="0.2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 x14ac:dyDescent="0.2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 x14ac:dyDescent="0.2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 x14ac:dyDescent="0.2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opLeftCell="A61" workbookViewId="0">
      <selection activeCell="I76" sqref="I76"/>
    </sheetView>
  </sheetViews>
  <sheetFormatPr baseColWidth="10" defaultRowHeight="16" x14ac:dyDescent="0.2"/>
  <sheetData>
    <row r="1" spans="2:29" x14ac:dyDescent="0.2">
      <c r="B1" t="s">
        <v>52</v>
      </c>
      <c r="AA1" t="s">
        <v>48</v>
      </c>
      <c r="AB1">
        <f>23+35.5</f>
        <v>58.5</v>
      </c>
    </row>
    <row r="2" spans="2:29" x14ac:dyDescent="0.2">
      <c r="AA2" t="s">
        <v>49</v>
      </c>
      <c r="AB2">
        <f>238+3*35.5</f>
        <v>344.5</v>
      </c>
    </row>
    <row r="3" spans="2:29" x14ac:dyDescent="0.2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 x14ac:dyDescent="0.2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 x14ac:dyDescent="0.2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 x14ac:dyDescent="0.2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 x14ac:dyDescent="0.2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 x14ac:dyDescent="0.2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 x14ac:dyDescent="0.2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 x14ac:dyDescent="0.2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 x14ac:dyDescent="0.2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 x14ac:dyDescent="0.2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 x14ac:dyDescent="0.2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 x14ac:dyDescent="0.2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 x14ac:dyDescent="0.2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 x14ac:dyDescent="0.2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 x14ac:dyDescent="0.2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 x14ac:dyDescent="0.2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 x14ac:dyDescent="0.2">
      <c r="B21">
        <v>30</v>
      </c>
    </row>
    <row r="22" spans="2:16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 x14ac:dyDescent="0.2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 x14ac:dyDescent="0.2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 x14ac:dyDescent="0.2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 x14ac:dyDescent="0.2">
      <c r="B27">
        <v>33</v>
      </c>
    </row>
    <row r="28" spans="2:16" x14ac:dyDescent="0.2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 x14ac:dyDescent="0.2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 x14ac:dyDescent="0.2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 x14ac:dyDescent="0.2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 x14ac:dyDescent="0.2">
      <c r="P32" t="s">
        <v>13</v>
      </c>
    </row>
    <row r="33" spans="2:27" x14ac:dyDescent="0.2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53</v>
      </c>
    </row>
    <row r="34" spans="2:27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 x14ac:dyDescent="0.2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 x14ac:dyDescent="0.2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 x14ac:dyDescent="0.2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 x14ac:dyDescent="0.2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 x14ac:dyDescent="0.2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 x14ac:dyDescent="0.2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 x14ac:dyDescent="0.2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 x14ac:dyDescent="0.2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 x14ac:dyDescent="0.2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 x14ac:dyDescent="0.2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 x14ac:dyDescent="0.2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 x14ac:dyDescent="0.2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 x14ac:dyDescent="0.2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 x14ac:dyDescent="0.2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 x14ac:dyDescent="0.2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 x14ac:dyDescent="0.2">
      <c r="B51">
        <v>70</v>
      </c>
    </row>
    <row r="52" spans="2:20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 x14ac:dyDescent="0.2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 x14ac:dyDescent="0.2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 x14ac:dyDescent="0.2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 x14ac:dyDescent="0.2">
      <c r="B57">
        <v>80</v>
      </c>
    </row>
    <row r="58" spans="2:20" x14ac:dyDescent="0.2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 x14ac:dyDescent="0.2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 x14ac:dyDescent="0.2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 x14ac:dyDescent="0.2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 x14ac:dyDescent="0.2">
      <c r="B63">
        <v>90</v>
      </c>
    </row>
    <row r="64" spans="2:20" x14ac:dyDescent="0.2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 x14ac:dyDescent="0.2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 x14ac:dyDescent="0.2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 x14ac:dyDescent="0.2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 x14ac:dyDescent="0.2">
      <c r="B69">
        <v>100</v>
      </c>
    </row>
    <row r="70" spans="2:16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 x14ac:dyDescent="0.2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 x14ac:dyDescent="0.2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 x14ac:dyDescent="0.2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 x14ac:dyDescent="0.2">
      <c r="B77">
        <v>1250</v>
      </c>
    </row>
    <row r="78" spans="2:16" x14ac:dyDescent="0.2">
      <c r="B78">
        <v>0</v>
      </c>
    </row>
    <row r="79" spans="2:16" x14ac:dyDescent="0.2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69</v>
      </c>
    </row>
    <row r="80" spans="2:16" x14ac:dyDescent="0.2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 x14ac:dyDescent="0.2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 x14ac:dyDescent="0.2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 x14ac:dyDescent="0.2">
      <c r="B84">
        <v>1100</v>
      </c>
    </row>
    <row r="85" spans="2:14" x14ac:dyDescent="0.2">
      <c r="B85">
        <v>0</v>
      </c>
    </row>
    <row r="86" spans="2:14" x14ac:dyDescent="0.2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 x14ac:dyDescent="0.2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 x14ac:dyDescent="0.2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 x14ac:dyDescent="0.2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 x14ac:dyDescent="0.2">
      <c r="B91">
        <v>1400</v>
      </c>
    </row>
    <row r="92" spans="2:14" x14ac:dyDescent="0.2">
      <c r="B92">
        <v>0</v>
      </c>
    </row>
    <row r="93" spans="2:14" x14ac:dyDescent="0.2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 x14ac:dyDescent="0.2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 x14ac:dyDescent="0.2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 x14ac:dyDescent="0.2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2020-12-18T22:19:52Z</dcterms:created>
  <dcterms:modified xsi:type="dcterms:W3CDTF">2021-09-29T17:16:25Z</dcterms:modified>
</cp:coreProperties>
</file>