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340" yWindow="5460" windowWidth="23160" windowHeight="171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2" l="1"/>
  <c r="I13" i="2"/>
  <c r="M13" i="2"/>
  <c r="E10" i="2"/>
  <c r="K10" i="2"/>
  <c r="I10" i="2"/>
  <c r="K11" i="2"/>
  <c r="J10" i="2"/>
  <c r="J11" i="2"/>
  <c r="G10" i="2"/>
  <c r="F10" i="2"/>
  <c r="G11" i="2"/>
  <c r="M10" i="2"/>
  <c r="L10" i="2"/>
  <c r="H10" i="2"/>
  <c r="L7" i="2"/>
  <c r="M7" i="2"/>
  <c r="K4" i="2"/>
  <c r="J4" i="2"/>
  <c r="K8" i="2"/>
  <c r="J8" i="2"/>
  <c r="J7" i="2"/>
  <c r="K7" i="2"/>
  <c r="I7" i="2"/>
  <c r="H7" i="2"/>
  <c r="G8" i="2"/>
  <c r="G7" i="2"/>
  <c r="E7" i="2"/>
  <c r="F7" i="2"/>
  <c r="B4" i="2"/>
  <c r="A4" i="2"/>
  <c r="G4" i="2"/>
  <c r="Z64" i="1"/>
  <c r="Z65" i="1"/>
  <c r="Y64" i="1"/>
  <c r="X64" i="1"/>
  <c r="Z63" i="1"/>
  <c r="Y63" i="1"/>
  <c r="X63" i="1"/>
  <c r="Z61" i="1"/>
  <c r="Y61" i="1"/>
  <c r="X61" i="1"/>
  <c r="K56" i="1"/>
  <c r="K57" i="1"/>
  <c r="J56" i="1"/>
  <c r="I56" i="1"/>
  <c r="K55" i="1"/>
  <c r="J55" i="1"/>
  <c r="I55" i="1"/>
  <c r="K53" i="1"/>
  <c r="J53" i="1"/>
  <c r="I53" i="1"/>
  <c r="Z56" i="1"/>
  <c r="Z57" i="1"/>
  <c r="Y56" i="1"/>
  <c r="X56" i="1"/>
  <c r="Z55" i="1"/>
  <c r="Y55" i="1"/>
  <c r="X55" i="1"/>
  <c r="Z53" i="1"/>
  <c r="Y53" i="1"/>
  <c r="X53" i="1"/>
  <c r="Z48" i="1"/>
  <c r="Z49" i="1"/>
  <c r="Y48" i="1"/>
  <c r="X48" i="1"/>
  <c r="Z47" i="1"/>
  <c r="Y47" i="1"/>
  <c r="X47" i="1"/>
  <c r="Z45" i="1"/>
  <c r="Y45" i="1"/>
  <c r="X45" i="1"/>
  <c r="U56" i="1"/>
  <c r="U57" i="1"/>
  <c r="T56" i="1"/>
  <c r="S56" i="1"/>
  <c r="U55" i="1"/>
  <c r="T55" i="1"/>
  <c r="S55" i="1"/>
  <c r="U53" i="1"/>
  <c r="T53" i="1"/>
  <c r="S53" i="1"/>
  <c r="P80" i="1"/>
  <c r="P81" i="1"/>
  <c r="O80" i="1"/>
  <c r="N80" i="1"/>
  <c r="P79" i="1"/>
  <c r="O79" i="1"/>
  <c r="N79" i="1"/>
  <c r="P77" i="1"/>
  <c r="O77" i="1"/>
  <c r="N77" i="1"/>
  <c r="P72" i="1"/>
  <c r="P73" i="1"/>
  <c r="O72" i="1"/>
  <c r="N72" i="1"/>
  <c r="P71" i="1"/>
  <c r="O71" i="1"/>
  <c r="N71" i="1"/>
  <c r="P69" i="1"/>
  <c r="O69" i="1"/>
  <c r="N69" i="1"/>
  <c r="P64" i="1"/>
  <c r="P65" i="1"/>
  <c r="O64" i="1"/>
  <c r="N64" i="1"/>
  <c r="P63" i="1"/>
  <c r="O63" i="1"/>
  <c r="N63" i="1"/>
  <c r="P61" i="1"/>
  <c r="O61" i="1"/>
  <c r="N61" i="1"/>
  <c r="P56" i="1"/>
  <c r="P57" i="1"/>
  <c r="O56" i="1"/>
  <c r="N56" i="1"/>
  <c r="P55" i="1"/>
  <c r="O55" i="1"/>
  <c r="N55" i="1"/>
  <c r="P53" i="1"/>
  <c r="O53" i="1"/>
  <c r="N53" i="1"/>
  <c r="U48" i="1"/>
  <c r="U49" i="1"/>
  <c r="T48" i="1"/>
  <c r="S48" i="1"/>
  <c r="U47" i="1"/>
  <c r="T47" i="1"/>
  <c r="S47" i="1"/>
  <c r="U45" i="1"/>
  <c r="T45" i="1"/>
  <c r="S45" i="1"/>
  <c r="P48" i="1"/>
  <c r="P49" i="1"/>
  <c r="O48" i="1"/>
  <c r="N48" i="1"/>
  <c r="P47" i="1"/>
  <c r="O47" i="1"/>
  <c r="N47" i="1"/>
  <c r="P45" i="1"/>
  <c r="O45" i="1"/>
  <c r="N45" i="1"/>
  <c r="K47" i="1"/>
  <c r="J47" i="1"/>
  <c r="I47" i="1"/>
  <c r="K48" i="1"/>
  <c r="K49" i="1"/>
  <c r="J48" i="1"/>
  <c r="I48" i="1"/>
  <c r="K45" i="1"/>
  <c r="J45" i="1"/>
  <c r="I45" i="1"/>
  <c r="K40" i="1"/>
  <c r="K41" i="1"/>
  <c r="J40" i="1"/>
  <c r="I40" i="1"/>
  <c r="K39" i="1"/>
  <c r="J39" i="1"/>
  <c r="I39" i="1"/>
  <c r="K37" i="1"/>
  <c r="J37" i="1"/>
  <c r="I37" i="1"/>
  <c r="J32" i="1"/>
  <c r="J31" i="1"/>
  <c r="J24" i="1"/>
  <c r="J23" i="1"/>
  <c r="J16" i="1"/>
  <c r="J15" i="1"/>
  <c r="J8" i="1"/>
  <c r="J7" i="1"/>
  <c r="K29" i="1"/>
  <c r="K32" i="1"/>
  <c r="K33" i="1"/>
  <c r="K25" i="1"/>
  <c r="K17" i="1"/>
  <c r="B5" i="1"/>
  <c r="C5" i="1"/>
  <c r="K8" i="1"/>
  <c r="K9" i="1"/>
  <c r="B15" i="1"/>
  <c r="C15" i="1"/>
  <c r="B22" i="1"/>
  <c r="I32" i="1"/>
  <c r="E5" i="1"/>
  <c r="F8" i="1"/>
  <c r="K31" i="1"/>
  <c r="I31" i="1"/>
  <c r="J29" i="1"/>
  <c r="I29" i="1"/>
  <c r="I24" i="1"/>
  <c r="K24" i="1"/>
  <c r="K23" i="1"/>
  <c r="I23" i="1"/>
  <c r="K21" i="1"/>
  <c r="J21" i="1"/>
  <c r="I21" i="1"/>
  <c r="I16" i="1"/>
  <c r="K16" i="1"/>
  <c r="K15" i="1"/>
  <c r="I15" i="1"/>
  <c r="K13" i="1"/>
  <c r="J13" i="1"/>
  <c r="I13" i="1"/>
  <c r="I8" i="1"/>
  <c r="B30" i="1"/>
  <c r="B36" i="1"/>
  <c r="E31" i="1"/>
  <c r="C31" i="1"/>
  <c r="D31" i="1"/>
  <c r="E32" i="1"/>
  <c r="K7" i="1"/>
  <c r="K5" i="1"/>
  <c r="E7" i="1"/>
  <c r="F7" i="1"/>
  <c r="F5" i="1"/>
  <c r="D7" i="1"/>
  <c r="D5" i="1"/>
  <c r="D8" i="1"/>
  <c r="J5" i="1"/>
  <c r="I5" i="1"/>
  <c r="I7" i="1"/>
  <c r="D37" i="1"/>
  <c r="C37" i="1"/>
  <c r="F22" i="1"/>
  <c r="F26" i="1"/>
  <c r="E22" i="1"/>
  <c r="E26" i="1"/>
  <c r="D22" i="1"/>
  <c r="D26" i="1"/>
  <c r="C22" i="1"/>
  <c r="C26" i="1"/>
  <c r="B25" i="1"/>
  <c r="D23" i="1"/>
  <c r="C23" i="1"/>
  <c r="E23" i="1"/>
  <c r="F23" i="1"/>
  <c r="B23" i="1"/>
  <c r="C13" i="1"/>
  <c r="B13" i="1"/>
  <c r="C7" i="1"/>
  <c r="B7" i="1"/>
</calcChain>
</file>

<file path=xl/comments1.xml><?xml version="1.0" encoding="utf-8"?>
<comments xmlns="http://schemas.openxmlformats.org/spreadsheetml/2006/main">
  <authors>
    <author>Benjamin Beeler</author>
  </authors>
  <commentList>
    <comment ref="E7" authorId="0">
      <text>
        <r>
          <rPr>
            <b/>
            <sz val="9"/>
            <color indexed="81"/>
            <rFont val="Calibri"/>
            <family val="2"/>
          </rPr>
          <t>Benjamin Beeler:</t>
        </r>
        <r>
          <rPr>
            <sz val="9"/>
            <color indexed="81"/>
            <rFont val="Calibri"/>
            <family val="2"/>
          </rPr>
          <t xml:space="preserve">
This is the same as the pure fe.eam.fs potential
</t>
        </r>
      </text>
    </comment>
  </commentList>
</comments>
</file>

<file path=xl/sharedStrings.xml><?xml version="1.0" encoding="utf-8"?>
<sst xmlns="http://schemas.openxmlformats.org/spreadsheetml/2006/main" count="203" uniqueCount="78">
  <si>
    <t>0 K</t>
  </si>
  <si>
    <t>bcc Fe</t>
  </si>
  <si>
    <t>fcc Al</t>
  </si>
  <si>
    <t>E</t>
  </si>
  <si>
    <t>E/atom</t>
  </si>
  <si>
    <t>V</t>
  </si>
  <si>
    <t>a0</t>
  </si>
  <si>
    <t>FeAl B2</t>
  </si>
  <si>
    <t>3a</t>
  </si>
  <si>
    <t>VASP WORK</t>
  </si>
  <si>
    <t>fe bcc</t>
  </si>
  <si>
    <t>al fcc</t>
  </si>
  <si>
    <t>L</t>
  </si>
  <si>
    <t>ao</t>
  </si>
  <si>
    <t>fe bcc vac</t>
  </si>
  <si>
    <t>fe bcc alsub</t>
  </si>
  <si>
    <t>al fcc vac</t>
  </si>
  <si>
    <t>al fcc fesub</t>
  </si>
  <si>
    <t>Eform</t>
  </si>
  <si>
    <t>Eform/at</t>
  </si>
  <si>
    <t>Eform(B2)</t>
  </si>
  <si>
    <t>LAMMPS</t>
  </si>
  <si>
    <t>bcc al sub</t>
  </si>
  <si>
    <t>B2</t>
  </si>
  <si>
    <t>Ebind</t>
  </si>
  <si>
    <t>fe bcc vac-alsub</t>
  </si>
  <si>
    <t>fe 54 bcc</t>
  </si>
  <si>
    <t>al 32 fcc</t>
  </si>
  <si>
    <t>morse1</t>
  </si>
  <si>
    <t>a</t>
  </si>
  <si>
    <t>B2 Fe vac</t>
  </si>
  <si>
    <t>B2 Al vac</t>
  </si>
  <si>
    <t>B2 Fe antisite</t>
  </si>
  <si>
    <t>B2 Al antisite</t>
  </si>
  <si>
    <t>bcc Fe vac</t>
  </si>
  <si>
    <t>fe.eam.fs</t>
  </si>
  <si>
    <t>all dr at 0.02</t>
  </si>
  <si>
    <t>fcc fe sub</t>
  </si>
  <si>
    <t>feal.1</t>
  </si>
  <si>
    <t>feal.2</t>
  </si>
  <si>
    <t>feal.3</t>
  </si>
  <si>
    <t>feal.4</t>
  </si>
  <si>
    <t>feal</t>
  </si>
  <si>
    <t>feal.5</t>
  </si>
  <si>
    <t>feal.6</t>
  </si>
  <si>
    <t>morse10</t>
  </si>
  <si>
    <t>feal.8</t>
  </si>
  <si>
    <t>morse19</t>
  </si>
  <si>
    <t>feal.9</t>
  </si>
  <si>
    <t>morse11</t>
  </si>
  <si>
    <t>feal.11</t>
  </si>
  <si>
    <t>feal.12</t>
  </si>
  <si>
    <t>morse12</t>
  </si>
  <si>
    <t>morse13</t>
  </si>
  <si>
    <t>feal.13</t>
  </si>
  <si>
    <t>morse16</t>
  </si>
  <si>
    <t>feal.16</t>
  </si>
  <si>
    <t>morse25</t>
  </si>
  <si>
    <t>feal.25</t>
  </si>
  <si>
    <t>morse28</t>
  </si>
  <si>
    <t>feal.28</t>
  </si>
  <si>
    <t>morse29</t>
  </si>
  <si>
    <t>feal.29</t>
  </si>
  <si>
    <t>morse9</t>
  </si>
  <si>
    <t>feal.31</t>
  </si>
  <si>
    <t>morse30</t>
  </si>
  <si>
    <t>feal.30</t>
  </si>
  <si>
    <t>L12 al3fe</t>
  </si>
  <si>
    <t>L12 fe3al</t>
  </si>
  <si>
    <t>D03 al3fe</t>
  </si>
  <si>
    <t>D03 fe3al</t>
  </si>
  <si>
    <t>VASP</t>
  </si>
  <si>
    <t>bcc al sub-vac</t>
  </si>
  <si>
    <t>B2 fe vac</t>
  </si>
  <si>
    <t>B2 al vac</t>
  </si>
  <si>
    <t>bcc vac</t>
  </si>
  <si>
    <t>fe bcc pure</t>
  </si>
  <si>
    <t>al fcc 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</si>
</sst>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7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 applyBorder="1"/>
    <xf numFmtId="165" fontId="2" fillId="0" borderId="0" xfId="0" applyNumberFormat="1" applyFont="1" applyBorder="1"/>
    <xf numFmtId="0" fontId="0" fillId="0" borderId="4" xfId="0" applyBorder="1"/>
    <xf numFmtId="164" fontId="0" fillId="0" borderId="5" xfId="0" applyNumberFormat="1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7" xfId="0" applyBorder="1"/>
    <xf numFmtId="11" fontId="0" fillId="0" borderId="0" xfId="0" applyNumberFormat="1"/>
    <xf numFmtId="165" fontId="1" fillId="0" borderId="0" xfId="0" applyNumberFormat="1" applyFont="1" applyBorder="1"/>
    <xf numFmtId="165" fontId="1" fillId="0" borderId="7" xfId="0" applyNumberFormat="1" applyFont="1" applyBorder="1"/>
    <xf numFmtId="164" fontId="1" fillId="0" borderId="0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abSelected="1" topLeftCell="E42" workbookViewId="0">
      <selection activeCell="G74" sqref="G74"/>
    </sheetView>
  </sheetViews>
  <sheetFormatPr baseColWidth="10" defaultRowHeight="15" x14ac:dyDescent="0"/>
  <cols>
    <col min="5" max="5" width="12" customWidth="1"/>
    <col min="6" max="6" width="11.6640625" customWidth="1"/>
    <col min="9" max="9" width="11.33203125" customWidth="1"/>
    <col min="10" max="10" width="11.83203125" customWidth="1"/>
  </cols>
  <sheetData>
    <row r="1" spans="1:11">
      <c r="A1" s="1"/>
      <c r="B1" s="1"/>
      <c r="C1" s="1"/>
      <c r="D1" s="1"/>
      <c r="E1" s="1"/>
      <c r="G1" t="s">
        <v>36</v>
      </c>
      <c r="I1" t="s">
        <v>22</v>
      </c>
      <c r="J1" t="s">
        <v>37</v>
      </c>
      <c r="K1" t="s">
        <v>23</v>
      </c>
    </row>
    <row r="2" spans="1:11">
      <c r="A2" s="3" t="s">
        <v>21</v>
      </c>
      <c r="B2" s="4" t="s">
        <v>42</v>
      </c>
      <c r="C2" s="4"/>
      <c r="D2" s="17"/>
      <c r="E2" s="3" t="s">
        <v>35</v>
      </c>
      <c r="F2" s="5"/>
    </row>
    <row r="3" spans="1:11">
      <c r="A3" s="6" t="s">
        <v>0</v>
      </c>
      <c r="B3" s="7" t="s">
        <v>1</v>
      </c>
      <c r="C3" s="7" t="s">
        <v>2</v>
      </c>
      <c r="D3" s="13" t="s">
        <v>34</v>
      </c>
      <c r="E3" s="7" t="s">
        <v>1</v>
      </c>
      <c r="F3" s="13" t="s">
        <v>34</v>
      </c>
      <c r="H3" s="22">
        <v>0.02</v>
      </c>
      <c r="I3" t="s">
        <v>28</v>
      </c>
      <c r="J3" t="s">
        <v>38</v>
      </c>
    </row>
    <row r="4" spans="1:11">
      <c r="A4" s="6" t="s">
        <v>3</v>
      </c>
      <c r="B4" s="7">
        <v>-8244.9720981800001</v>
      </c>
      <c r="C4" s="7">
        <v>-13440</v>
      </c>
      <c r="D4" s="13">
        <v>-8239.0131744699993</v>
      </c>
      <c r="E4" s="6">
        <v>-8244.8701999999994</v>
      </c>
      <c r="F4" s="13">
        <v>-8238.9114000000009</v>
      </c>
      <c r="H4" t="s">
        <v>5</v>
      </c>
      <c r="I4">
        <v>23280.776999999998</v>
      </c>
      <c r="J4">
        <v>66380.929999999993</v>
      </c>
      <c r="K4">
        <v>23330.985000000001</v>
      </c>
    </row>
    <row r="5" spans="1:11">
      <c r="A5" s="6" t="s">
        <v>4</v>
      </c>
      <c r="B5" s="7">
        <f>B4/2000</f>
        <v>-4.1224860490899999</v>
      </c>
      <c r="C5" s="7">
        <f>C4/4000</f>
        <v>-3.36</v>
      </c>
      <c r="D5" s="13">
        <f>D4/1999</f>
        <v>-4.1215673709204594</v>
      </c>
      <c r="E5" s="7">
        <f>E4/2000</f>
        <v>-4.1224350999999997</v>
      </c>
      <c r="F5" s="13">
        <f>F4/1999</f>
        <v>-4.1215164582291148</v>
      </c>
      <c r="H5" t="s">
        <v>29</v>
      </c>
      <c r="I5">
        <f>(I4^(1/3))/10</f>
        <v>2.8553925602421222</v>
      </c>
      <c r="J5">
        <f>(J4^(1/3))/10</f>
        <v>4.0490000071365815</v>
      </c>
      <c r="K5">
        <f>(K4^(1/3))/10</f>
        <v>2.8574437605707854</v>
      </c>
    </row>
    <row r="6" spans="1:11">
      <c r="A6" s="6" t="s">
        <v>5</v>
      </c>
      <c r="B6" s="7">
        <v>23280.773000000001</v>
      </c>
      <c r="C6" s="7">
        <v>66427.05</v>
      </c>
      <c r="D6" s="13">
        <v>23280.776999999998</v>
      </c>
      <c r="E6" s="6">
        <v>23279.121999999999</v>
      </c>
      <c r="F6" s="13">
        <v>23276.831999999999</v>
      </c>
      <c r="H6" t="s">
        <v>3</v>
      </c>
      <c r="I6">
        <v>-8264.7252000000008</v>
      </c>
      <c r="J6">
        <v>-13457.458000000001</v>
      </c>
      <c r="K6">
        <v>-20238.900000000001</v>
      </c>
    </row>
    <row r="7" spans="1:11">
      <c r="A7" s="6" t="s">
        <v>6</v>
      </c>
      <c r="B7" s="7">
        <f>(B6^(1/3))/10</f>
        <v>2.8553923967084787</v>
      </c>
      <c r="C7" s="7">
        <f t="shared" ref="C7" si="0">(C6^(1/3))/10</f>
        <v>4.0499375085617482</v>
      </c>
      <c r="D7" s="13">
        <f>(D6^(1/3))/10</f>
        <v>2.8553925602421222</v>
      </c>
      <c r="E7" s="7">
        <f>(E6^(1/3))/10</f>
        <v>2.8553248965973874</v>
      </c>
      <c r="F7" s="13">
        <f>(F6^(1/3))/10</f>
        <v>2.8552312660840067</v>
      </c>
      <c r="H7" t="s">
        <v>4</v>
      </c>
      <c r="I7">
        <f>I6/2000</f>
        <v>-4.1323626000000004</v>
      </c>
      <c r="J7">
        <f>J6/4000</f>
        <v>-3.3643645000000002</v>
      </c>
      <c r="K7">
        <f>K6/2000</f>
        <v>-10.119450000000001</v>
      </c>
    </row>
    <row r="8" spans="1:11">
      <c r="A8" s="18" t="s">
        <v>18</v>
      </c>
      <c r="B8" s="19"/>
      <c r="C8" s="19"/>
      <c r="D8" s="20">
        <f>D4-1999*B5</f>
        <v>1.8364376609097235</v>
      </c>
      <c r="E8" s="18"/>
      <c r="F8" s="20">
        <f>F4-1999*E5</f>
        <v>1.8363648999984434</v>
      </c>
      <c r="H8" t="s">
        <v>18</v>
      </c>
      <c r="I8">
        <f>I6-1999*$B$5-$C$5</f>
        <v>-20.51558786909176</v>
      </c>
      <c r="J8">
        <f>J6-3999*$C$5-$B$5</f>
        <v>-16.695513950911121</v>
      </c>
      <c r="K8">
        <f>K6-1000*$B$5-1000*$C$5</f>
        <v>-12756.413950910002</v>
      </c>
    </row>
    <row r="9" spans="1:11">
      <c r="A9" s="6" t="s">
        <v>9</v>
      </c>
      <c r="B9" s="7"/>
      <c r="C9" s="7"/>
      <c r="D9" s="7"/>
      <c r="E9" s="4"/>
      <c r="F9" s="5"/>
      <c r="H9" t="s">
        <v>19</v>
      </c>
      <c r="K9">
        <f>K8/2000</f>
        <v>-6.3782069754550008</v>
      </c>
    </row>
    <row r="10" spans="1:11">
      <c r="A10" s="6"/>
      <c r="B10" s="7"/>
      <c r="C10" s="7"/>
      <c r="D10" s="7"/>
      <c r="E10" s="7"/>
      <c r="F10" s="8"/>
    </row>
    <row r="11" spans="1:11">
      <c r="A11" s="9"/>
      <c r="B11" s="10" t="s">
        <v>10</v>
      </c>
      <c r="C11" s="10" t="s">
        <v>11</v>
      </c>
      <c r="D11" s="7"/>
      <c r="E11" s="7"/>
      <c r="F11" s="8"/>
      <c r="H11" s="22">
        <v>0.03</v>
      </c>
      <c r="I11" t="s">
        <v>28</v>
      </c>
      <c r="J11" t="s">
        <v>39</v>
      </c>
    </row>
    <row r="12" spans="1:11">
      <c r="A12" s="9" t="s">
        <v>12</v>
      </c>
      <c r="B12" s="10">
        <v>2.83412</v>
      </c>
      <c r="C12" s="10">
        <v>4.0419200000000002</v>
      </c>
      <c r="D12" s="7"/>
      <c r="E12" s="7"/>
      <c r="F12" s="8"/>
      <c r="H12" t="s">
        <v>5</v>
      </c>
      <c r="I12">
        <v>23280.776999999998</v>
      </c>
      <c r="J12">
        <v>66393.225999999995</v>
      </c>
      <c r="K12">
        <v>23902.377</v>
      </c>
    </row>
    <row r="13" spans="1:11">
      <c r="A13" s="9" t="s">
        <v>13</v>
      </c>
      <c r="B13" s="10">
        <f>B12/1</f>
        <v>2.83412</v>
      </c>
      <c r="C13" s="10">
        <f>C12/1</f>
        <v>4.0419200000000002</v>
      </c>
      <c r="D13" s="7"/>
      <c r="E13" s="7"/>
      <c r="F13" s="8"/>
      <c r="H13" t="s">
        <v>29</v>
      </c>
      <c r="I13">
        <f>(I12^(1/3))/10</f>
        <v>2.8553925602421222</v>
      </c>
      <c r="J13">
        <f>(J12^(1/3))/10</f>
        <v>4.0492499957520582</v>
      </c>
      <c r="K13">
        <f>(K12^(1/3))/10</f>
        <v>2.8805828054719829</v>
      </c>
    </row>
    <row r="14" spans="1:11">
      <c r="A14" s="9" t="s">
        <v>3</v>
      </c>
      <c r="B14" s="11">
        <v>-16.616845000000001</v>
      </c>
      <c r="C14" s="10">
        <v>-14.971221</v>
      </c>
      <c r="D14" s="7"/>
      <c r="E14" s="7"/>
      <c r="F14" s="8"/>
      <c r="H14" t="s">
        <v>3</v>
      </c>
      <c r="I14">
        <v>-8257.7618000000002</v>
      </c>
      <c r="J14">
        <v>-13450.790999999999</v>
      </c>
      <c r="K14">
        <v>-15791.707</v>
      </c>
    </row>
    <row r="15" spans="1:11">
      <c r="A15" s="9" t="s">
        <v>4</v>
      </c>
      <c r="B15" s="10">
        <f>B14/2</f>
        <v>-8.3084225000000007</v>
      </c>
      <c r="C15" s="10">
        <f>C14/4</f>
        <v>-3.74280525</v>
      </c>
      <c r="D15" s="7"/>
      <c r="E15" s="7"/>
      <c r="F15" s="8"/>
      <c r="H15" t="s">
        <v>4</v>
      </c>
      <c r="I15">
        <f>I14/2000</f>
        <v>-4.1288809000000004</v>
      </c>
      <c r="J15">
        <f>J14/4000</f>
        <v>-3.3626977499999997</v>
      </c>
      <c r="K15">
        <f>K14/2000</f>
        <v>-7.8958535000000003</v>
      </c>
    </row>
    <row r="16" spans="1:11">
      <c r="A16" s="6"/>
      <c r="B16" s="7"/>
      <c r="C16" s="7"/>
      <c r="D16" s="7"/>
      <c r="E16" s="7"/>
      <c r="F16" s="8"/>
      <c r="H16" t="s">
        <v>18</v>
      </c>
      <c r="I16">
        <f>I14-1999*$B$5-$C$5</f>
        <v>-13.552187869091213</v>
      </c>
      <c r="J16">
        <f>J14-3999*$C$5-$B$5</f>
        <v>-10.02851395090984</v>
      </c>
      <c r="K16">
        <f>K14-1000*$B$5-1000*$C$5</f>
        <v>-8309.2209509099994</v>
      </c>
    </row>
    <row r="17" spans="1:11">
      <c r="A17" s="12"/>
      <c r="B17" s="7" t="s">
        <v>7</v>
      </c>
      <c r="C17" s="7" t="s">
        <v>30</v>
      </c>
      <c r="D17" s="7" t="s">
        <v>31</v>
      </c>
      <c r="E17" s="7" t="s">
        <v>32</v>
      </c>
      <c r="F17" s="13" t="s">
        <v>33</v>
      </c>
      <c r="H17" t="s">
        <v>19</v>
      </c>
      <c r="J17" s="1"/>
      <c r="K17">
        <f>K16/2000</f>
        <v>-4.1546104754549997</v>
      </c>
    </row>
    <row r="18" spans="1:11">
      <c r="A18" s="12" t="s">
        <v>8</v>
      </c>
      <c r="B18" s="7">
        <v>8.6255535000000005</v>
      </c>
      <c r="C18" s="7"/>
      <c r="D18" s="7"/>
      <c r="E18" s="7"/>
      <c r="F18" s="13"/>
    </row>
    <row r="19" spans="1:11">
      <c r="A19" s="12" t="s">
        <v>6</v>
      </c>
      <c r="B19" s="7">
        <v>2.8751845</v>
      </c>
      <c r="C19" s="7"/>
      <c r="D19" s="7"/>
      <c r="E19" s="7"/>
      <c r="F19" s="13"/>
      <c r="H19">
        <v>0.01</v>
      </c>
      <c r="I19" t="s">
        <v>28</v>
      </c>
      <c r="J19" t="s">
        <v>40</v>
      </c>
    </row>
    <row r="20" spans="1:11">
      <c r="A20" s="12" t="s">
        <v>3</v>
      </c>
      <c r="B20" s="7">
        <v>-343.40501</v>
      </c>
      <c r="C20" s="7">
        <v>-334.34195</v>
      </c>
      <c r="D20" s="7">
        <v>-337.30043999999998</v>
      </c>
      <c r="E20" s="7">
        <v>-347.27895000000001</v>
      </c>
      <c r="F20" s="13">
        <v>-338.32251000000002</v>
      </c>
      <c r="H20" t="s">
        <v>5</v>
      </c>
      <c r="I20">
        <v>23280.214</v>
      </c>
      <c r="J20">
        <v>66451.463000000003</v>
      </c>
      <c r="K20">
        <v>20326.205000000002</v>
      </c>
    </row>
    <row r="21" spans="1:11">
      <c r="A21" s="12" t="s">
        <v>4</v>
      </c>
      <c r="B21" s="7">
        <v>-6.3593520370370369</v>
      </c>
      <c r="C21" s="7">
        <v>-6.3083386792452831</v>
      </c>
      <c r="D21" s="7">
        <v>-6.3641592452830187</v>
      </c>
      <c r="E21" s="7">
        <v>-6.4310916666666671</v>
      </c>
      <c r="F21" s="13">
        <v>-6.2652316666666668</v>
      </c>
      <c r="H21" t="s">
        <v>29</v>
      </c>
      <c r="I21">
        <f>(I20^(1/3))/10</f>
        <v>2.8553695426974999</v>
      </c>
      <c r="J21">
        <f>(J20^(1/3))/10</f>
        <v>4.0504335866636199</v>
      </c>
      <c r="K21">
        <f>(K20^(1/3))/10</f>
        <v>2.7290957123392765</v>
      </c>
    </row>
    <row r="22" spans="1:11">
      <c r="A22" s="12" t="s">
        <v>18</v>
      </c>
      <c r="B22" s="7">
        <f>B20-27*$B15-27*$C15</f>
        <v>-18.021860749999988</v>
      </c>
      <c r="C22" s="7">
        <f>C20-26*$B15-27*$C15</f>
        <v>-17.267223249999986</v>
      </c>
      <c r="D22" s="7">
        <f>D20-27*$B15-26*$C15</f>
        <v>-15.660095999999953</v>
      </c>
      <c r="E22" s="7">
        <f>E20-28*$B15-26*$C15</f>
        <v>-17.330183499999976</v>
      </c>
      <c r="F22" s="13">
        <f>F20-26*$B15-28*$C15</f>
        <v>-17.504978000000008</v>
      </c>
      <c r="H22" t="s">
        <v>3</v>
      </c>
      <c r="I22">
        <v>-8285.4973000000009</v>
      </c>
      <c r="J22">
        <v>-13490.939</v>
      </c>
      <c r="K22">
        <v>-38701.61</v>
      </c>
    </row>
    <row r="23" spans="1:11">
      <c r="A23" s="12" t="s">
        <v>19</v>
      </c>
      <c r="B23" s="25">
        <f>B22/54</f>
        <v>-0.33373816203703682</v>
      </c>
      <c r="C23" s="7">
        <f>C22/53</f>
        <v>-0.32579666509433935</v>
      </c>
      <c r="D23" s="7">
        <f>D22/53</f>
        <v>-0.29547350943396139</v>
      </c>
      <c r="E23" s="7">
        <f t="shared" ref="E23:F23" si="1">E22/54</f>
        <v>-0.3209293240740736</v>
      </c>
      <c r="F23" s="13">
        <f t="shared" si="1"/>
        <v>-0.3241662592592594</v>
      </c>
      <c r="H23" t="s">
        <v>4</v>
      </c>
      <c r="I23">
        <f>I22/2000</f>
        <v>-4.1427486500000006</v>
      </c>
      <c r="J23">
        <f>J22/4000</f>
        <v>-3.3727347500000002</v>
      </c>
      <c r="K23">
        <f>K22/2000</f>
        <v>-19.350805000000001</v>
      </c>
    </row>
    <row r="24" spans="1:11">
      <c r="A24" s="12"/>
      <c r="B24" s="7">
        <v>19.229900000000001</v>
      </c>
      <c r="C24" s="7"/>
      <c r="D24" s="7"/>
      <c r="E24" s="7"/>
      <c r="F24" s="13"/>
      <c r="H24" t="s">
        <v>18</v>
      </c>
      <c r="I24">
        <f>I22-1999*$B$5-$C$5</f>
        <v>-41.287687869091897</v>
      </c>
      <c r="J24">
        <f>J22-3999*$C$5-$B$5</f>
        <v>-50.176513950910888</v>
      </c>
      <c r="K24">
        <f>K22-1000*$B$5-1000*$C$5</f>
        <v>-31219.123950909998</v>
      </c>
    </row>
    <row r="25" spans="1:11">
      <c r="A25" s="12"/>
      <c r="B25" s="7">
        <f>B24/54</f>
        <v>0.35610925925925929</v>
      </c>
      <c r="C25" s="7"/>
      <c r="D25" s="7"/>
      <c r="E25" s="7"/>
      <c r="F25" s="13"/>
      <c r="H25" t="s">
        <v>19</v>
      </c>
      <c r="J25" s="1"/>
      <c r="K25">
        <f>K24/2000</f>
        <v>-15.609561975455</v>
      </c>
    </row>
    <row r="26" spans="1:11">
      <c r="A26" s="12" t="s">
        <v>20</v>
      </c>
      <c r="B26" s="7"/>
      <c r="C26" s="7">
        <f>C22-$B22</f>
        <v>0.75463750000000118</v>
      </c>
      <c r="D26" s="7">
        <f>D22-$B22</f>
        <v>2.3617647500000345</v>
      </c>
      <c r="E26" s="7">
        <f>E22-$B22</f>
        <v>0.69167725000001212</v>
      </c>
      <c r="F26" s="13">
        <f>F22-$B22</f>
        <v>0.5168827499999793</v>
      </c>
    </row>
    <row r="27" spans="1:11">
      <c r="A27" s="12"/>
      <c r="B27" s="14"/>
      <c r="C27" s="14"/>
      <c r="D27" s="14"/>
      <c r="E27" s="14"/>
      <c r="F27" s="8"/>
      <c r="H27">
        <v>0.04</v>
      </c>
      <c r="I27" t="s">
        <v>28</v>
      </c>
      <c r="J27" t="s">
        <v>41</v>
      </c>
    </row>
    <row r="28" spans="1:11">
      <c r="A28" s="12"/>
      <c r="B28" s="2" t="s">
        <v>26</v>
      </c>
      <c r="C28" s="14" t="s">
        <v>14</v>
      </c>
      <c r="D28" s="14" t="s">
        <v>15</v>
      </c>
      <c r="E28" s="14" t="s">
        <v>25</v>
      </c>
      <c r="F28" s="8"/>
      <c r="H28" t="s">
        <v>5</v>
      </c>
      <c r="I28">
        <v>23280.776999999998</v>
      </c>
      <c r="J28">
        <v>66405.524000000005</v>
      </c>
      <c r="K28">
        <v>24171.881000000001</v>
      </c>
    </row>
    <row r="29" spans="1:11">
      <c r="A29" s="12" t="s">
        <v>3</v>
      </c>
      <c r="B29" s="2">
        <v>-448.79115000000002</v>
      </c>
      <c r="C29" s="10">
        <v>-438.3279</v>
      </c>
      <c r="D29" s="10">
        <v>-444.96310999999997</v>
      </c>
      <c r="E29" s="10">
        <v>-434.81428</v>
      </c>
      <c r="F29" s="8"/>
      <c r="H29" t="s">
        <v>29</v>
      </c>
      <c r="I29">
        <f>(I28^(1/3))/10</f>
        <v>2.8553925602421222</v>
      </c>
      <c r="J29">
        <f>(J28^(1/3))/10</f>
        <v>4.0494999941584933</v>
      </c>
      <c r="K29">
        <f>(K28^(1/3))/10</f>
        <v>2.8913687477579328</v>
      </c>
    </row>
    <row r="30" spans="1:11">
      <c r="A30" s="12" t="s">
        <v>4</v>
      </c>
      <c r="B30" s="2">
        <f>B29/54</f>
        <v>-8.3109472222222234</v>
      </c>
      <c r="C30" s="10">
        <v>-8.270337735849056</v>
      </c>
      <c r="D30" s="10">
        <v>-8.2400575925925921</v>
      </c>
      <c r="E30" s="10">
        <v>-8.2040430188679245</v>
      </c>
      <c r="F30" s="8"/>
      <c r="H30" t="s">
        <v>3</v>
      </c>
      <c r="I30">
        <v>-8254.2739999999994</v>
      </c>
      <c r="J30">
        <v>-13447.912</v>
      </c>
      <c r="K30">
        <v>-13801.614</v>
      </c>
    </row>
    <row r="31" spans="1:11">
      <c r="A31" s="12" t="s">
        <v>18</v>
      </c>
      <c r="B31" s="2"/>
      <c r="C31" s="10">
        <f>C29-53*B30</f>
        <v>2.1523027777778339</v>
      </c>
      <c r="D31" s="23">
        <f>D29-53*B30-B36</f>
        <v>-0.74163409722213824</v>
      </c>
      <c r="E31" s="10">
        <f>E29-52*B30-B36</f>
        <v>1.0962486805555978</v>
      </c>
      <c r="F31" s="8"/>
      <c r="H31" t="s">
        <v>4</v>
      </c>
      <c r="I31">
        <f>I30/2000</f>
        <v>-4.1271369999999994</v>
      </c>
      <c r="J31">
        <f>J30/4000</f>
        <v>-3.3619780000000001</v>
      </c>
      <c r="K31">
        <f>K30/2000</f>
        <v>-6.9008069999999995</v>
      </c>
    </row>
    <row r="32" spans="1:11">
      <c r="A32" s="14" t="s">
        <v>24</v>
      </c>
      <c r="B32" s="2"/>
      <c r="C32" s="14"/>
      <c r="D32" s="14"/>
      <c r="E32" s="10">
        <f>E31-C31-D31</f>
        <v>-0.31442000000009784</v>
      </c>
      <c r="F32" s="8"/>
      <c r="H32" t="s">
        <v>18</v>
      </c>
      <c r="I32">
        <f>I30-1999*$B$5-$C$5</f>
        <v>-10.064387869090424</v>
      </c>
      <c r="J32">
        <f>J30-3999*$C$5-$B$5</f>
        <v>-7.1495139509108441</v>
      </c>
      <c r="K32">
        <f>K30-1000*$B$5-1000*$C$5</f>
        <v>-6319.1279509099986</v>
      </c>
    </row>
    <row r="33" spans="1:26">
      <c r="F33" s="8"/>
      <c r="H33" t="s">
        <v>19</v>
      </c>
      <c r="J33" s="1"/>
      <c r="K33">
        <f>K32/2000</f>
        <v>-3.1595639754549993</v>
      </c>
    </row>
    <row r="34" spans="1:26">
      <c r="B34" t="s">
        <v>27</v>
      </c>
      <c r="C34" s="14" t="s">
        <v>16</v>
      </c>
      <c r="D34" s="14" t="s">
        <v>17</v>
      </c>
      <c r="F34" s="8"/>
    </row>
    <row r="35" spans="1:26">
      <c r="A35" t="s">
        <v>3</v>
      </c>
      <c r="B35" s="2">
        <v>-119.72074000000001</v>
      </c>
      <c r="C35" s="10">
        <v>-115.34016</v>
      </c>
      <c r="D35" s="10">
        <v>-124.72243</v>
      </c>
      <c r="F35" s="8"/>
      <c r="H35">
        <v>0.1</v>
      </c>
      <c r="I35" t="s">
        <v>28</v>
      </c>
      <c r="J35" t="s">
        <v>43</v>
      </c>
    </row>
    <row r="36" spans="1:26">
      <c r="A36" t="s">
        <v>4</v>
      </c>
      <c r="B36" s="2">
        <f>B35/32</f>
        <v>-3.7412731250000002</v>
      </c>
      <c r="C36" s="10">
        <v>-3.7206503225806449</v>
      </c>
      <c r="D36" s="10">
        <v>-3.8975759375000001</v>
      </c>
      <c r="F36" s="8"/>
      <c r="H36" t="s">
        <v>5</v>
      </c>
      <c r="I36">
        <v>23280.776999999998</v>
      </c>
      <c r="J36">
        <v>66417.823999999993</v>
      </c>
      <c r="K36">
        <v>25070.629000000001</v>
      </c>
    </row>
    <row r="37" spans="1:26">
      <c r="A37" s="21" t="s">
        <v>18</v>
      </c>
      <c r="B37" s="21"/>
      <c r="C37" s="15">
        <f>C35-31*B36</f>
        <v>0.63930687500000261</v>
      </c>
      <c r="D37" s="24">
        <f>D35-31*B36-B30</f>
        <v>-0.43201590277777946</v>
      </c>
      <c r="E37" s="21"/>
      <c r="F37" s="16"/>
      <c r="H37" t="s">
        <v>29</v>
      </c>
      <c r="I37">
        <f>(I36^(1/3))/10</f>
        <v>2.8553925602421222</v>
      </c>
      <c r="J37">
        <f>(J36^(1/3))/10</f>
        <v>4.0497500023503505</v>
      </c>
      <c r="K37">
        <f>(K36^(1/3))/10</f>
        <v>2.9267687551338151</v>
      </c>
    </row>
    <row r="38" spans="1:26">
      <c r="H38" t="s">
        <v>3</v>
      </c>
      <c r="I38">
        <v>-8248.1735000000008</v>
      </c>
      <c r="J38">
        <v>-13443.102999999999</v>
      </c>
      <c r="K38">
        <v>-10288.200999999999</v>
      </c>
    </row>
    <row r="39" spans="1:26">
      <c r="H39" t="s">
        <v>4</v>
      </c>
      <c r="I39">
        <f>I38/2000</f>
        <v>-4.12408675</v>
      </c>
      <c r="J39">
        <f>J38/4000</f>
        <v>-3.3607757499999997</v>
      </c>
      <c r="K39">
        <f>K38/2000</f>
        <v>-5.1441004999999995</v>
      </c>
    </row>
    <row r="40" spans="1:26">
      <c r="H40" t="s">
        <v>18</v>
      </c>
      <c r="I40">
        <f>I38-1999*$B$5-$C$5</f>
        <v>-3.9638878690917774</v>
      </c>
      <c r="J40">
        <f>J38-3999*$C$5-$B$5</f>
        <v>-2.3405139509097381</v>
      </c>
      <c r="K40">
        <f>K38-1000*$B$5-1000*$C$5</f>
        <v>-2805.7149509099991</v>
      </c>
    </row>
    <row r="41" spans="1:26">
      <c r="H41" t="s">
        <v>19</v>
      </c>
      <c r="J41" s="1"/>
      <c r="K41">
        <f>K40/2000</f>
        <v>-1.4028574754549996</v>
      </c>
    </row>
    <row r="43" spans="1:26">
      <c r="H43">
        <v>0.2</v>
      </c>
      <c r="I43" t="s">
        <v>28</v>
      </c>
      <c r="J43" t="s">
        <v>44</v>
      </c>
      <c r="M43">
        <v>0.2</v>
      </c>
      <c r="N43" t="s">
        <v>45</v>
      </c>
      <c r="O43" t="s">
        <v>46</v>
      </c>
      <c r="R43">
        <v>0.2</v>
      </c>
      <c r="S43" t="s">
        <v>47</v>
      </c>
      <c r="T43" t="s">
        <v>48</v>
      </c>
      <c r="W43">
        <v>0.2</v>
      </c>
      <c r="X43" t="s">
        <v>59</v>
      </c>
      <c r="Y43" t="s">
        <v>60</v>
      </c>
    </row>
    <row r="44" spans="1:26">
      <c r="H44" t="s">
        <v>5</v>
      </c>
      <c r="I44">
        <v>23281.059000000001</v>
      </c>
      <c r="J44">
        <v>66417.823999999993</v>
      </c>
      <c r="K44">
        <v>25976.826000000001</v>
      </c>
      <c r="M44" t="s">
        <v>5</v>
      </c>
      <c r="N44">
        <v>23281.059000000001</v>
      </c>
      <c r="O44">
        <v>66423.974000000002</v>
      </c>
      <c r="P44">
        <v>25925.918000000001</v>
      </c>
      <c r="R44" t="s">
        <v>5</v>
      </c>
      <c r="S44">
        <v>23281.059000000001</v>
      </c>
      <c r="T44">
        <v>66417.823999999993</v>
      </c>
      <c r="U44">
        <v>26018.085999999999</v>
      </c>
      <c r="W44" t="s">
        <v>5</v>
      </c>
      <c r="X44">
        <v>23281.059000000001</v>
      </c>
      <c r="Y44">
        <v>66423.974000000002</v>
      </c>
      <c r="Z44">
        <v>27333.973999999998</v>
      </c>
    </row>
    <row r="45" spans="1:26">
      <c r="H45" t="s">
        <v>29</v>
      </c>
      <c r="I45">
        <f>(I44^(1/3))/10</f>
        <v>2.8554040893168158</v>
      </c>
      <c r="J45">
        <f>(J44^(1/3))/10</f>
        <v>4.0497500023503505</v>
      </c>
      <c r="K45">
        <f>(K44^(1/3))/10</f>
        <v>2.961615641600408</v>
      </c>
      <c r="M45" t="s">
        <v>29</v>
      </c>
      <c r="N45">
        <f>(N44^(1/3))/10</f>
        <v>2.8554040893168158</v>
      </c>
      <c r="O45">
        <f>(O44^(1/3))/10</f>
        <v>4.0498749948715664</v>
      </c>
      <c r="P45">
        <f>(P44^(1/3))/10</f>
        <v>2.9596797042031517</v>
      </c>
      <c r="R45" t="s">
        <v>29</v>
      </c>
      <c r="S45">
        <f>(S44^(1/3))/10</f>
        <v>2.8554040893168158</v>
      </c>
      <c r="T45">
        <f>(T44^(1/3))/10</f>
        <v>4.0497500023503505</v>
      </c>
      <c r="U45">
        <f>(U44^(1/3))/10</f>
        <v>2.96318282847237</v>
      </c>
      <c r="W45" t="s">
        <v>29</v>
      </c>
      <c r="X45">
        <f>(X44^(1/3))/10</f>
        <v>2.8554040893168158</v>
      </c>
      <c r="Y45">
        <f>(Y44^(1/3))/10</f>
        <v>4.0498749948715664</v>
      </c>
      <c r="Z45">
        <f>(Z44^(1/3))/10</f>
        <v>3.0123187542684238</v>
      </c>
    </row>
    <row r="46" spans="1:26">
      <c r="H46" t="s">
        <v>3</v>
      </c>
      <c r="I46">
        <v>-8245.6614000000009</v>
      </c>
      <c r="J46">
        <v>-13441.29</v>
      </c>
      <c r="K46">
        <v>-8816.3616000000002</v>
      </c>
      <c r="M46" t="s">
        <v>3</v>
      </c>
      <c r="N46">
        <v>-8245.2476999999999</v>
      </c>
      <c r="O46">
        <v>-13440.991</v>
      </c>
      <c r="P46">
        <v>-8507.4493999999995</v>
      </c>
      <c r="R46" t="s">
        <v>3</v>
      </c>
      <c r="S46">
        <v>-8246.0751</v>
      </c>
      <c r="T46">
        <v>-13441.588</v>
      </c>
      <c r="U46">
        <v>-9125.4344000000001</v>
      </c>
      <c r="W46" t="s">
        <v>3</v>
      </c>
      <c r="X46">
        <v>-8244.4477999999999</v>
      </c>
      <c r="Y46">
        <v>-13441.032999999999</v>
      </c>
      <c r="Z46">
        <v>-8203.6983</v>
      </c>
    </row>
    <row r="47" spans="1:26">
      <c r="H47" t="s">
        <v>4</v>
      </c>
      <c r="I47">
        <f>I46/2000</f>
        <v>-4.1228307000000006</v>
      </c>
      <c r="J47">
        <f>J46/4000</f>
        <v>-3.3603225000000001</v>
      </c>
      <c r="K47">
        <f>K46/2000</f>
        <v>-4.4081808000000002</v>
      </c>
      <c r="M47" t="s">
        <v>4</v>
      </c>
      <c r="N47">
        <f>N46/2000</f>
        <v>-4.1226238500000001</v>
      </c>
      <c r="O47">
        <f>O46/4000</f>
        <v>-3.3602477500000001</v>
      </c>
      <c r="P47">
        <f>P46/2000</f>
        <v>-4.2537246999999994</v>
      </c>
      <c r="R47" t="s">
        <v>4</v>
      </c>
      <c r="S47">
        <f>S46/2000</f>
        <v>-4.1230375500000003</v>
      </c>
      <c r="T47">
        <f>T46/4000</f>
        <v>-3.3603969999999999</v>
      </c>
      <c r="U47">
        <f>U46/2000</f>
        <v>-4.5627171999999998</v>
      </c>
      <c r="W47" t="s">
        <v>4</v>
      </c>
      <c r="X47">
        <f>X46/2000</f>
        <v>-4.1222238999999998</v>
      </c>
      <c r="Y47">
        <f>Y46/4000</f>
        <v>-3.3602582499999998</v>
      </c>
      <c r="Z47">
        <f>Z46/2000</f>
        <v>-4.1018491499999996</v>
      </c>
    </row>
    <row r="48" spans="1:26">
      <c r="H48" t="s">
        <v>18</v>
      </c>
      <c r="I48">
        <f>I46-1999*$B$5-$C$5</f>
        <v>-1.4517878690918589</v>
      </c>
      <c r="J48">
        <f>J46-3999*$C$5-$B$5</f>
        <v>-0.52751395091145525</v>
      </c>
      <c r="K48">
        <f>K46-1000*$B$5-1000*$C$5</f>
        <v>-1333.8755509100001</v>
      </c>
      <c r="M48" t="s">
        <v>18</v>
      </c>
      <c r="N48">
        <f>N46-1999*$B$5-$C$5</f>
        <v>-1.0380878690908868</v>
      </c>
      <c r="O48">
        <f>O46-3999*$C$5-$B$5</f>
        <v>-0.22851395091056759</v>
      </c>
      <c r="P48">
        <f>P46-1000*$B$5-1000*$C$5</f>
        <v>-1024.9633509099995</v>
      </c>
      <c r="R48" t="s">
        <v>18</v>
      </c>
      <c r="S48">
        <f>S46-1999*$B$5-$C$5</f>
        <v>-1.8654878690910119</v>
      </c>
      <c r="T48">
        <f>T46-3999*$C$5-$B$5</f>
        <v>-0.8255139509103202</v>
      </c>
      <c r="U48">
        <f>U46-1000*$B$5-1000*$C$5</f>
        <v>-1642.94835091</v>
      </c>
      <c r="W48" t="s">
        <v>18</v>
      </c>
      <c r="X48">
        <f>X46-1999*$B$5-$C$5</f>
        <v>-0.23818786909090717</v>
      </c>
      <c r="Y48">
        <f>Y46-3999*$C$5-$B$5</f>
        <v>-0.27051395091002917</v>
      </c>
      <c r="Z48">
        <f>Z46-1000*$B$5-1000*$C$5</f>
        <v>-721.21225090999997</v>
      </c>
    </row>
    <row r="49" spans="8:26">
      <c r="H49" t="s">
        <v>19</v>
      </c>
      <c r="J49" s="1"/>
      <c r="K49">
        <f>K48/2000</f>
        <v>-0.6669377754550001</v>
      </c>
      <c r="M49" t="s">
        <v>19</v>
      </c>
      <c r="O49" s="1"/>
      <c r="P49">
        <f>P48/2000</f>
        <v>-0.51248167545499979</v>
      </c>
      <c r="R49" t="s">
        <v>19</v>
      </c>
      <c r="T49" s="1"/>
      <c r="U49">
        <f>U48/2000</f>
        <v>-0.82147417545500001</v>
      </c>
      <c r="W49" t="s">
        <v>19</v>
      </c>
      <c r="Y49" s="1"/>
      <c r="Z49">
        <f>Z48/2000</f>
        <v>-0.36060612545499998</v>
      </c>
    </row>
    <row r="51" spans="8:26">
      <c r="H51">
        <v>0.2</v>
      </c>
      <c r="I51" t="s">
        <v>63</v>
      </c>
      <c r="J51" t="s">
        <v>64</v>
      </c>
      <c r="M51">
        <v>0.2</v>
      </c>
      <c r="N51" t="s">
        <v>49</v>
      </c>
      <c r="O51" t="s">
        <v>50</v>
      </c>
      <c r="R51">
        <v>0.2</v>
      </c>
      <c r="S51" t="s">
        <v>57</v>
      </c>
      <c r="T51" t="s">
        <v>58</v>
      </c>
      <c r="W51">
        <v>0.2</v>
      </c>
      <c r="X51" t="s">
        <v>61</v>
      </c>
      <c r="Y51" t="s">
        <v>62</v>
      </c>
    </row>
    <row r="52" spans="8:26">
      <c r="H52" t="s">
        <v>5</v>
      </c>
      <c r="I52">
        <v>23360.352999999999</v>
      </c>
      <c r="J52">
        <v>66417.823999999993</v>
      </c>
      <c r="K52">
        <v>28453.109</v>
      </c>
      <c r="M52" t="s">
        <v>5</v>
      </c>
      <c r="N52">
        <v>23280.776999999998</v>
      </c>
      <c r="O52">
        <v>66423.974000000002</v>
      </c>
      <c r="P52">
        <v>24839.18</v>
      </c>
      <c r="R52" t="s">
        <v>5</v>
      </c>
      <c r="S52">
        <v>23281.059000000001</v>
      </c>
      <c r="T52">
        <v>66417.823999999993</v>
      </c>
      <c r="U52">
        <v>26314.245999999999</v>
      </c>
      <c r="W52" t="s">
        <v>5</v>
      </c>
      <c r="X52">
        <v>23280.776999999998</v>
      </c>
      <c r="Y52">
        <v>66423.974000000002</v>
      </c>
      <c r="Z52">
        <v>26317.916000000001</v>
      </c>
    </row>
    <row r="53" spans="8:26">
      <c r="H53" t="s">
        <v>29</v>
      </c>
      <c r="I53">
        <f>(I52^(1/3))/10</f>
        <v>2.858642198648873</v>
      </c>
      <c r="J53">
        <f>(J52^(1/3))/10</f>
        <v>4.0497500023503505</v>
      </c>
      <c r="K53">
        <f>(K52^(1/3))/10</f>
        <v>3.0528812332638027</v>
      </c>
      <c r="M53" t="s">
        <v>29</v>
      </c>
      <c r="N53">
        <f>(N52^(1/3))/10</f>
        <v>2.8553925602421222</v>
      </c>
      <c r="O53">
        <f>(O52^(1/3))/10</f>
        <v>4.0498749948715664</v>
      </c>
      <c r="P53">
        <f>(P52^(1/3))/10</f>
        <v>2.9177343719088453</v>
      </c>
      <c r="R53" t="s">
        <v>29</v>
      </c>
      <c r="S53">
        <f>(S52^(1/3))/10</f>
        <v>2.8554040893168158</v>
      </c>
      <c r="T53">
        <f>(T52^(1/3))/10</f>
        <v>4.0497500023503505</v>
      </c>
      <c r="U53">
        <f>(U52^(1/3))/10</f>
        <v>2.9743835928389588</v>
      </c>
      <c r="W53" t="s">
        <v>29</v>
      </c>
      <c r="X53">
        <f>(X52^(1/3))/10</f>
        <v>2.8553925602421222</v>
      </c>
      <c r="Y53">
        <f>(Y52^(1/3))/10</f>
        <v>4.0498749948715664</v>
      </c>
      <c r="Z53">
        <f>(Z52^(1/3))/10</f>
        <v>2.9745218636998896</v>
      </c>
    </row>
    <row r="54" spans="8:26">
      <c r="H54" t="s">
        <v>3</v>
      </c>
      <c r="I54">
        <v>-8242.7057000000004</v>
      </c>
      <c r="J54">
        <v>-13441.404</v>
      </c>
      <c r="K54">
        <v>-8561.0637999999999</v>
      </c>
      <c r="M54" t="s">
        <v>3</v>
      </c>
      <c r="N54">
        <v>-8245.3691999999992</v>
      </c>
      <c r="O54">
        <v>-13440.778</v>
      </c>
      <c r="P54">
        <v>-8521.8973000000005</v>
      </c>
      <c r="R54" t="s">
        <v>3</v>
      </c>
      <c r="S54">
        <v>-8245.7649999999994</v>
      </c>
      <c r="T54">
        <v>-13441.278</v>
      </c>
      <c r="U54">
        <v>-9109.5668999999998</v>
      </c>
      <c r="W54" t="s">
        <v>3</v>
      </c>
      <c r="X54">
        <v>-8245.2194999999992</v>
      </c>
      <c r="Y54">
        <v>-13441.198</v>
      </c>
      <c r="Z54">
        <v>-8309.6098999999995</v>
      </c>
    </row>
    <row r="55" spans="8:26">
      <c r="H55" t="s">
        <v>4</v>
      </c>
      <c r="I55">
        <f>I54/2000</f>
        <v>-4.1213528500000001</v>
      </c>
      <c r="J55">
        <f>J54/4000</f>
        <v>-3.3603510000000001</v>
      </c>
      <c r="K55">
        <f>K54/2000</f>
        <v>-4.2805318999999997</v>
      </c>
      <c r="M55" t="s">
        <v>4</v>
      </c>
      <c r="N55">
        <f>N54/2000</f>
        <v>-4.1226845999999995</v>
      </c>
      <c r="O55">
        <f>O54/4000</f>
        <v>-3.3601945</v>
      </c>
      <c r="P55">
        <f>P54/2000</f>
        <v>-4.2609486500000004</v>
      </c>
      <c r="R55" t="s">
        <v>4</v>
      </c>
      <c r="S55">
        <f>S54/2000</f>
        <v>-4.1228824999999993</v>
      </c>
      <c r="T55">
        <f>T54/4000</f>
        <v>-3.3603195000000001</v>
      </c>
      <c r="U55">
        <f>U54/2000</f>
        <v>-4.5547834499999995</v>
      </c>
      <c r="W55" t="s">
        <v>4</v>
      </c>
      <c r="X55">
        <f>X54/2000</f>
        <v>-4.1226097499999996</v>
      </c>
      <c r="Y55">
        <f>Y54/4000</f>
        <v>-3.3602995</v>
      </c>
      <c r="Z55">
        <f>Z54/2000</f>
        <v>-4.1548049499999999</v>
      </c>
    </row>
    <row r="56" spans="8:26">
      <c r="H56" t="s">
        <v>18</v>
      </c>
      <c r="I56">
        <f>I54-1999*$B$5-$C$5</f>
        <v>1.5039121309085748</v>
      </c>
      <c r="J56">
        <f>J54-3999*$C$5-$B$5</f>
        <v>-0.64151395091103325</v>
      </c>
      <c r="K56">
        <f>K54-1000*$B$5-1000*$C$5</f>
        <v>-1078.5777509099998</v>
      </c>
      <c r="M56" t="s">
        <v>18</v>
      </c>
      <c r="N56">
        <f>N54-1999*$B$5-$C$5</f>
        <v>-1.1595878690901738</v>
      </c>
      <c r="O56">
        <f>O54-3999*$C$5-$B$5</f>
        <v>-1.5513950910829521E-2</v>
      </c>
      <c r="P56">
        <f>P54-1000*$B$5-1000*$C$5</f>
        <v>-1039.4112509100005</v>
      </c>
      <c r="R56" t="s">
        <v>18</v>
      </c>
      <c r="S56">
        <f>S54-1999*$B$5-$C$5</f>
        <v>-1.5553878690904095</v>
      </c>
      <c r="T56">
        <f>T54-3999*$C$5-$B$5</f>
        <v>-0.51551395091082952</v>
      </c>
      <c r="U56">
        <f>U54-1000*$B$5-1000*$C$5</f>
        <v>-1627.0808509099998</v>
      </c>
      <c r="W56" t="s">
        <v>18</v>
      </c>
      <c r="X56">
        <f>X54-1999*$B$5-$C$5</f>
        <v>-1.0098878690902349</v>
      </c>
      <c r="Y56">
        <f>Y54-3999*$C$5-$B$5</f>
        <v>-0.43551395091090228</v>
      </c>
      <c r="Z56">
        <f>Z54-1000*$B$5-1000*$C$5</f>
        <v>-827.12385090999942</v>
      </c>
    </row>
    <row r="57" spans="8:26">
      <c r="H57" t="s">
        <v>19</v>
      </c>
      <c r="J57" s="1"/>
      <c r="K57">
        <f>K56/2000</f>
        <v>-0.53928887545499993</v>
      </c>
      <c r="M57" t="s">
        <v>19</v>
      </c>
      <c r="O57" s="1"/>
      <c r="P57">
        <f>P56/2000</f>
        <v>-0.51970562545500021</v>
      </c>
      <c r="R57" t="s">
        <v>19</v>
      </c>
      <c r="T57" s="1"/>
      <c r="U57">
        <f>U56/2000</f>
        <v>-0.81354042545499983</v>
      </c>
      <c r="W57" t="s">
        <v>19</v>
      </c>
      <c r="Y57" s="1"/>
      <c r="Z57">
        <f>Z56/2000</f>
        <v>-0.4135619254549997</v>
      </c>
    </row>
    <row r="59" spans="8:26">
      <c r="M59" s="26">
        <v>0.2</v>
      </c>
      <c r="N59" s="26" t="s">
        <v>52</v>
      </c>
      <c r="O59" s="26" t="s">
        <v>51</v>
      </c>
      <c r="P59" s="26"/>
      <c r="W59" s="26">
        <v>0.2</v>
      </c>
      <c r="X59" s="26" t="s">
        <v>65</v>
      </c>
      <c r="Y59" s="26" t="s">
        <v>66</v>
      </c>
      <c r="Z59" s="26"/>
    </row>
    <row r="60" spans="8:26">
      <c r="M60" s="26" t="s">
        <v>5</v>
      </c>
      <c r="N60" s="26">
        <v>23281.059000000001</v>
      </c>
      <c r="O60" s="26">
        <v>66423.974000000002</v>
      </c>
      <c r="P60" s="26">
        <v>27474.749</v>
      </c>
      <c r="W60" s="26" t="s">
        <v>5</v>
      </c>
      <c r="X60" s="26">
        <v>23281.059000000001</v>
      </c>
      <c r="Y60" s="26">
        <v>66423.974000000002</v>
      </c>
      <c r="Z60" s="26">
        <v>26925.713</v>
      </c>
    </row>
    <row r="61" spans="8:26">
      <c r="M61" s="26" t="s">
        <v>29</v>
      </c>
      <c r="N61" s="26">
        <f>(N60^(1/3))/10</f>
        <v>2.8554040893168158</v>
      </c>
      <c r="O61" s="26">
        <f>(O60^(1/3))/10</f>
        <v>4.0498749948715664</v>
      </c>
      <c r="P61" s="26">
        <f>(P60^(1/3))/10</f>
        <v>3.0174812339256207</v>
      </c>
      <c r="W61" s="26" t="s">
        <v>29</v>
      </c>
      <c r="X61" s="26">
        <f>(X60^(1/3))/10</f>
        <v>2.8554040893168158</v>
      </c>
      <c r="Y61" s="26">
        <f>(Y60^(1/3))/10</f>
        <v>4.0498749948715664</v>
      </c>
      <c r="Z61" s="26">
        <f>(Z60^(1/3))/10</f>
        <v>2.9972461024192016</v>
      </c>
    </row>
    <row r="62" spans="8:26">
      <c r="M62" s="26" t="s">
        <v>3</v>
      </c>
      <c r="N62" s="26">
        <v>-8244.9341999999997</v>
      </c>
      <c r="O62" s="26">
        <v>-13441.214</v>
      </c>
      <c r="P62" s="26">
        <v>-8343.0457999999999</v>
      </c>
      <c r="W62" s="26" t="s">
        <v>3</v>
      </c>
      <c r="X62" s="26">
        <v>-8244.9413999999997</v>
      </c>
      <c r="Y62" s="26">
        <v>-13441.199000000001</v>
      </c>
      <c r="Z62" s="26">
        <v>-8318.2067000000006</v>
      </c>
    </row>
    <row r="63" spans="8:26">
      <c r="M63" s="26" t="s">
        <v>4</v>
      </c>
      <c r="N63" s="26">
        <f>N62/2000</f>
        <v>-4.1224670999999997</v>
      </c>
      <c r="O63" s="26">
        <f>O62/4000</f>
        <v>-3.3603035000000001</v>
      </c>
      <c r="P63" s="26">
        <f>P62/2000</f>
        <v>-4.1715229000000003</v>
      </c>
      <c r="W63" s="26" t="s">
        <v>4</v>
      </c>
      <c r="X63" s="26">
        <f>X62/2000</f>
        <v>-4.1224707</v>
      </c>
      <c r="Y63" s="26">
        <f>Y62/4000</f>
        <v>-3.3602997500000003</v>
      </c>
      <c r="Z63" s="26">
        <f>Z62/2000</f>
        <v>-4.1591033500000005</v>
      </c>
    </row>
    <row r="64" spans="8:26">
      <c r="M64" s="26" t="s">
        <v>18</v>
      </c>
      <c r="N64" s="26">
        <f>N62-1999*$B$5-$C$5</f>
        <v>-0.72458786909068307</v>
      </c>
      <c r="O64" s="26">
        <f>O62-3999*$C$5-$B$5</f>
        <v>-0.45151395091052393</v>
      </c>
      <c r="P64" s="26">
        <f>P62-1000*$B$5-1000*$C$5</f>
        <v>-860.55975090999982</v>
      </c>
      <c r="W64" s="26" t="s">
        <v>18</v>
      </c>
      <c r="X64" s="26">
        <f>X62-1999*$B$5-$C$5</f>
        <v>-0.73178786909069471</v>
      </c>
      <c r="Y64" s="26">
        <f>Y62-3999*$C$5-$B$5</f>
        <v>-0.43651395091110601</v>
      </c>
      <c r="Z64" s="26">
        <f>Z62-1000*$B$5-1000*$C$5</f>
        <v>-835.72065091000059</v>
      </c>
    </row>
    <row r="65" spans="13:26">
      <c r="M65" s="26" t="s">
        <v>19</v>
      </c>
      <c r="N65" s="26"/>
      <c r="O65" s="27"/>
      <c r="P65" s="26">
        <f>P64/2000</f>
        <v>-0.4302798754549999</v>
      </c>
      <c r="W65" s="26" t="s">
        <v>19</v>
      </c>
      <c r="X65" s="26"/>
      <c r="Y65" s="27"/>
      <c r="Z65" s="26">
        <f>Z64/2000</f>
        <v>-0.41786032545500029</v>
      </c>
    </row>
    <row r="67" spans="13:26">
      <c r="M67">
        <v>0.2</v>
      </c>
      <c r="N67" t="s">
        <v>53</v>
      </c>
      <c r="O67" t="s">
        <v>54</v>
      </c>
    </row>
    <row r="68" spans="13:26">
      <c r="M68" t="s">
        <v>5</v>
      </c>
      <c r="N68">
        <v>23280.776999999998</v>
      </c>
      <c r="O68">
        <v>66423.974000000002</v>
      </c>
      <c r="P68">
        <v>25523.442999999999</v>
      </c>
    </row>
    <row r="69" spans="13:26">
      <c r="M69" t="s">
        <v>29</v>
      </c>
      <c r="N69">
        <f>(N68^(1/3))/10</f>
        <v>2.8553925602421222</v>
      </c>
      <c r="O69">
        <f>(O68^(1/3))/10</f>
        <v>4.0498749948715664</v>
      </c>
      <c r="P69">
        <f>(P68^(1/3))/10</f>
        <v>2.9442843654385471</v>
      </c>
    </row>
    <row r="70" spans="13:26">
      <c r="M70" t="s">
        <v>3</v>
      </c>
      <c r="N70">
        <v>-8245.6322</v>
      </c>
      <c r="O70">
        <v>-13441.254999999999</v>
      </c>
      <c r="P70">
        <v>-8550.4208999999992</v>
      </c>
    </row>
    <row r="71" spans="13:26">
      <c r="M71" t="s">
        <v>4</v>
      </c>
      <c r="N71">
        <f>N70/2000</f>
        <v>-4.1228160999999997</v>
      </c>
      <c r="O71">
        <f>O70/4000</f>
        <v>-3.36031375</v>
      </c>
      <c r="P71">
        <f>P70/2000</f>
        <v>-4.2752104499999994</v>
      </c>
    </row>
    <row r="72" spans="13:26">
      <c r="M72" t="s">
        <v>18</v>
      </c>
      <c r="N72">
        <f>N70-1999*$B$5-$C$5</f>
        <v>-1.4225878690910032</v>
      </c>
      <c r="O72">
        <f>O70-3999*$C$5-$B$5</f>
        <v>-0.49251395090978178</v>
      </c>
      <c r="P72">
        <f>P70-1000*$B$5-1000*$C$5</f>
        <v>-1067.9348509099991</v>
      </c>
    </row>
    <row r="73" spans="13:26">
      <c r="M73" t="s">
        <v>19</v>
      </c>
      <c r="O73" s="1"/>
      <c r="P73">
        <f>P72/2000</f>
        <v>-0.53396742545499953</v>
      </c>
    </row>
    <row r="75" spans="13:26">
      <c r="M75">
        <v>0.2</v>
      </c>
      <c r="N75" t="s">
        <v>55</v>
      </c>
      <c r="O75" t="s">
        <v>56</v>
      </c>
    </row>
    <row r="76" spans="13:26">
      <c r="M76" t="s">
        <v>5</v>
      </c>
      <c r="N76">
        <v>23281.059000000001</v>
      </c>
      <c r="O76">
        <v>66423.974000000002</v>
      </c>
      <c r="P76">
        <v>26198.197</v>
      </c>
    </row>
    <row r="77" spans="13:26">
      <c r="M77" t="s">
        <v>29</v>
      </c>
      <c r="N77">
        <f>(N76^(1/3))/10</f>
        <v>2.8554040893168158</v>
      </c>
      <c r="O77">
        <f>(O76^(1/3))/10</f>
        <v>4.0498749948715664</v>
      </c>
      <c r="P77">
        <f>(P76^(1/3))/10</f>
        <v>2.9700046858334326</v>
      </c>
    </row>
    <row r="78" spans="13:26">
      <c r="M78" t="s">
        <v>3</v>
      </c>
      <c r="N78">
        <v>-8244.8783999999996</v>
      </c>
      <c r="O78">
        <v>-13440.794</v>
      </c>
      <c r="P78">
        <v>-8495.2139999999999</v>
      </c>
    </row>
    <row r="79" spans="13:26">
      <c r="M79" t="s">
        <v>4</v>
      </c>
      <c r="N79">
        <f>N78/2000</f>
        <v>-4.1224391999999996</v>
      </c>
      <c r="O79">
        <f>O78/4000</f>
        <v>-3.3601985000000001</v>
      </c>
      <c r="P79">
        <f>P78/2000</f>
        <v>-4.2476070000000004</v>
      </c>
    </row>
    <row r="80" spans="13:26">
      <c r="M80" t="s">
        <v>18</v>
      </c>
      <c r="N80">
        <f>N78-1999*$B$5-$C$5</f>
        <v>-0.66878786909059285</v>
      </c>
      <c r="O80">
        <f>O78-3999*$C$5-$B$5</f>
        <v>-3.1513950910451172E-2</v>
      </c>
      <c r="P80">
        <f>P78-1000*$B$5-1000*$C$5</f>
        <v>-1012.7279509099999</v>
      </c>
    </row>
    <row r="81" spans="13:16">
      <c r="M81" t="s">
        <v>19</v>
      </c>
      <c r="O81" s="1"/>
      <c r="P81">
        <f>P80/2000</f>
        <v>-0.50636397545499989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"/>
  <sheetViews>
    <sheetView topLeftCell="B1" workbookViewId="0">
      <selection activeCell="M7" sqref="M7"/>
    </sheetView>
  </sheetViews>
  <sheetFormatPr baseColWidth="10" defaultRowHeight="15" x14ac:dyDescent="0"/>
  <cols>
    <col min="7" max="7" width="13.5" customWidth="1"/>
  </cols>
  <sheetData>
    <row r="2" spans="1:15">
      <c r="A2" t="s">
        <v>76</v>
      </c>
      <c r="B2" t="s">
        <v>77</v>
      </c>
      <c r="E2" t="s">
        <v>75</v>
      </c>
      <c r="F2" t="s">
        <v>22</v>
      </c>
      <c r="G2" t="s">
        <v>72</v>
      </c>
      <c r="H2" t="s">
        <v>37</v>
      </c>
      <c r="I2" t="s">
        <v>23</v>
      </c>
      <c r="J2" t="s">
        <v>73</v>
      </c>
      <c r="K2" t="s">
        <v>74</v>
      </c>
      <c r="L2" t="s">
        <v>67</v>
      </c>
      <c r="M2" t="s">
        <v>68</v>
      </c>
      <c r="N2" t="s">
        <v>69</v>
      </c>
      <c r="O2" t="s">
        <v>70</v>
      </c>
    </row>
    <row r="3" spans="1:15">
      <c r="A3">
        <v>-8244.9721000000009</v>
      </c>
      <c r="B3">
        <v>-13440</v>
      </c>
      <c r="D3" t="s">
        <v>71</v>
      </c>
      <c r="E3">
        <v>2.1523027777778339</v>
      </c>
      <c r="F3">
        <v>-0.74010197222213847</v>
      </c>
      <c r="G3">
        <v>1.0977808055555975</v>
      </c>
      <c r="H3" s="2">
        <v>-0.43201590277777946</v>
      </c>
      <c r="I3">
        <v>-0.33373816203703682</v>
      </c>
      <c r="J3">
        <v>-0.32579666509433935</v>
      </c>
      <c r="K3">
        <v>-0.29547350943396139</v>
      </c>
      <c r="L3">
        <v>-0.11704643749999954</v>
      </c>
      <c r="M3">
        <v>-0.20129381249999945</v>
      </c>
      <c r="N3">
        <v>-2.5840687500000126E-2</v>
      </c>
      <c r="O3">
        <v>2.870318750000056E-2</v>
      </c>
    </row>
    <row r="4" spans="1:15">
      <c r="A4">
        <f>A3/2000</f>
        <v>-4.12248605</v>
      </c>
      <c r="B4">
        <f>B3/4000</f>
        <v>-3.36</v>
      </c>
      <c r="G4">
        <f>G3-E3-F3</f>
        <v>-0.31442000000009784</v>
      </c>
      <c r="J4">
        <f>54*(J3-I3)</f>
        <v>0.42884083490566327</v>
      </c>
      <c r="K4">
        <f>54*(K3-I3)</f>
        <v>2.0662912405660734</v>
      </c>
    </row>
    <row r="5" spans="1:15">
      <c r="I5" s="2">
        <v>2.8751845</v>
      </c>
      <c r="L5" s="2">
        <v>3.7965200000000001</v>
      </c>
      <c r="M5" s="2">
        <v>3.6526999999999998</v>
      </c>
    </row>
    <row r="6" spans="1:15">
      <c r="D6" t="s">
        <v>51</v>
      </c>
      <c r="E6">
        <v>-8239.0131999999994</v>
      </c>
      <c r="F6">
        <v>-8244.9341999999997</v>
      </c>
      <c r="G6">
        <v>-8238.7981999999993</v>
      </c>
      <c r="H6">
        <v>-13441.214</v>
      </c>
      <c r="I6">
        <v>-8343.0457999999999</v>
      </c>
      <c r="J6">
        <v>-8337.2271999999994</v>
      </c>
      <c r="K6">
        <v>-8336.8973000000005</v>
      </c>
      <c r="L6">
        <v>-15024.668</v>
      </c>
      <c r="M6">
        <v>-16616.946</v>
      </c>
    </row>
    <row r="7" spans="1:15">
      <c r="E7">
        <f>E6-1999*$A$4</f>
        <v>1.8364139500008605</v>
      </c>
      <c r="F7">
        <f>F6-1999*$A$4-$B$4</f>
        <v>-0.72458604999941612</v>
      </c>
      <c r="G7">
        <f>G6-1998*$A$4-$B$4</f>
        <v>1.288927900000417</v>
      </c>
      <c r="H7">
        <f>H6-3999*$B$4-$A$4</f>
        <v>-0.45151395000052386</v>
      </c>
      <c r="I7">
        <f>(I6-1000*$A$4-1000*$B$4)/2000</f>
        <v>-0.4302798749999997</v>
      </c>
      <c r="J7">
        <f>(J6-999*$A$4-1000*$B$4)/1999</f>
        <v>-0.4296466413456726</v>
      </c>
      <c r="K7">
        <f>(K6-1000*$A$4-999*$B$4)/1999</f>
        <v>-0.42910017508754389</v>
      </c>
      <c r="L7">
        <f>(L6-1000*$A$4-3000*$B$4)/4000</f>
        <v>-0.20554548749999957</v>
      </c>
      <c r="M7">
        <f>(M6-3000*$A$4-1000*$B$4)/4000</f>
        <v>-0.22237196249999988</v>
      </c>
    </row>
    <row r="8" spans="1:15">
      <c r="G8">
        <f>G7-E7-F7</f>
        <v>0.17709999999897263</v>
      </c>
      <c r="J8">
        <f>1999*(J7-I7)</f>
        <v>1.2658340749998795</v>
      </c>
      <c r="K8">
        <f>1999*(K7-I7)</f>
        <v>2.3582201249991677</v>
      </c>
    </row>
    <row r="9" spans="1:15">
      <c r="D9" t="s">
        <v>66</v>
      </c>
      <c r="E9">
        <v>-8239.0131999999994</v>
      </c>
      <c r="F9">
        <v>-8244.9413999999997</v>
      </c>
      <c r="G9">
        <v>-8239.1563999999998</v>
      </c>
      <c r="H9">
        <v>-13441.199000000001</v>
      </c>
      <c r="I9">
        <v>-8318.2067000000006</v>
      </c>
      <c r="J9">
        <v>-8312.5108</v>
      </c>
      <c r="K9">
        <v>-8312.1985999999997</v>
      </c>
      <c r="L9">
        <v>-14932.883</v>
      </c>
      <c r="M9">
        <v>-16542.580000000002</v>
      </c>
    </row>
    <row r="10" spans="1:15">
      <c r="E10">
        <f>E9-1999*$A$4</f>
        <v>1.8364139500008605</v>
      </c>
      <c r="F10">
        <f>F9-1999*$A$4-$B$4</f>
        <v>-0.73178604999942776</v>
      </c>
      <c r="G10">
        <f>G9-1998*$A$4-$B$4</f>
        <v>0.93072789999983785</v>
      </c>
      <c r="H10">
        <f>H9-3999*$B$4-$A$4</f>
        <v>-0.43651395000110593</v>
      </c>
      <c r="I10">
        <f>(I9-1000*$A$4-1000*$B$4)/2000</f>
        <v>-0.41786032500000009</v>
      </c>
      <c r="J10">
        <f>(J9-999*$A$4-1000*$B$4)/1999</f>
        <v>-0.4172822591545774</v>
      </c>
      <c r="K10">
        <f>(K9-1000*$A$4-999*$B$4)/1999</f>
        <v>-0.41674464732366151</v>
      </c>
      <c r="L10">
        <f>(L9-1000*$A$4-3000*$B$4)/4000</f>
        <v>-0.18259923749999962</v>
      </c>
      <c r="M10">
        <f>(M9-3000*$A$4-1000*$B$4)/4000</f>
        <v>-0.20378046250000034</v>
      </c>
    </row>
    <row r="11" spans="1:15">
      <c r="G11">
        <f>G10-E10-F10</f>
        <v>-0.17390000000159489</v>
      </c>
      <c r="J11">
        <f>1999*(J10-I10)</f>
        <v>1.1555536249999629</v>
      </c>
      <c r="K11">
        <f>1999*(K10-I10)</f>
        <v>2.2302396750008171</v>
      </c>
    </row>
    <row r="12" spans="1:15">
      <c r="I12">
        <v>26925.713</v>
      </c>
      <c r="L12">
        <v>58388.67</v>
      </c>
      <c r="M12">
        <v>51894.464999999997</v>
      </c>
    </row>
    <row r="13" spans="1:15">
      <c r="I13">
        <f>(I12^(1/3))/10</f>
        <v>2.9972461024192016</v>
      </c>
      <c r="L13">
        <f>(L12^(1/3))/10</f>
        <v>3.8795039132633264</v>
      </c>
      <c r="M13">
        <f>(M12^(1/3))/10</f>
        <v>3.7299843789401543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2014-03-19T23:11:19Z</dcterms:created>
  <dcterms:modified xsi:type="dcterms:W3CDTF">2014-07-15T17:17:35Z</dcterms:modified>
</cp:coreProperties>
</file>