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Documents/davis_work/"/>
    </mc:Choice>
  </mc:AlternateContent>
  <xr:revisionPtr revIDLastSave="0" documentId="13_ncr:1_{3672D13E-6D56-814F-AA42-8D93F9F31874}" xr6:coauthVersionLast="36" xr6:coauthVersionMax="36" xr10:uidLastSave="{00000000-0000-0000-0000-000000000000}"/>
  <bookViews>
    <workbookView xWindow="1440" yWindow="2280" windowWidth="29060" windowHeight="16440" xr2:uid="{9337B59B-94E8-6A43-AF9A-2652C7F43BC5}"/>
  </bookViews>
  <sheets>
    <sheet name="VASP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2" l="1"/>
  <c r="M20" i="2"/>
  <c r="K20" i="2"/>
  <c r="K19" i="2" l="1"/>
  <c r="K17" i="2"/>
  <c r="D16" i="2" l="1"/>
  <c r="D11" i="2"/>
  <c r="F16" i="2"/>
  <c r="F11" i="2"/>
  <c r="M17" i="2" s="1"/>
  <c r="F12" i="2"/>
  <c r="N19" i="2" s="1"/>
  <c r="F17" i="2"/>
  <c r="D17" i="2"/>
  <c r="D12" i="2"/>
  <c r="N17" i="2" l="1"/>
  <c r="M19" i="2"/>
  <c r="R11" i="2"/>
  <c r="R15" i="2" l="1"/>
  <c r="R13" i="2"/>
  <c r="K11" i="2"/>
  <c r="K13" i="2"/>
  <c r="K15" i="2"/>
  <c r="K7" i="2"/>
  <c r="K6" i="2"/>
  <c r="K5" i="2"/>
  <c r="D25" i="1"/>
  <c r="D24" i="1"/>
  <c r="D15" i="2"/>
  <c r="D14" i="2"/>
  <c r="D13" i="2"/>
  <c r="F15" i="2"/>
  <c r="F14" i="2"/>
  <c r="F13" i="2"/>
  <c r="U11" i="2" s="1"/>
  <c r="F10" i="2"/>
  <c r="D10" i="2"/>
  <c r="F9" i="2"/>
  <c r="D9" i="2"/>
  <c r="F8" i="2"/>
  <c r="D8" i="2"/>
  <c r="D5" i="2"/>
  <c r="D4" i="2"/>
  <c r="D3" i="2"/>
  <c r="K18" i="2" l="1"/>
  <c r="K16" i="2"/>
  <c r="G10" i="2"/>
  <c r="G16" i="2"/>
  <c r="G11" i="2"/>
  <c r="G17" i="2"/>
  <c r="G12" i="2"/>
  <c r="D27" i="2"/>
  <c r="K27" i="2"/>
  <c r="K23" i="2"/>
  <c r="K25" i="2"/>
  <c r="K26" i="2"/>
  <c r="K24" i="2"/>
  <c r="K14" i="2"/>
  <c r="K10" i="2"/>
  <c r="N15" i="2"/>
  <c r="D20" i="2"/>
  <c r="G15" i="2"/>
  <c r="D39" i="2"/>
  <c r="D36" i="2"/>
  <c r="U13" i="2"/>
  <c r="G8" i="2"/>
  <c r="G9" i="2"/>
  <c r="D21" i="2"/>
  <c r="U15" i="2"/>
  <c r="D24" i="2"/>
  <c r="D23" i="2"/>
  <c r="D22" i="2"/>
  <c r="N25" i="2" s="1"/>
  <c r="K12" i="2"/>
  <c r="R10" i="2"/>
  <c r="U10" i="2" s="1"/>
  <c r="R27" i="2"/>
  <c r="U27" i="2" s="1"/>
  <c r="R24" i="2"/>
  <c r="R12" i="2"/>
  <c r="R25" i="2"/>
  <c r="R14" i="2"/>
  <c r="R26" i="2"/>
  <c r="G33" i="2"/>
  <c r="D33" i="2"/>
  <c r="M11" i="2"/>
  <c r="M13" i="2"/>
  <c r="N11" i="2"/>
  <c r="N13" i="2"/>
  <c r="G13" i="2"/>
  <c r="D30" i="2"/>
  <c r="D28" i="2"/>
  <c r="G14" i="2"/>
  <c r="D29" i="2"/>
  <c r="M15" i="2"/>
  <c r="I14" i="1"/>
  <c r="H14" i="1"/>
  <c r="U25" i="2" l="1"/>
  <c r="N16" i="2"/>
  <c r="M16" i="2"/>
  <c r="U12" i="2"/>
  <c r="N18" i="2"/>
  <c r="M18" i="2"/>
  <c r="U26" i="2"/>
  <c r="U14" i="2"/>
  <c r="N27" i="2"/>
  <c r="N10" i="2"/>
  <c r="N14" i="2"/>
  <c r="M14" i="2"/>
  <c r="U24" i="2"/>
  <c r="M10" i="2"/>
  <c r="N26" i="2"/>
  <c r="N23" i="2"/>
  <c r="N12" i="2"/>
  <c r="N24" i="2"/>
  <c r="M12" i="2"/>
  <c r="H21" i="1"/>
  <c r="F21" i="1"/>
  <c r="D21" i="1"/>
  <c r="H20" i="1"/>
  <c r="F20" i="1"/>
  <c r="D20" i="1"/>
  <c r="H19" i="1"/>
  <c r="F19" i="1"/>
  <c r="D19" i="1"/>
</calcChain>
</file>

<file path=xl/sharedStrings.xml><?xml version="1.0" encoding="utf-8"?>
<sst xmlns="http://schemas.openxmlformats.org/spreadsheetml/2006/main" count="109" uniqueCount="38">
  <si>
    <t>B2-FeNi</t>
  </si>
  <si>
    <t>a0</t>
  </si>
  <si>
    <t>L12-Fe3Ni</t>
  </si>
  <si>
    <t>D03-Fe3Ni</t>
  </si>
  <si>
    <t>B2-FeAl</t>
  </si>
  <si>
    <t>L12-Fe3Al</t>
  </si>
  <si>
    <t>D03-Fe3Al</t>
  </si>
  <si>
    <t>Ef/at</t>
  </si>
  <si>
    <t>FeNiAl testing</t>
  </si>
  <si>
    <t>E</t>
  </si>
  <si>
    <t>E/at</t>
  </si>
  <si>
    <t>V</t>
  </si>
  <si>
    <t>V/at</t>
  </si>
  <si>
    <t>Lx</t>
  </si>
  <si>
    <t>bcc Fe</t>
  </si>
  <si>
    <t>fcc Ni</t>
  </si>
  <si>
    <t>fcc Al</t>
  </si>
  <si>
    <t>bccFe</t>
  </si>
  <si>
    <t>fccAl</t>
  </si>
  <si>
    <t>fccNi</t>
  </si>
  <si>
    <t>B2 FeNi</t>
  </si>
  <si>
    <t>L12 Fe3Ni</t>
  </si>
  <si>
    <t>D03 Fe3Ni</t>
  </si>
  <si>
    <t>fraction error</t>
  </si>
  <si>
    <t>abs error</t>
  </si>
  <si>
    <t>B2 FeAl</t>
  </si>
  <si>
    <t>L12 Fe3Al</t>
  </si>
  <si>
    <t>D03 Fe3Al</t>
  </si>
  <si>
    <t>FeNiAl Layer</t>
  </si>
  <si>
    <t>LAMMPS</t>
  </si>
  <si>
    <t>potentials from feniK and fealK</t>
  </si>
  <si>
    <t>liquid feni</t>
  </si>
  <si>
    <t>liquid feal</t>
  </si>
  <si>
    <t>D03-FeNi3</t>
  </si>
  <si>
    <t>L12-FeNi3</t>
  </si>
  <si>
    <t>L12-FeAl3</t>
  </si>
  <si>
    <t>D03-FeAl3</t>
  </si>
  <si>
    <t>feni 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</si>
</sst>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VASP!$B$21:$B$24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VASP!$D$21:$D$24</c:f>
              <c:numCache>
                <c:formatCode>0.000</c:formatCode>
                <c:ptCount val="4"/>
                <c:pt idx="0">
                  <c:v>2.5753748500000007</c:v>
                </c:pt>
                <c:pt idx="1">
                  <c:v>0.71445425000000062</c:v>
                </c:pt>
                <c:pt idx="2">
                  <c:v>0.20891825000000042</c:v>
                </c:pt>
                <c:pt idx="3">
                  <c:v>0.63403075000000042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B-324A-9923-B8D75DC0CDE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VASP!$I$24:$I$27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VASP!$K$24:$K$27</c:f>
              <c:numCache>
                <c:formatCode>0.000</c:formatCode>
                <c:ptCount val="4"/>
                <c:pt idx="0">
                  <c:v>2.4916932528052218</c:v>
                </c:pt>
                <c:pt idx="1">
                  <c:v>0.40672066505840965</c:v>
                </c:pt>
                <c:pt idx="2">
                  <c:v>0.30067593651794855</c:v>
                </c:pt>
                <c:pt idx="3">
                  <c:v>0.83544129262476918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7B-324A-9923-B8D75DC0C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722223"/>
        <c:axId val="1953723903"/>
      </c:scatterChart>
      <c:valAx>
        <c:axId val="19537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3903"/>
        <c:crosses val="autoZero"/>
        <c:crossBetween val="midCat"/>
      </c:valAx>
      <c:valAx>
        <c:axId val="195372390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VASP!$B$21:$B$24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VASP!$D$27:$D$30</c:f>
              <c:numCache>
                <c:formatCode>0.000</c:formatCode>
                <c:ptCount val="4"/>
                <c:pt idx="0">
                  <c:v>2.5285308250000007</c:v>
                </c:pt>
                <c:pt idx="1">
                  <c:v>0.40345762500000037</c:v>
                </c:pt>
                <c:pt idx="2">
                  <c:v>-0.24735187499999989</c:v>
                </c:pt>
                <c:pt idx="3">
                  <c:v>9.4767625000000022E-2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D5-5E47-A573-F650381ABB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VASP!$I$24:$I$27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VASP!$R$24:$R$27</c:f>
              <c:numCache>
                <c:formatCode>0.000</c:formatCode>
                <c:ptCount val="4"/>
                <c:pt idx="0">
                  <c:v>2.5871921414747217</c:v>
                </c:pt>
                <c:pt idx="1">
                  <c:v>0.41226133314265945</c:v>
                </c:pt>
                <c:pt idx="2">
                  <c:v>-0.25395229386762197</c:v>
                </c:pt>
                <c:pt idx="3">
                  <c:v>-2.4419675291140752E-3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D5-5E47-A573-F650381AB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722223"/>
        <c:axId val="1953723903"/>
      </c:scatterChart>
      <c:valAx>
        <c:axId val="19537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3903"/>
        <c:crosses val="autoZero"/>
        <c:crossBetween val="midCat"/>
      </c:valAx>
      <c:valAx>
        <c:axId val="195372390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29</xdr:row>
      <xdr:rowOff>196850</xdr:rowOff>
    </xdr:from>
    <xdr:to>
      <xdr:col>14</xdr:col>
      <xdr:colOff>577850</xdr:colOff>
      <xdr:row>43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A0A45-0F7C-EB41-8C2D-9E2E1483B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787400</xdr:colOff>
      <xdr:row>30</xdr:row>
      <xdr:rowOff>50800</xdr:rowOff>
    </xdr:from>
    <xdr:to>
      <xdr:col>21</xdr:col>
      <xdr:colOff>406400</xdr:colOff>
      <xdr:row>43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8A441-2429-6B43-9210-289F28886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736C-373F-3241-97CC-64F85E1DAEE3}">
  <dimension ref="B2:U39"/>
  <sheetViews>
    <sheetView tabSelected="1" topLeftCell="A3" zoomScaleNormal="100" workbookViewId="0">
      <selection activeCell="G25" sqref="G25"/>
    </sheetView>
  </sheetViews>
  <sheetFormatPr baseColWidth="10" defaultRowHeight="16" x14ac:dyDescent="0.2"/>
  <sheetData>
    <row r="2" spans="2:21" x14ac:dyDescent="0.2">
      <c r="C2" t="s">
        <v>9</v>
      </c>
      <c r="D2" t="s">
        <v>10</v>
      </c>
    </row>
    <row r="3" spans="2:21" x14ac:dyDescent="0.2">
      <c r="B3" t="s">
        <v>17</v>
      </c>
      <c r="C3" s="2">
        <v>-16.497081000000001</v>
      </c>
      <c r="D3" s="1">
        <f>C3/2</f>
        <v>-8.2485405000000007</v>
      </c>
      <c r="I3" t="s">
        <v>8</v>
      </c>
      <c r="N3" t="s">
        <v>30</v>
      </c>
    </row>
    <row r="4" spans="2:21" x14ac:dyDescent="0.2">
      <c r="B4" t="s">
        <v>19</v>
      </c>
      <c r="C4" s="2">
        <v>-21.95054</v>
      </c>
      <c r="D4" s="1">
        <f>C4/4</f>
        <v>-5.487635</v>
      </c>
      <c r="J4" t="s">
        <v>9</v>
      </c>
      <c r="K4" t="s">
        <v>10</v>
      </c>
      <c r="L4" t="s">
        <v>11</v>
      </c>
    </row>
    <row r="5" spans="2:21" x14ac:dyDescent="0.2">
      <c r="B5" t="s">
        <v>18</v>
      </c>
      <c r="C5" s="2">
        <v>-14.842150999999999</v>
      </c>
      <c r="D5" s="1">
        <f>C5/4</f>
        <v>-3.7105377499999999</v>
      </c>
      <c r="I5" t="s">
        <v>14</v>
      </c>
      <c r="J5">
        <v>-222.60902999999999</v>
      </c>
      <c r="K5" s="6">
        <f>J5/54</f>
        <v>-4.122389444444444</v>
      </c>
      <c r="L5">
        <v>629.06987000000004</v>
      </c>
    </row>
    <row r="6" spans="2:21" x14ac:dyDescent="0.2">
      <c r="I6" t="s">
        <v>15</v>
      </c>
      <c r="J6">
        <v>-480.6</v>
      </c>
      <c r="K6" s="6">
        <f>J6/108</f>
        <v>-4.45</v>
      </c>
      <c r="L6">
        <v>1177.5836999999999</v>
      </c>
    </row>
    <row r="7" spans="2:21" x14ac:dyDescent="0.2">
      <c r="C7" t="s">
        <v>9</v>
      </c>
      <c r="D7" t="s">
        <v>10</v>
      </c>
      <c r="E7" t="s">
        <v>11</v>
      </c>
      <c r="F7" t="s">
        <v>1</v>
      </c>
      <c r="G7" t="s">
        <v>7</v>
      </c>
      <c r="I7" t="s">
        <v>16</v>
      </c>
      <c r="J7">
        <v>-362.88</v>
      </c>
      <c r="K7" s="6">
        <f>J7/108</f>
        <v>-3.36</v>
      </c>
      <c r="L7">
        <v>1793.6134</v>
      </c>
    </row>
    <row r="8" spans="2:21" x14ac:dyDescent="0.2">
      <c r="B8" t="s">
        <v>0</v>
      </c>
      <c r="C8" s="2">
        <v>-13.569121000000001</v>
      </c>
      <c r="D8" s="2">
        <f>C8/2</f>
        <v>-6.7845605000000004</v>
      </c>
      <c r="E8">
        <v>23.2</v>
      </c>
      <c r="F8" s="7">
        <f t="shared" ref="F8:F17" si="0">E8^(1/3)</f>
        <v>2.8520862942848173</v>
      </c>
      <c r="G8" s="7">
        <f>(C8-D$3-D$4)/2</f>
        <v>8.3527249999999942E-2</v>
      </c>
    </row>
    <row r="9" spans="2:21" x14ac:dyDescent="0.2">
      <c r="B9" t="s">
        <v>2</v>
      </c>
      <c r="C9" s="2">
        <v>-29.782983999999999</v>
      </c>
      <c r="D9" s="2">
        <f>C9/4</f>
        <v>-7.4457459999999998</v>
      </c>
      <c r="E9">
        <v>43.61</v>
      </c>
      <c r="F9" s="7">
        <f t="shared" si="0"/>
        <v>3.5198867904361495</v>
      </c>
      <c r="G9" s="7">
        <f>(C9-3*D$3-D$4)/4</f>
        <v>0.1125681250000008</v>
      </c>
      <c r="M9" t="s">
        <v>23</v>
      </c>
      <c r="N9" t="s">
        <v>24</v>
      </c>
      <c r="U9" t="s">
        <v>24</v>
      </c>
    </row>
    <row r="10" spans="2:21" x14ac:dyDescent="0.2">
      <c r="B10" t="s">
        <v>3</v>
      </c>
      <c r="C10" s="2">
        <v>-120.37047</v>
      </c>
      <c r="D10" s="2">
        <f>C10/16</f>
        <v>-7.5231543749999998</v>
      </c>
      <c r="E10">
        <v>186.89</v>
      </c>
      <c r="F10" s="7">
        <f t="shared" si="0"/>
        <v>5.7173575745376199</v>
      </c>
      <c r="G10" s="7">
        <f>(C10-12*D$3-4*D$4)/16</f>
        <v>3.5159750000000711E-2</v>
      </c>
      <c r="I10" t="s">
        <v>20</v>
      </c>
      <c r="J10">
        <v>-538.46589536645297</v>
      </c>
      <c r="K10" s="1">
        <f>(J10-64*K$5-64*K$6)/128</f>
        <v>7.9429914671808266E-2</v>
      </c>
      <c r="L10" t="s">
        <v>7</v>
      </c>
      <c r="M10">
        <f>ABS(K10-G8)/G8</f>
        <v>4.9053875569849102E-2</v>
      </c>
      <c r="N10">
        <f>ABS(K10-G8)</f>
        <v>4.0973353281916758E-3</v>
      </c>
      <c r="P10" t="s">
        <v>25</v>
      </c>
      <c r="Q10">
        <v>-519.46171928026899</v>
      </c>
      <c r="R10" s="1">
        <f>(Q10-64*K$5-64*K$7)/128</f>
        <v>-0.31709995965487958</v>
      </c>
      <c r="S10" t="s">
        <v>7</v>
      </c>
      <c r="U10">
        <f>ABS(R10-G13)</f>
        <v>2.4822415345119975E-2</v>
      </c>
    </row>
    <row r="11" spans="2:21" x14ac:dyDescent="0.2">
      <c r="B11" t="s">
        <v>34</v>
      </c>
      <c r="C11" s="2">
        <v>-24.841161</v>
      </c>
      <c r="D11" s="2">
        <f>C11/4</f>
        <v>-6.2102902499999999</v>
      </c>
      <c r="E11">
        <v>42.89</v>
      </c>
      <c r="F11" s="1">
        <f t="shared" si="0"/>
        <v>3.5004081156753402</v>
      </c>
      <c r="G11" s="1">
        <f>(C11-D$3-3*D$4)/4</f>
        <v>-3.2428874999999913E-2</v>
      </c>
      <c r="J11">
        <v>1412.09316761335</v>
      </c>
      <c r="K11" s="1">
        <f>(J11^(1/3))/4</f>
        <v>2.8047519538988608</v>
      </c>
      <c r="L11" t="s">
        <v>1</v>
      </c>
      <c r="M11">
        <f>ABS(K11-F8)/F8</f>
        <v>1.6596391378762954E-2</v>
      </c>
      <c r="N11">
        <f>ABS(K11-F8)</f>
        <v>4.7334340385956519E-2</v>
      </c>
      <c r="Q11">
        <v>1527.1552122591099</v>
      </c>
      <c r="R11" s="1">
        <f>(Q11^(1/3))/4</f>
        <v>2.8789518510744756</v>
      </c>
      <c r="S11" t="s">
        <v>1</v>
      </c>
      <c r="U11">
        <f>ABS(R11-F13)</f>
        <v>2.4875686276435438E-3</v>
      </c>
    </row>
    <row r="12" spans="2:21" x14ac:dyDescent="0.2">
      <c r="B12" t="s">
        <v>33</v>
      </c>
      <c r="C12" s="2">
        <v>-98.397644999999997</v>
      </c>
      <c r="D12" s="2">
        <f>C12/16</f>
        <v>-6.1498528124999998</v>
      </c>
      <c r="E12">
        <v>179.2</v>
      </c>
      <c r="F12" s="1">
        <f t="shared" si="0"/>
        <v>5.6378389856519133</v>
      </c>
      <c r="G12" s="1">
        <f>(C12-4*D$3-12*D$4)/16</f>
        <v>2.8008562500000167E-2</v>
      </c>
      <c r="I12" t="s">
        <v>21</v>
      </c>
      <c r="J12">
        <v>-411.22899462727997</v>
      </c>
      <c r="K12" s="1">
        <f>(J12-81*K$5-27*K$6)/108</f>
        <v>0.39661620715481455</v>
      </c>
      <c r="L12" t="s">
        <v>7</v>
      </c>
      <c r="M12">
        <f>ABS(K12-G9)/G9</f>
        <v>2.5233438165094402</v>
      </c>
      <c r="N12">
        <f>ABS(K12-G9)</f>
        <v>0.28404808215481375</v>
      </c>
      <c r="P12" t="s">
        <v>26</v>
      </c>
      <c r="Q12">
        <v>-436.71006233691702</v>
      </c>
      <c r="R12" s="1">
        <f>(Q12-81*K$5-27*K$7)/108</f>
        <v>-0.11181960497145443</v>
      </c>
      <c r="S12" t="s">
        <v>7</v>
      </c>
      <c r="U12">
        <f>ABS(R12-G14)</f>
        <v>9.2574832528545203E-2</v>
      </c>
    </row>
    <row r="13" spans="2:21" x14ac:dyDescent="0.2">
      <c r="B13" t="s">
        <v>4</v>
      </c>
      <c r="C13" s="2">
        <v>-12.642923</v>
      </c>
      <c r="D13" s="2">
        <f>C13/2</f>
        <v>-6.3214614999999998</v>
      </c>
      <c r="E13">
        <v>23.8</v>
      </c>
      <c r="F13" s="7">
        <f t="shared" si="0"/>
        <v>2.8764642824468321</v>
      </c>
      <c r="G13" s="7">
        <f>(C13-D$3-D$5)/2</f>
        <v>-0.34192237499999956</v>
      </c>
      <c r="J13">
        <v>1296.15717177595</v>
      </c>
      <c r="K13" s="1">
        <f>(J13^(1/3))/3</f>
        <v>3.6343880933423303</v>
      </c>
      <c r="L13" t="s">
        <v>1</v>
      </c>
      <c r="M13">
        <f>ABS(K13-F9)/F9</f>
        <v>3.2529825452708071E-2</v>
      </c>
      <c r="N13">
        <f>ABS(K13-F9)</f>
        <v>0.11450130290618077</v>
      </c>
      <c r="Q13">
        <v>1240.17942690063</v>
      </c>
      <c r="R13" s="1">
        <f>(Q13^(1/3))/3</f>
        <v>3.5812962901012022</v>
      </c>
      <c r="S13" t="s">
        <v>1</v>
      </c>
      <c r="U13">
        <f>ABS(R13-F14)</f>
        <v>6.9526067921130696E-2</v>
      </c>
    </row>
    <row r="14" spans="2:21" x14ac:dyDescent="0.2">
      <c r="B14" t="s">
        <v>5</v>
      </c>
      <c r="C14" s="2">
        <v>-29.273737000000001</v>
      </c>
      <c r="D14" s="2">
        <f>C14/4</f>
        <v>-7.3184342500000001</v>
      </c>
      <c r="E14">
        <v>48.66</v>
      </c>
      <c r="F14" s="7">
        <f t="shared" si="0"/>
        <v>3.6508223580223329</v>
      </c>
      <c r="G14" s="7">
        <f>(C14-3*D$3-D$5)/4</f>
        <v>-0.20439443749999964</v>
      </c>
      <c r="I14" t="s">
        <v>22</v>
      </c>
      <c r="J14">
        <v>-516.79947387142499</v>
      </c>
      <c r="K14" s="1">
        <f>(J14-96*K$5-32*K$6)/128</f>
        <v>0.16679619371282528</v>
      </c>
      <c r="L14" t="s">
        <v>7</v>
      </c>
      <c r="M14">
        <f>ABS(K14-G10)/G10</f>
        <v>3.7439527787547382</v>
      </c>
      <c r="N14">
        <f>ABS(K14-G10)</f>
        <v>0.13163644371282457</v>
      </c>
      <c r="P14" t="s">
        <v>27</v>
      </c>
      <c r="Q14">
        <v>-532.10142948956695</v>
      </c>
      <c r="R14" s="1">
        <f>(Q14-96*K$5-32*K$7)/128</f>
        <v>-0.22525033455390886</v>
      </c>
      <c r="S14" t="s">
        <v>7</v>
      </c>
      <c r="U14">
        <f>ABS(R14-G15)</f>
        <v>2.1607647053909274E-2</v>
      </c>
    </row>
    <row r="15" spans="2:21" x14ac:dyDescent="0.2">
      <c r="B15" t="s">
        <v>6</v>
      </c>
      <c r="C15" s="2">
        <v>-117.08292</v>
      </c>
      <c r="D15" s="2">
        <f>C15/16</f>
        <v>-7.3176825000000001</v>
      </c>
      <c r="E15">
        <v>188.51</v>
      </c>
      <c r="F15" s="7">
        <f t="shared" si="0"/>
        <v>5.7338298049732161</v>
      </c>
      <c r="G15" s="7">
        <f>(C15-12*D$3-4*D$5)/16</f>
        <v>-0.20364268749999959</v>
      </c>
      <c r="J15">
        <v>1500.43537851377</v>
      </c>
      <c r="K15" s="1">
        <f>(J15^(1/3))/2</f>
        <v>5.7241249191826018</v>
      </c>
      <c r="L15" t="s">
        <v>1</v>
      </c>
      <c r="M15">
        <f>ABS(K15-F10)/F10</f>
        <v>1.1836490121101355E-3</v>
      </c>
      <c r="N15">
        <f>ABS(K15-F10)</f>
        <v>6.7673446449818542E-3</v>
      </c>
      <c r="Q15">
        <v>1470.52346074561</v>
      </c>
      <c r="R15" s="1">
        <f>(Q15^(1/3))/2</f>
        <v>5.6858315656709859</v>
      </c>
      <c r="S15" t="s">
        <v>1</v>
      </c>
      <c r="U15">
        <f>ABS(R15-F15)</f>
        <v>4.7998239302230239E-2</v>
      </c>
    </row>
    <row r="16" spans="2:21" x14ac:dyDescent="0.2">
      <c r="B16" t="s">
        <v>35</v>
      </c>
      <c r="C16" s="2">
        <v>-19.916687</v>
      </c>
      <c r="D16" s="2">
        <f>C16/4</f>
        <v>-4.9791717499999999</v>
      </c>
      <c r="E16">
        <v>54.69</v>
      </c>
      <c r="F16" s="1">
        <f t="shared" si="0"/>
        <v>3.7957940537531725</v>
      </c>
      <c r="G16" s="1">
        <f>(C16-D$3-3*D$5)/4</f>
        <v>-0.13413331249999993</v>
      </c>
      <c r="I16" t="s">
        <v>34</v>
      </c>
      <c r="J16">
        <v>-449.64059825361801</v>
      </c>
      <c r="K16" s="1">
        <f>(J16-81*K$6-27*K$5)/108</f>
        <v>0.20475848839242555</v>
      </c>
      <c r="L16" t="s">
        <v>7</v>
      </c>
      <c r="M16">
        <f>ABS(K16-G11)/G11</f>
        <v>-7.3140793010064673</v>
      </c>
      <c r="N16">
        <f>ABS(K16-G11)</f>
        <v>0.23718736339242547</v>
      </c>
      <c r="R16" s="1"/>
    </row>
    <row r="17" spans="2:21" x14ac:dyDescent="0.2">
      <c r="B17" t="s">
        <v>36</v>
      </c>
      <c r="C17" s="2">
        <v>-78.097783000000007</v>
      </c>
      <c r="D17" s="2">
        <f>C17/16</f>
        <v>-4.8811114375000004</v>
      </c>
      <c r="E17">
        <v>213.69</v>
      </c>
      <c r="F17" s="1">
        <f t="shared" si="0"/>
        <v>5.9785344074144984</v>
      </c>
      <c r="G17" s="1">
        <f>(C17-4*D$3-12*D$5)/16</f>
        <v>-3.6073000000000466E-2</v>
      </c>
      <c r="J17">
        <v>1080.04557600001</v>
      </c>
      <c r="K17" s="1">
        <f>(J17^(1/3))/3</f>
        <v>3.4200000000000106</v>
      </c>
      <c r="L17" t="s">
        <v>1</v>
      </c>
      <c r="M17">
        <f>ABS(K17-F11)/F11</f>
        <v>2.2971068806305828E-2</v>
      </c>
      <c r="N17">
        <f>ABS(K17-F11)</f>
        <v>8.0408115675329572E-2</v>
      </c>
      <c r="R17" s="1"/>
    </row>
    <row r="18" spans="2:21" x14ac:dyDescent="0.2">
      <c r="I18" t="s">
        <v>33</v>
      </c>
      <c r="J18">
        <v>-547.19788455029902</v>
      </c>
      <c r="K18" s="1">
        <f>(J18-96*K$6-32*K$5)/128</f>
        <v>9.3113888061900241E-2</v>
      </c>
      <c r="L18" t="s">
        <v>7</v>
      </c>
      <c r="M18">
        <f>ABS(K18-G12)/G12</f>
        <v>2.3244793645478836</v>
      </c>
      <c r="N18">
        <f>ABS(K18-G12)</f>
        <v>6.5105325561900074E-2</v>
      </c>
      <c r="R18" s="1"/>
    </row>
    <row r="19" spans="2:21" x14ac:dyDescent="0.2">
      <c r="B19" t="s">
        <v>20</v>
      </c>
      <c r="D19" t="s">
        <v>7</v>
      </c>
      <c r="J19">
        <v>1310.3961459869399</v>
      </c>
      <c r="K19" s="1">
        <f>(J19^(1/3))/2</f>
        <v>5.4714723228317821</v>
      </c>
      <c r="L19" t="s">
        <v>1</v>
      </c>
      <c r="M19">
        <f>ABS(K19-F12)/F12</f>
        <v>2.9508941855829529E-2</v>
      </c>
      <c r="N19">
        <f>ABS(K19-F12)</f>
        <v>0.16636666282013124</v>
      </c>
      <c r="R19" s="1"/>
    </row>
    <row r="20" spans="2:21" x14ac:dyDescent="0.2">
      <c r="B20" s="3">
        <v>2.2000000000000002</v>
      </c>
      <c r="C20" s="4">
        <v>1.2433955999999999</v>
      </c>
      <c r="D20" s="5">
        <f>(C20-D$3-D$4)/2</f>
        <v>7.4897855500000006</v>
      </c>
      <c r="I20" t="s">
        <v>37</v>
      </c>
      <c r="J20">
        <v>-184.97624635944101</v>
      </c>
      <c r="K20" s="1">
        <f>(J20-27*K5-27*K6)/54</f>
        <v>0.86070867852887001</v>
      </c>
      <c r="M20">
        <f>ABS(K20-D36)/D36</f>
        <v>0.53350307032949607</v>
      </c>
      <c r="N20">
        <f>ABS(K20-D36)</f>
        <v>0.98433814554520427</v>
      </c>
      <c r="R20" s="1"/>
    </row>
    <row r="21" spans="2:21" x14ac:dyDescent="0.2">
      <c r="B21">
        <v>2.4</v>
      </c>
      <c r="C21" s="2">
        <v>-8.5854257999999994</v>
      </c>
      <c r="D21" s="1">
        <f>(C21-D$3-D$4)/2</f>
        <v>2.5753748500000007</v>
      </c>
    </row>
    <row r="22" spans="2:21" x14ac:dyDescent="0.2">
      <c r="B22">
        <v>2.6</v>
      </c>
      <c r="C22" s="2">
        <v>-12.307267</v>
      </c>
      <c r="D22" s="1">
        <f t="shared" ref="D22:D24" si="1">(C22-D$3-D$4)/2</f>
        <v>0.71445425000000062</v>
      </c>
      <c r="I22" t="s">
        <v>20</v>
      </c>
      <c r="P22" t="s">
        <v>25</v>
      </c>
    </row>
    <row r="23" spans="2:21" x14ac:dyDescent="0.2">
      <c r="B23">
        <v>3</v>
      </c>
      <c r="C23" s="2">
        <v>-13.318339</v>
      </c>
      <c r="D23" s="1">
        <f t="shared" si="1"/>
        <v>0.20891825000000042</v>
      </c>
      <c r="I23" s="3">
        <v>2.2000000000000002</v>
      </c>
      <c r="J23" s="3">
        <v>1244.8401834782501</v>
      </c>
      <c r="K23" s="5">
        <f>(J23-64*K$5-64*K$6)/128</f>
        <v>14.01150865564605</v>
      </c>
      <c r="L23" s="3"/>
      <c r="M23" s="3"/>
      <c r="N23" s="3">
        <f>ABS(K23-D20)</f>
        <v>6.5217231056460498</v>
      </c>
    </row>
    <row r="24" spans="2:21" x14ac:dyDescent="0.2">
      <c r="B24">
        <v>3.2</v>
      </c>
      <c r="C24" s="2">
        <v>-12.468114</v>
      </c>
      <c r="D24" s="1">
        <f t="shared" si="1"/>
        <v>0.63403075000000042</v>
      </c>
      <c r="I24">
        <v>2.4</v>
      </c>
      <c r="J24">
        <v>-229.69618808537601</v>
      </c>
      <c r="K24" s="1">
        <f>(J24-64*K$5-64*K$6)/128</f>
        <v>2.4916932528052218</v>
      </c>
      <c r="N24">
        <f>ABS(K24-D21)</f>
        <v>8.3681597194778856E-2</v>
      </c>
      <c r="P24">
        <v>2.4</v>
      </c>
      <c r="Q24">
        <v>-147.71233033568001</v>
      </c>
      <c r="R24" s="1">
        <f>(Q24-64*K$5-64*K$7)/128</f>
        <v>2.5871921414747217</v>
      </c>
      <c r="U24">
        <f>ABS(R24-D27)</f>
        <v>5.8661316474720948E-2</v>
      </c>
    </row>
    <row r="25" spans="2:21" x14ac:dyDescent="0.2">
      <c r="I25">
        <v>2.6</v>
      </c>
      <c r="J25">
        <v>-496.57267931696799</v>
      </c>
      <c r="K25" s="1">
        <f t="shared" ref="K25:K27" si="2">(J25-64*K$5-64*K$6)/128</f>
        <v>0.40672066505840965</v>
      </c>
      <c r="N25">
        <f>ABS(K25-D22)</f>
        <v>0.30773358494159098</v>
      </c>
      <c r="P25">
        <v>2.6</v>
      </c>
      <c r="Q25">
        <v>-426.103473802184</v>
      </c>
      <c r="R25" s="1">
        <f t="shared" ref="R25:R27" si="3">(Q25-64*K$5-64*K$7)/128</f>
        <v>0.41226133314265945</v>
      </c>
      <c r="U25">
        <f>ABS(R25-D28)</f>
        <v>8.8037081426590724E-3</v>
      </c>
    </row>
    <row r="26" spans="2:21" x14ac:dyDescent="0.2">
      <c r="B26" t="s">
        <v>20</v>
      </c>
      <c r="D26" t="s">
        <v>7</v>
      </c>
      <c r="I26">
        <v>3</v>
      </c>
      <c r="J26">
        <v>-510.14640457014701</v>
      </c>
      <c r="K26" s="1">
        <f t="shared" si="2"/>
        <v>0.30067593651794855</v>
      </c>
      <c r="N26">
        <f>ABS(K26-D23)</f>
        <v>9.1757686517948134E-2</v>
      </c>
      <c r="P26">
        <v>3</v>
      </c>
      <c r="Q26">
        <v>-511.37881805950002</v>
      </c>
      <c r="R26" s="1">
        <f t="shared" si="3"/>
        <v>-0.25395229386762197</v>
      </c>
      <c r="U26">
        <f>ABS(R26-D29)</f>
        <v>6.6004188676220821E-3</v>
      </c>
    </row>
    <row r="27" spans="2:21" x14ac:dyDescent="0.2">
      <c r="B27">
        <v>2.4</v>
      </c>
      <c r="C27" s="2">
        <v>-6.9020165999999996</v>
      </c>
      <c r="D27" s="1">
        <f>(C27-D$3-D$5)/2</f>
        <v>2.5285308250000007</v>
      </c>
      <c r="I27">
        <v>3.2</v>
      </c>
      <c r="J27">
        <v>-441.69643898847397</v>
      </c>
      <c r="K27" s="1">
        <f t="shared" si="2"/>
        <v>0.83544129262476918</v>
      </c>
      <c r="N27">
        <f>ABS(K27-D24)</f>
        <v>0.20141054262476876</v>
      </c>
      <c r="P27">
        <v>3.2</v>
      </c>
      <c r="Q27">
        <v>-479.18549628817101</v>
      </c>
      <c r="R27" s="1">
        <f t="shared" si="3"/>
        <v>-2.4419675291140752E-3</v>
      </c>
      <c r="U27">
        <f>ABS(R27-D30)</f>
        <v>9.7209592529114097E-2</v>
      </c>
    </row>
    <row r="28" spans="2:21" x14ac:dyDescent="0.2">
      <c r="B28">
        <v>2.6</v>
      </c>
      <c r="C28" s="2">
        <v>-11.152163</v>
      </c>
      <c r="D28" s="1">
        <f t="shared" ref="D28:D30" si="4">(C28-D$3-D$5)/2</f>
        <v>0.40345762500000037</v>
      </c>
    </row>
    <row r="29" spans="2:21" x14ac:dyDescent="0.2">
      <c r="B29">
        <v>3</v>
      </c>
      <c r="C29" s="2">
        <v>-12.453782</v>
      </c>
      <c r="D29" s="1">
        <f t="shared" si="4"/>
        <v>-0.24735187499999989</v>
      </c>
    </row>
    <row r="30" spans="2:21" x14ac:dyDescent="0.2">
      <c r="B30">
        <v>3.2</v>
      </c>
      <c r="C30" s="2">
        <v>-11.769543000000001</v>
      </c>
      <c r="D30" s="1">
        <f t="shared" si="4"/>
        <v>9.4767625000000022E-2</v>
      </c>
    </row>
    <row r="32" spans="2:21" x14ac:dyDescent="0.2">
      <c r="B32" t="s">
        <v>28</v>
      </c>
      <c r="C32" t="s">
        <v>9</v>
      </c>
      <c r="D32" t="s">
        <v>7</v>
      </c>
      <c r="F32" t="s">
        <v>29</v>
      </c>
    </row>
    <row r="33" spans="2:7" x14ac:dyDescent="0.2">
      <c r="C33" s="2">
        <v>-329.61291</v>
      </c>
      <c r="D33">
        <f>(C33-18*D3-18*D4-18*D5)/54</f>
        <v>-0.28837169444444433</v>
      </c>
      <c r="F33">
        <v>-233.517964304852</v>
      </c>
      <c r="G33">
        <f>(F33-18*K5-18*K6-18*K7)/54</f>
        <v>-0.34694359823799981</v>
      </c>
    </row>
    <row r="35" spans="2:7" x14ac:dyDescent="0.2">
      <c r="B35" t="s">
        <v>31</v>
      </c>
      <c r="C35" t="s">
        <v>9</v>
      </c>
      <c r="D35" t="s">
        <v>7</v>
      </c>
    </row>
    <row r="36" spans="2:7" x14ac:dyDescent="0.2">
      <c r="C36" s="2">
        <v>-271.24421000000001</v>
      </c>
      <c r="D36" s="1">
        <f>(C36-27*D3-27*D4)/54</f>
        <v>1.8450468240740743</v>
      </c>
    </row>
    <row r="38" spans="2:7" x14ac:dyDescent="0.2">
      <c r="B38" t="s">
        <v>32</v>
      </c>
      <c r="C38" t="s">
        <v>9</v>
      </c>
      <c r="D38" t="s">
        <v>7</v>
      </c>
    </row>
    <row r="39" spans="2:7" x14ac:dyDescent="0.2">
      <c r="C39" s="2">
        <v>-295.42613</v>
      </c>
      <c r="D39" s="1">
        <f>(C39-27*D3-27*D5)/54</f>
        <v>0.5086848657407409</v>
      </c>
      <c r="F3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CA87-7D8A-AA42-99AE-27533BB15510}">
  <dimension ref="B3:L25"/>
  <sheetViews>
    <sheetView workbookViewId="0">
      <selection activeCell="B17" sqref="B17:E25"/>
    </sheetView>
  </sheetViews>
  <sheetFormatPr baseColWidth="10" defaultRowHeight="16" x14ac:dyDescent="0.2"/>
  <sheetData>
    <row r="3" spans="2:12" x14ac:dyDescent="0.2">
      <c r="B3" t="s">
        <v>0</v>
      </c>
      <c r="C3" t="s">
        <v>7</v>
      </c>
      <c r="D3">
        <v>8.4000000000000005E-2</v>
      </c>
      <c r="E3">
        <v>8.4000000000000005E-2</v>
      </c>
    </row>
    <row r="4" spans="2:12" x14ac:dyDescent="0.2">
      <c r="B4" t="s">
        <v>0</v>
      </c>
      <c r="C4" t="s">
        <v>1</v>
      </c>
      <c r="D4">
        <v>2.8410000000000002</v>
      </c>
      <c r="E4">
        <v>2.8540000000000001</v>
      </c>
    </row>
    <row r="5" spans="2:12" x14ac:dyDescent="0.2">
      <c r="B5" t="s">
        <v>2</v>
      </c>
      <c r="C5" t="s">
        <v>7</v>
      </c>
      <c r="D5">
        <v>0.13900000000000001</v>
      </c>
      <c r="E5">
        <v>4.8000000000000001E-2</v>
      </c>
    </row>
    <row r="6" spans="2:12" x14ac:dyDescent="0.2">
      <c r="B6" t="s">
        <v>2</v>
      </c>
      <c r="C6" t="s">
        <v>1</v>
      </c>
      <c r="D6">
        <v>3.673</v>
      </c>
      <c r="E6">
        <v>3.5779999999999998</v>
      </c>
    </row>
    <row r="7" spans="2:12" x14ac:dyDescent="0.2">
      <c r="B7" t="s">
        <v>3</v>
      </c>
      <c r="C7" t="s">
        <v>7</v>
      </c>
      <c r="D7">
        <v>3.2000000000000001E-2</v>
      </c>
      <c r="E7">
        <v>3.4000000000000002E-2</v>
      </c>
    </row>
    <row r="8" spans="2:12" x14ac:dyDescent="0.2">
      <c r="B8" t="s">
        <v>3</v>
      </c>
      <c r="C8" t="s">
        <v>1</v>
      </c>
      <c r="D8">
        <v>5.7619999999999996</v>
      </c>
      <c r="E8">
        <v>5.718</v>
      </c>
    </row>
    <row r="9" spans="2:12" x14ac:dyDescent="0.2">
      <c r="B9" t="s">
        <v>4</v>
      </c>
      <c r="C9" t="s">
        <v>7</v>
      </c>
      <c r="D9">
        <v>-0.33300000000000002</v>
      </c>
      <c r="E9">
        <v>-0.33400000000000002</v>
      </c>
    </row>
    <row r="10" spans="2:12" x14ac:dyDescent="0.2">
      <c r="B10" t="s">
        <v>4</v>
      </c>
      <c r="C10" t="s">
        <v>1</v>
      </c>
      <c r="D10">
        <v>2.8780000000000001</v>
      </c>
      <c r="E10">
        <v>2.875</v>
      </c>
    </row>
    <row r="11" spans="2:12" x14ac:dyDescent="0.2">
      <c r="B11" t="s">
        <v>5</v>
      </c>
      <c r="C11" t="s">
        <v>7</v>
      </c>
      <c r="D11">
        <v>-0.13700000000000001</v>
      </c>
      <c r="E11">
        <v>-0.11700000000000001</v>
      </c>
    </row>
    <row r="12" spans="2:12" x14ac:dyDescent="0.2">
      <c r="B12" t="s">
        <v>5</v>
      </c>
      <c r="C12" t="s">
        <v>1</v>
      </c>
      <c r="D12">
        <v>3.5848</v>
      </c>
      <c r="E12">
        <v>3.7970000000000002</v>
      </c>
    </row>
    <row r="13" spans="2:12" x14ac:dyDescent="0.2">
      <c r="B13" t="s">
        <v>6</v>
      </c>
      <c r="C13" t="s">
        <v>7</v>
      </c>
      <c r="D13">
        <v>-0.24399999999999999</v>
      </c>
      <c r="E13">
        <v>-0.20100000000000001</v>
      </c>
      <c r="H13">
        <v>-534.53581999999994</v>
      </c>
      <c r="I13">
        <v>1470.2156</v>
      </c>
      <c r="L13">
        <v>-521.63436076449898</v>
      </c>
    </row>
    <row r="14" spans="2:12" x14ac:dyDescent="0.2">
      <c r="B14" t="s">
        <v>6</v>
      </c>
      <c r="C14" t="s">
        <v>1</v>
      </c>
      <c r="D14">
        <v>5.6879999999999997</v>
      </c>
      <c r="E14">
        <v>5.9859999999999998</v>
      </c>
      <c r="H14" s="1">
        <f>(H13-96*D19-32*D21)/128</f>
        <v>-0.2442690104166666</v>
      </c>
      <c r="I14" s="1">
        <f>(I13^(1/3))/2</f>
        <v>5.685434753116219</v>
      </c>
      <c r="L14">
        <v>1516.0945132677</v>
      </c>
    </row>
    <row r="16" spans="2:12" x14ac:dyDescent="0.2">
      <c r="L16">
        <v>-521.63436076449898</v>
      </c>
    </row>
    <row r="17" spans="2:12" x14ac:dyDescent="0.2">
      <c r="B17" t="s">
        <v>8</v>
      </c>
      <c r="L17">
        <v>1516.0945132677</v>
      </c>
    </row>
    <row r="18" spans="2:12" x14ac:dyDescent="0.2"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</v>
      </c>
    </row>
    <row r="19" spans="2:12" x14ac:dyDescent="0.2">
      <c r="B19" t="s">
        <v>14</v>
      </c>
      <c r="C19">
        <v>-222.60902999999999</v>
      </c>
      <c r="D19">
        <f>C19/54</f>
        <v>-4.122389444444444</v>
      </c>
      <c r="E19">
        <v>629.06987000000004</v>
      </c>
      <c r="F19">
        <f>E19/54</f>
        <v>11.649442037037037</v>
      </c>
      <c r="G19">
        <v>8.5683979288778698</v>
      </c>
      <c r="H19">
        <f>G19/3</f>
        <v>2.8561326429592899</v>
      </c>
    </row>
    <row r="20" spans="2:12" x14ac:dyDescent="0.2">
      <c r="B20" t="s">
        <v>15</v>
      </c>
      <c r="C20">
        <v>-480.6</v>
      </c>
      <c r="D20">
        <f>C20/108</f>
        <v>-4.45</v>
      </c>
      <c r="E20">
        <v>1177.5836999999999</v>
      </c>
      <c r="F20">
        <f>E20/108</f>
        <v>10.903552777777778</v>
      </c>
      <c r="G20">
        <v>10.5600001682896</v>
      </c>
      <c r="H20">
        <f t="shared" ref="H20:H21" si="0">G20/3</f>
        <v>3.5200000560965332</v>
      </c>
    </row>
    <row r="21" spans="2:12" x14ac:dyDescent="0.2">
      <c r="B21" t="s">
        <v>16</v>
      </c>
      <c r="C21">
        <v>-362.88</v>
      </c>
      <c r="D21">
        <f>C21/108</f>
        <v>-3.36</v>
      </c>
      <c r="E21">
        <v>1793.6134</v>
      </c>
      <c r="F21">
        <f>E21/108</f>
        <v>16.60753148148148</v>
      </c>
      <c r="G21">
        <v>12.1500000095179</v>
      </c>
      <c r="H21">
        <f t="shared" si="0"/>
        <v>4.0500000031726335</v>
      </c>
    </row>
    <row r="24" spans="2:12" x14ac:dyDescent="0.2">
      <c r="B24" t="s">
        <v>20</v>
      </c>
      <c r="C24">
        <v>-560.91322586661295</v>
      </c>
      <c r="D24" s="1">
        <f>(C24-64*D$19-64*D$20)/128</f>
        <v>-9.5939854860691565E-2</v>
      </c>
      <c r="E24" t="s">
        <v>7</v>
      </c>
    </row>
    <row r="25" spans="2:12" x14ac:dyDescent="0.2">
      <c r="C25">
        <v>1369.5139752457701</v>
      </c>
      <c r="D25" s="1">
        <f>(C25^(1/3))/4</f>
        <v>2.7762729700893285</v>
      </c>
      <c r="E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2020-02-04T20:50:12Z</dcterms:created>
  <dcterms:modified xsi:type="dcterms:W3CDTF">2020-03-09T14:25:43Z</dcterms:modified>
</cp:coreProperties>
</file>