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elbw/Documents/davis_work/"/>
    </mc:Choice>
  </mc:AlternateContent>
  <xr:revisionPtr revIDLastSave="0" documentId="13_ncr:1_{365ADB22-6404-6C4A-8070-F808BA6E6FCB}" xr6:coauthVersionLast="36" xr6:coauthVersionMax="36" xr10:uidLastSave="{00000000-0000-0000-0000-000000000000}"/>
  <bookViews>
    <workbookView xWindow="16340" yWindow="1520" windowWidth="24880" windowHeight="190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14" i="1"/>
  <c r="A10" i="1"/>
  <c r="P42" i="1"/>
  <c r="O42" i="1"/>
  <c r="L38" i="1"/>
  <c r="L39" i="1"/>
  <c r="L33" i="1"/>
  <c r="L34" i="1"/>
  <c r="L30" i="1"/>
  <c r="L35" i="1" s="1"/>
  <c r="L10" i="1"/>
  <c r="L11" i="1" s="1"/>
  <c r="L16" i="1" s="1"/>
  <c r="B20" i="1"/>
  <c r="B21" i="1" s="1"/>
  <c r="A21" i="1"/>
  <c r="A15" i="1"/>
  <c r="A16" i="1" s="1"/>
  <c r="N4" i="1"/>
  <c r="L14" i="1"/>
  <c r="L19" i="1"/>
  <c r="L20" i="1"/>
  <c r="L15" i="1"/>
  <c r="B16" i="1" l="1"/>
</calcChain>
</file>

<file path=xl/sharedStrings.xml><?xml version="1.0" encoding="utf-8"?>
<sst xmlns="http://schemas.openxmlformats.org/spreadsheetml/2006/main" count="39" uniqueCount="21">
  <si>
    <t>equil</t>
  </si>
  <si>
    <t>V</t>
  </si>
  <si>
    <t>E</t>
  </si>
  <si>
    <t>B2 FeAl</t>
  </si>
  <si>
    <t>L12Ni3Fe</t>
  </si>
  <si>
    <t>C11</t>
  </si>
  <si>
    <t>Gpa</t>
  </si>
  <si>
    <t>C12</t>
  </si>
  <si>
    <t>2*C'</t>
  </si>
  <si>
    <t>C44</t>
  </si>
  <si>
    <t>FeAl B2 from VASP</t>
  </si>
  <si>
    <t>V12</t>
  </si>
  <si>
    <t>fenial.eam</t>
  </si>
  <si>
    <t>Vxy</t>
  </si>
  <si>
    <t>ADP</t>
  </si>
  <si>
    <t>Expt</t>
  </si>
  <si>
    <t>feni mishin</t>
  </si>
  <si>
    <t>B2 FeNi</t>
  </si>
  <si>
    <t>2C'</t>
  </si>
  <si>
    <t>VASP</t>
  </si>
  <si>
    <t>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</si>
</sst>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6691561841587296E-2"/>
                  <c:y val="0.2108951012169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Sheet1!$L$4:$L$8</c:f>
              <c:numCache>
                <c:formatCode>General</c:formatCode>
                <c:ptCount val="5"/>
                <c:pt idx="0">
                  <c:v>43105.847000000002</c:v>
                </c:pt>
                <c:pt idx="1">
                  <c:v>43321.375999999997</c:v>
                </c:pt>
                <c:pt idx="2">
                  <c:v>43536.906000000003</c:v>
                </c:pt>
                <c:pt idx="3">
                  <c:v>42890.317999999999</c:v>
                </c:pt>
                <c:pt idx="4">
                  <c:v>42674.788999999997</c:v>
                </c:pt>
              </c:numCache>
            </c:numRef>
          </c:xVal>
          <c:yVal>
            <c:numRef>
              <c:f>Sheet1!$M$4:$M$8</c:f>
              <c:numCache>
                <c:formatCode>General</c:formatCode>
                <c:ptCount val="5"/>
                <c:pt idx="0">
                  <c:v>-17739.386999999999</c:v>
                </c:pt>
                <c:pt idx="1">
                  <c:v>-17738.780999999999</c:v>
                </c:pt>
                <c:pt idx="2">
                  <c:v>-17736.965</c:v>
                </c:pt>
                <c:pt idx="3">
                  <c:v>-17738.771000000001</c:v>
                </c:pt>
                <c:pt idx="4">
                  <c:v>-17736.920999999998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1-5B4D-B505-5C8C1AF23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30128"/>
        <c:axId val="371330520"/>
      </c:scatterChart>
      <c:valAx>
        <c:axId val="3713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0520"/>
        <c:crosses val="autoZero"/>
        <c:crossBetween val="midCat"/>
      </c:valAx>
      <c:valAx>
        <c:axId val="371330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12701703416499"/>
                  <c:y val="0.2403949670379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'[1]B2 FeNi'!$C$3:$C$7</c:f>
              <c:numCache>
                <c:formatCode>General</c:formatCode>
                <c:ptCount val="5"/>
                <c:pt idx="0">
                  <c:v>23740.098000000002</c:v>
                </c:pt>
                <c:pt idx="1">
                  <c:v>23858.798999999999</c:v>
                </c:pt>
                <c:pt idx="2">
                  <c:v>23977.499</c:v>
                </c:pt>
                <c:pt idx="3">
                  <c:v>23621.398000000001</c:v>
                </c:pt>
                <c:pt idx="4">
                  <c:v>23502.697</c:v>
                </c:pt>
              </c:numCache>
            </c:numRef>
          </c:xVal>
          <c:yVal>
            <c:numRef>
              <c:f>'[1]B2 FeNi'!$B$3:$B$7</c:f>
              <c:numCache>
                <c:formatCode>General</c:formatCode>
                <c:ptCount val="5"/>
                <c:pt idx="0">
                  <c:v>-8147.0584144799996</c:v>
                </c:pt>
                <c:pt idx="1">
                  <c:v>-8146.5730467599997</c:v>
                </c:pt>
                <c:pt idx="2">
                  <c:v>-8145.1666518800002</c:v>
                </c:pt>
                <c:pt idx="3">
                  <c:v>-8146.63330864</c:v>
                </c:pt>
                <c:pt idx="4">
                  <c:v>-8145.3056976799999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2-E247-B1B4-BB1E717F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36008"/>
        <c:axId val="371332088"/>
      </c:scatterChart>
      <c:valAx>
        <c:axId val="37133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2088"/>
        <c:crosses val="autoZero"/>
        <c:crossBetween val="midCat"/>
      </c:valAx>
      <c:valAx>
        <c:axId val="37133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6691561841587296E-2"/>
                  <c:y val="0.2108951012169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Sheet1!$L$24:$L$28</c:f>
              <c:numCache>
                <c:formatCode>General</c:formatCode>
                <c:ptCount val="5"/>
                <c:pt idx="0">
                  <c:v>22634.346000000001</c:v>
                </c:pt>
                <c:pt idx="1">
                  <c:v>22747.518</c:v>
                </c:pt>
                <c:pt idx="2">
                  <c:v>22860.69</c:v>
                </c:pt>
                <c:pt idx="3">
                  <c:v>22521.174999999999</c:v>
                </c:pt>
                <c:pt idx="4">
                  <c:v>22408.003000000001</c:v>
                </c:pt>
              </c:numCache>
            </c:numRef>
          </c:xVal>
          <c:yVal>
            <c:numRef>
              <c:f>Sheet1!$M$24:$M$28</c:f>
              <c:numCache>
                <c:formatCode>General</c:formatCode>
                <c:ptCount val="5"/>
                <c:pt idx="0">
                  <c:v>-8409.9778999999999</c:v>
                </c:pt>
                <c:pt idx="1">
                  <c:v>-8409.5738999999994</c:v>
                </c:pt>
                <c:pt idx="2">
                  <c:v>-8408.4262999999992</c:v>
                </c:pt>
                <c:pt idx="3">
                  <c:v>-8409.6093000000001</c:v>
                </c:pt>
                <c:pt idx="4">
                  <c:v>-8408.4372000000003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3-A342-94A6-312454E6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336400"/>
        <c:axId val="371332872"/>
      </c:scatterChart>
      <c:valAx>
        <c:axId val="37133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2872"/>
        <c:crosses val="autoZero"/>
        <c:crossBetween val="midCat"/>
      </c:valAx>
      <c:valAx>
        <c:axId val="37133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19</xdr:col>
      <xdr:colOff>537484</xdr:colOff>
      <xdr:row>14</xdr:row>
      <xdr:rowOff>112939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68036</xdr:colOff>
      <xdr:row>0</xdr:row>
      <xdr:rowOff>118382</xdr:rowOff>
    </xdr:from>
    <xdr:to>
      <xdr:col>8</xdr:col>
      <xdr:colOff>381000</xdr:colOff>
      <xdr:row>11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19</xdr:col>
      <xdr:colOff>537484</xdr:colOff>
      <xdr:row>36</xdr:row>
      <xdr:rowOff>112939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sure_tens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.eam.fs"/>
      <sheetName val="fe.eam.new1"/>
      <sheetName val="B2 FeNi"/>
    </sheetNames>
    <sheetDataSet>
      <sheetData sheetId="0" refreshError="1"/>
      <sheetData sheetId="1" refreshError="1"/>
      <sheetData sheetId="2">
        <row r="3">
          <cell r="B3">
            <v>-8147.0584144799996</v>
          </cell>
          <cell r="C3">
            <v>23740.098000000002</v>
          </cell>
        </row>
        <row r="4">
          <cell r="B4">
            <v>-8146.5730467599997</v>
          </cell>
          <cell r="C4">
            <v>23858.798999999999</v>
          </cell>
        </row>
        <row r="5">
          <cell r="B5">
            <v>-8145.1666518800002</v>
          </cell>
          <cell r="C5">
            <v>23977.499</v>
          </cell>
        </row>
        <row r="6">
          <cell r="B6">
            <v>-8146.63330864</v>
          </cell>
          <cell r="C6">
            <v>23621.398000000001</v>
          </cell>
        </row>
        <row r="7">
          <cell r="B7">
            <v>-8145.3056976799999</v>
          </cell>
          <cell r="C7">
            <v>23502.697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2"/>
  <sheetViews>
    <sheetView tabSelected="1" zoomScale="85" zoomScaleNormal="85" workbookViewId="0">
      <selection activeCell="I35" sqref="I35"/>
    </sheetView>
  </sheetViews>
  <sheetFormatPr baseColWidth="10" defaultColWidth="8.83203125" defaultRowHeight="15" x14ac:dyDescent="0.2"/>
  <sheetData>
    <row r="2" spans="1:14" x14ac:dyDescent="0.2">
      <c r="A2" t="s">
        <v>3</v>
      </c>
      <c r="L2" t="s">
        <v>4</v>
      </c>
    </row>
    <row r="3" spans="1:14" x14ac:dyDescent="0.2">
      <c r="A3" t="s">
        <v>0</v>
      </c>
      <c r="B3">
        <v>-8147.0584144799996</v>
      </c>
      <c r="C3">
        <v>23740.098000000002</v>
      </c>
      <c r="L3" t="s">
        <v>1</v>
      </c>
      <c r="M3" t="s">
        <v>2</v>
      </c>
    </row>
    <row r="4" spans="1:14" x14ac:dyDescent="0.2">
      <c r="A4">
        <v>1.0049999999999999</v>
      </c>
      <c r="B4">
        <v>-8146.5730467599997</v>
      </c>
      <c r="C4">
        <v>23858.798999999999</v>
      </c>
      <c r="K4" t="s">
        <v>0</v>
      </c>
      <c r="L4">
        <v>43105.847000000002</v>
      </c>
      <c r="M4">
        <v>-17739.386999999999</v>
      </c>
      <c r="N4">
        <f>(L4^(1/3))/10</f>
        <v>3.5062703109409208</v>
      </c>
    </row>
    <row r="5" spans="1:14" x14ac:dyDescent="0.2">
      <c r="A5">
        <v>1.01</v>
      </c>
      <c r="B5">
        <v>-8145.1666518800002</v>
      </c>
      <c r="C5">
        <v>23977.499</v>
      </c>
      <c r="K5">
        <v>1.0049999999999999</v>
      </c>
      <c r="L5">
        <v>43321.375999999997</v>
      </c>
      <c r="M5">
        <v>-17738.780999999999</v>
      </c>
    </row>
    <row r="6" spans="1:14" x14ac:dyDescent="0.2">
      <c r="A6">
        <v>0.995</v>
      </c>
      <c r="B6">
        <v>-8146.63330864</v>
      </c>
      <c r="C6">
        <v>23621.398000000001</v>
      </c>
      <c r="K6">
        <v>1.01</v>
      </c>
      <c r="L6">
        <v>43536.906000000003</v>
      </c>
      <c r="M6">
        <v>-17736.965</v>
      </c>
    </row>
    <row r="7" spans="1:14" x14ac:dyDescent="0.2">
      <c r="A7">
        <v>0.99</v>
      </c>
      <c r="B7">
        <v>-8145.3056976799999</v>
      </c>
      <c r="C7">
        <v>23502.697</v>
      </c>
      <c r="K7">
        <v>0.995</v>
      </c>
      <c r="L7">
        <v>42890.317999999999</v>
      </c>
      <c r="M7">
        <v>-17738.771000000001</v>
      </c>
    </row>
    <row r="8" spans="1:14" x14ac:dyDescent="0.2">
      <c r="K8">
        <v>0.99</v>
      </c>
      <c r="L8">
        <v>42674.788999999997</v>
      </c>
      <c r="M8">
        <v>-17736.920999999998</v>
      </c>
    </row>
    <row r="9" spans="1:14" x14ac:dyDescent="0.2">
      <c r="A9" t="s">
        <v>5</v>
      </c>
    </row>
    <row r="10" spans="1:14" x14ac:dyDescent="0.2">
      <c r="A10">
        <f>2*(3.2336*10^-5)*C3*160.218</f>
        <v>245.98583853365264</v>
      </c>
      <c r="K10" t="s">
        <v>5</v>
      </c>
      <c r="L10">
        <f>2*(1.31531*10^-5)*L4</f>
        <v>1.1339510323514002</v>
      </c>
    </row>
    <row r="11" spans="1:14" x14ac:dyDescent="0.2">
      <c r="L11">
        <f>L10*160.218</f>
        <v>181.6793665012766</v>
      </c>
      <c r="M11" t="s">
        <v>6</v>
      </c>
    </row>
    <row r="12" spans="1:14" x14ac:dyDescent="0.2">
      <c r="A12" t="s">
        <v>11</v>
      </c>
    </row>
    <row r="13" spans="1:14" x14ac:dyDescent="0.2">
      <c r="A13">
        <v>-8145.4351999999999</v>
      </c>
      <c r="K13" t="s">
        <v>8</v>
      </c>
      <c r="L13">
        <v>-17738.519</v>
      </c>
    </row>
    <row r="14" spans="1:14" x14ac:dyDescent="0.2">
      <c r="A14">
        <f>(A13-B3)</f>
        <v>1.6232144799996604</v>
      </c>
      <c r="E14" t="s">
        <v>12</v>
      </c>
      <c r="G14" t="s">
        <v>10</v>
      </c>
      <c r="L14">
        <f>(L13-M4)/(L4*(0.01^2))</f>
        <v>0.20136479396833887</v>
      </c>
    </row>
    <row r="15" spans="1:14" x14ac:dyDescent="0.2">
      <c r="A15">
        <f>A14/(0.01^2)/C3</f>
        <v>0.68374379920405559</v>
      </c>
      <c r="E15">
        <v>245.98583853365264</v>
      </c>
      <c r="F15" t="s">
        <v>5</v>
      </c>
      <c r="G15">
        <v>251.99253666666669</v>
      </c>
      <c r="H15" t="s">
        <v>5</v>
      </c>
      <c r="L15">
        <f>L14*160.218</f>
        <v>32.262264560019318</v>
      </c>
    </row>
    <row r="16" spans="1:14" x14ac:dyDescent="0.2">
      <c r="A16">
        <f>A15*160.218</f>
        <v>109.54806402087537</v>
      </c>
      <c r="B16">
        <f>A10-A16</f>
        <v>136.43777451277725</v>
      </c>
      <c r="C16" t="s">
        <v>7</v>
      </c>
      <c r="E16">
        <v>136.43777451277725</v>
      </c>
      <c r="F16" t="s">
        <v>7</v>
      </c>
      <c r="G16">
        <v>140.52360333333334</v>
      </c>
      <c r="H16" t="s">
        <v>7</v>
      </c>
      <c r="K16" t="s">
        <v>7</v>
      </c>
      <c r="L16">
        <f>L11-L15</f>
        <v>149.41710194125727</v>
      </c>
    </row>
    <row r="17" spans="1:16" x14ac:dyDescent="0.2">
      <c r="E17">
        <v>56.150452822518716</v>
      </c>
      <c r="F17" t="s">
        <v>9</v>
      </c>
      <c r="G17">
        <v>140.73312333333334</v>
      </c>
      <c r="H17" t="s">
        <v>9</v>
      </c>
      <c r="O17" t="s">
        <v>16</v>
      </c>
    </row>
    <row r="18" spans="1:16" x14ac:dyDescent="0.2">
      <c r="A18" t="s">
        <v>13</v>
      </c>
      <c r="K18" t="s">
        <v>9</v>
      </c>
      <c r="L18">
        <v>-17738.244999999999</v>
      </c>
      <c r="N18" t="s">
        <v>12</v>
      </c>
      <c r="O18" t="s">
        <v>15</v>
      </c>
      <c r="P18" t="s">
        <v>14</v>
      </c>
    </row>
    <row r="19" spans="1:16" x14ac:dyDescent="0.2">
      <c r="A19">
        <v>-8146.64241339</v>
      </c>
      <c r="B19">
        <v>-8146.9544999999998</v>
      </c>
      <c r="L19">
        <f>((L18-M4)*2)/(L4*(0.01^2))</f>
        <v>0.52985851316171806</v>
      </c>
      <c r="N19">
        <v>181.7</v>
      </c>
      <c r="O19">
        <v>230.4</v>
      </c>
      <c r="P19">
        <v>233.7</v>
      </c>
    </row>
    <row r="20" spans="1:16" x14ac:dyDescent="0.2">
      <c r="A20">
        <f>((A19-B3)*2)/(C3*(0.01^2))</f>
        <v>0.3504628245423031</v>
      </c>
      <c r="B20">
        <f>((B19-B3)*2)/(C3*(0.005^2))</f>
        <v>0.35017371874279618</v>
      </c>
      <c r="L20">
        <f>L19*160.218</f>
        <v>84.892871261744133</v>
      </c>
      <c r="N20">
        <v>149.4</v>
      </c>
      <c r="O20">
        <v>144.4</v>
      </c>
      <c r="P20">
        <v>155.69999999999999</v>
      </c>
    </row>
    <row r="21" spans="1:16" x14ac:dyDescent="0.2">
      <c r="A21">
        <f>A20*160.218</f>
        <v>56.150452822518716</v>
      </c>
      <c r="B21">
        <f>B20*160.218</f>
        <v>56.104132869533316</v>
      </c>
      <c r="C21" t="s">
        <v>9</v>
      </c>
      <c r="N21">
        <v>84.9</v>
      </c>
      <c r="O21">
        <v>119.2</v>
      </c>
      <c r="P21">
        <v>122.8</v>
      </c>
    </row>
    <row r="23" spans="1:16" x14ac:dyDescent="0.2">
      <c r="K23" t="s">
        <v>17</v>
      </c>
    </row>
    <row r="24" spans="1:16" x14ac:dyDescent="0.2">
      <c r="K24" t="s">
        <v>0</v>
      </c>
      <c r="L24">
        <v>22634.346000000001</v>
      </c>
      <c r="M24">
        <v>-8409.9778999999999</v>
      </c>
    </row>
    <row r="25" spans="1:16" x14ac:dyDescent="0.2">
      <c r="K25">
        <v>1.0049999999999999</v>
      </c>
      <c r="L25">
        <v>22747.518</v>
      </c>
      <c r="M25">
        <v>-8409.5738999999994</v>
      </c>
    </row>
    <row r="26" spans="1:16" x14ac:dyDescent="0.2">
      <c r="K26">
        <v>1.01</v>
      </c>
      <c r="L26">
        <v>22860.69</v>
      </c>
      <c r="M26">
        <v>-8408.4262999999992</v>
      </c>
    </row>
    <row r="27" spans="1:16" x14ac:dyDescent="0.2">
      <c r="K27">
        <v>0.995</v>
      </c>
      <c r="L27">
        <v>22521.174999999999</v>
      </c>
      <c r="M27">
        <v>-8409.6093000000001</v>
      </c>
    </row>
    <row r="28" spans="1:16" x14ac:dyDescent="0.2">
      <c r="K28">
        <v>0.99</v>
      </c>
      <c r="L28">
        <v>22408.003000000001</v>
      </c>
      <c r="M28">
        <v>-8408.4372000000003</v>
      </c>
    </row>
    <row r="30" spans="1:16" x14ac:dyDescent="0.2">
      <c r="K30" t="s">
        <v>5</v>
      </c>
      <c r="L30">
        <f>2*(3.01824*10^-5)*L24*160.218</f>
        <v>218.90870038106175</v>
      </c>
    </row>
    <row r="32" spans="1:16" x14ac:dyDescent="0.2">
      <c r="K32" t="s">
        <v>18</v>
      </c>
      <c r="L32">
        <v>-8410.2425999999996</v>
      </c>
    </row>
    <row r="33" spans="11:16" x14ac:dyDescent="0.2">
      <c r="L33">
        <f>(L32-M24)/(L24*(0.01^2))</f>
        <v>-0.11694616667948815</v>
      </c>
    </row>
    <row r="34" spans="11:16" x14ac:dyDescent="0.2">
      <c r="L34">
        <f>L33*160.218</f>
        <v>-18.736880933054231</v>
      </c>
    </row>
    <row r="35" spans="11:16" x14ac:dyDescent="0.2">
      <c r="L35">
        <f>L30-L34</f>
        <v>237.64558131411599</v>
      </c>
    </row>
    <row r="37" spans="11:16" x14ac:dyDescent="0.2">
      <c r="K37" t="s">
        <v>9</v>
      </c>
      <c r="L37">
        <v>-8409.4223999999995</v>
      </c>
    </row>
    <row r="38" spans="11:16" x14ac:dyDescent="0.2">
      <c r="L38">
        <f>((L37-M24)*2)/(L24*(0.01^2))</f>
        <v>0.49084696328349214</v>
      </c>
      <c r="O38" t="s">
        <v>12</v>
      </c>
      <c r="P38" t="s">
        <v>19</v>
      </c>
    </row>
    <row r="39" spans="11:16" x14ac:dyDescent="0.2">
      <c r="L39">
        <f>L38*160.218</f>
        <v>78.642518763354545</v>
      </c>
      <c r="N39" t="s">
        <v>5</v>
      </c>
      <c r="O39">
        <v>218.91</v>
      </c>
      <c r="P39">
        <v>130.68</v>
      </c>
    </row>
    <row r="40" spans="11:16" x14ac:dyDescent="0.2">
      <c r="N40" t="s">
        <v>7</v>
      </c>
      <c r="O40">
        <v>237.65</v>
      </c>
      <c r="P40">
        <v>202.67</v>
      </c>
    </row>
    <row r="41" spans="11:16" x14ac:dyDescent="0.2">
      <c r="N41" t="s">
        <v>9</v>
      </c>
      <c r="O41">
        <v>78.64</v>
      </c>
      <c r="P41">
        <v>78.08</v>
      </c>
    </row>
    <row r="42" spans="11:16" x14ac:dyDescent="0.2">
      <c r="N42" t="s">
        <v>20</v>
      </c>
      <c r="O42">
        <f>0.5*(O39-O40)</f>
        <v>-9.3700000000000045</v>
      </c>
      <c r="P42">
        <f>0.5*(P39-P40)</f>
        <v>-35.99499999999999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 Beeler</cp:lastModifiedBy>
  <dcterms:created xsi:type="dcterms:W3CDTF">2014-12-29T18:40:32Z</dcterms:created>
  <dcterms:modified xsi:type="dcterms:W3CDTF">2020-02-05T19:35:30Z</dcterms:modified>
</cp:coreProperties>
</file>