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2205" yWindow="1905" windowWidth="20745" windowHeight="17640" activeTab="2"/>
  </bookViews>
  <sheets>
    <sheet name="Sheet1" sheetId="1" r:id="rId1"/>
    <sheet name="600k" sheetId="2" r:id="rId2"/>
    <sheet name="100K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" l="1"/>
  <c r="O6" i="2"/>
  <c r="O3" i="2"/>
  <c r="O4" i="2"/>
  <c r="O5" i="2"/>
  <c r="I18" i="2"/>
  <c r="K8" i="2"/>
  <c r="K6" i="2"/>
  <c r="O2" i="2"/>
  <c r="K7" i="2"/>
  <c r="K5" i="2"/>
  <c r="K9" i="2"/>
  <c r="K2" i="2"/>
  <c r="K3" i="2"/>
  <c r="K4" i="2"/>
  <c r="M29" i="1"/>
  <c r="F28" i="2"/>
  <c r="G16" i="2"/>
  <c r="F29" i="2"/>
  <c r="F30" i="2"/>
  <c r="G34" i="2"/>
  <c r="F34" i="2"/>
  <c r="F31" i="2"/>
  <c r="I21" i="2"/>
  <c r="F32" i="2"/>
  <c r="I19" i="2"/>
  <c r="N12" i="2"/>
  <c r="E25" i="1"/>
  <c r="E27" i="1"/>
  <c r="E26" i="1"/>
  <c r="D31" i="1"/>
  <c r="D32" i="1"/>
  <c r="H25" i="2"/>
  <c r="H26" i="2"/>
  <c r="I12" i="2"/>
  <c r="D21" i="2"/>
  <c r="A25" i="2"/>
  <c r="A26" i="2"/>
  <c r="A27" i="2"/>
  <c r="A28" i="2"/>
  <c r="D28" i="2"/>
  <c r="C25" i="2"/>
  <c r="C26" i="2"/>
  <c r="N30" i="1"/>
  <c r="N31" i="1"/>
  <c r="N32" i="1"/>
  <c r="N33" i="1"/>
  <c r="D12" i="2"/>
  <c r="R5" i="1"/>
  <c r="P5" i="1"/>
  <c r="P11" i="1"/>
  <c r="R16" i="1"/>
  <c r="P16" i="1"/>
  <c r="R18" i="1"/>
  <c r="R19" i="1"/>
  <c r="R20" i="1"/>
  <c r="P18" i="1"/>
  <c r="P19" i="1"/>
  <c r="P20" i="1"/>
  <c r="R10" i="1"/>
  <c r="R11" i="1"/>
  <c r="R12" i="1"/>
  <c r="P10" i="1"/>
  <c r="P12" i="1"/>
  <c r="G29" i="1"/>
  <c r="H30" i="1"/>
  <c r="H31" i="1"/>
  <c r="H32" i="1"/>
  <c r="H33" i="1"/>
  <c r="P30" i="1"/>
  <c r="P31" i="1"/>
  <c r="Q34" i="1"/>
  <c r="K34" i="1"/>
  <c r="J30" i="1"/>
  <c r="J31" i="1"/>
  <c r="R4" i="1"/>
  <c r="P4" i="1"/>
  <c r="E28" i="1"/>
  <c r="F5" i="1"/>
  <c r="D5" i="1"/>
  <c r="B31" i="1"/>
  <c r="A35" i="1"/>
  <c r="A36" i="1"/>
  <c r="A37" i="1"/>
  <c r="B37" i="1"/>
  <c r="B44" i="1"/>
  <c r="A41" i="1"/>
  <c r="A42" i="1"/>
  <c r="L4" i="1"/>
  <c r="J4" i="1"/>
  <c r="D4" i="1"/>
  <c r="F4" i="1"/>
  <c r="I28" i="2"/>
</calcChain>
</file>

<file path=xl/sharedStrings.xml><?xml version="1.0" encoding="utf-8"?>
<sst xmlns="http://schemas.openxmlformats.org/spreadsheetml/2006/main" count="83" uniqueCount="29">
  <si>
    <t>bcc pure</t>
  </si>
  <si>
    <t>T</t>
  </si>
  <si>
    <t>E</t>
  </si>
  <si>
    <t>E/at</t>
  </si>
  <si>
    <t>V</t>
  </si>
  <si>
    <t>a0</t>
  </si>
  <si>
    <t>Ben</t>
  </si>
  <si>
    <t>Alex</t>
  </si>
  <si>
    <t>0 K</t>
  </si>
  <si>
    <t>elastic constants</t>
  </si>
  <si>
    <t>C11</t>
  </si>
  <si>
    <t>V12</t>
  </si>
  <si>
    <t>C12</t>
  </si>
  <si>
    <t>Vxy</t>
  </si>
  <si>
    <t>C44</t>
  </si>
  <si>
    <t>B</t>
  </si>
  <si>
    <t>Ben1</t>
  </si>
  <si>
    <t>elastic constants @ T</t>
  </si>
  <si>
    <t>600 K</t>
  </si>
  <si>
    <t>pure</t>
  </si>
  <si>
    <t>some phase change</t>
  </si>
  <si>
    <t>first vol from NPT</t>
  </si>
  <si>
    <t>c11</t>
  </si>
  <si>
    <t>C'</t>
  </si>
  <si>
    <t>phase change</t>
  </si>
  <si>
    <t>100K</t>
  </si>
  <si>
    <t>P</t>
  </si>
  <si>
    <t>some SLIGHT phase change</t>
  </si>
  <si>
    <t>lot of phase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</si>
</sst>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85151866328"/>
          <c:y val="0.104999979433545"/>
          <c:w val="0.68014824440095001"/>
          <c:h val="0.796326739727854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78182424253501E-2"/>
                  <c:y val="0.1503896886193009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Sheet1!$C$25:$C$29</c:f>
              <c:numCache>
                <c:formatCode>General</c:formatCode>
                <c:ptCount val="5"/>
                <c:pt idx="0">
                  <c:v>41777.614999999998</c:v>
                </c:pt>
                <c:pt idx="1">
                  <c:v>41819.392999999996</c:v>
                </c:pt>
                <c:pt idx="2">
                  <c:v>41861.17</c:v>
                </c:pt>
                <c:pt idx="3">
                  <c:v>41735.837</c:v>
                </c:pt>
                <c:pt idx="4">
                  <c:v>41694.06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-10690.893314499999</c:v>
                </c:pt>
                <c:pt idx="1">
                  <c:v>-10690.8743829</c:v>
                </c:pt>
                <c:pt idx="2">
                  <c:v>-10690.817695899999</c:v>
                </c:pt>
                <c:pt idx="3">
                  <c:v>-10690.8743292</c:v>
                </c:pt>
                <c:pt idx="4">
                  <c:v>-10690.8172665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99640"/>
        <c:axId val="342196112"/>
      </c:scatterChart>
      <c:valAx>
        <c:axId val="34219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6112"/>
        <c:crosses val="autoZero"/>
        <c:crossBetween val="midCat"/>
      </c:valAx>
      <c:valAx>
        <c:axId val="34219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140082762897399"/>
                  <c:y val="0.112595236208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Sheet1!$M$5:$M$18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Sheet1!$P$5:$P$18</c:f>
              <c:numCache>
                <c:formatCode>General</c:formatCode>
                <c:ptCount val="14"/>
                <c:pt idx="0">
                  <c:v>-5.405925925925926</c:v>
                </c:pt>
                <c:pt idx="5">
                  <c:v>-5.3456018518518524</c:v>
                </c:pt>
                <c:pt idx="6">
                  <c:v>-5.3338194444444449</c:v>
                </c:pt>
                <c:pt idx="7">
                  <c:v>-5.3257175925925928</c:v>
                </c:pt>
                <c:pt idx="11">
                  <c:v>-5.2988194444444447</c:v>
                </c:pt>
                <c:pt idx="13">
                  <c:v>-5.270833333333333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00032"/>
        <c:axId val="342197680"/>
      </c:scatterChart>
      <c:valAx>
        <c:axId val="3422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7680"/>
        <c:crosses val="autoZero"/>
        <c:crossBetween val="midCat"/>
      </c:valAx>
      <c:valAx>
        <c:axId val="34219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Sheet1!$M$4:$M$18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</c:numCache>
            </c:numRef>
          </c:xVal>
          <c:yVal>
            <c:numRef>
              <c:f>Sheet1!$R$4:$R$18</c:f>
              <c:numCache>
                <c:formatCode>General</c:formatCode>
                <c:ptCount val="15"/>
                <c:pt idx="0">
                  <c:v>3.5063160239557747</c:v>
                </c:pt>
                <c:pt idx="1">
                  <c:v>3.5162896505894081</c:v>
                </c:pt>
                <c:pt idx="6">
                  <c:v>3.5587220417297254</c:v>
                </c:pt>
                <c:pt idx="7">
                  <c:v>3.5653543274109594</c:v>
                </c:pt>
                <c:pt idx="8">
                  <c:v>3.571452751159045</c:v>
                </c:pt>
                <c:pt idx="12">
                  <c:v>3.5814291908514879</c:v>
                </c:pt>
                <c:pt idx="14">
                  <c:v>3.5980465892299178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98464"/>
        <c:axId val="342196504"/>
      </c:scatterChart>
      <c:valAx>
        <c:axId val="3421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6504"/>
        <c:crosses val="autoZero"/>
        <c:crossBetween val="midCat"/>
      </c:valAx>
      <c:valAx>
        <c:axId val="342196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485582463841003E-2"/>
                  <c:y val="-0.432614632537936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'600k'!$J$6:$J$8</c:f>
              <c:numCache>
                <c:formatCode>General</c:formatCode>
                <c:ptCount val="3"/>
                <c:pt idx="0">
                  <c:v>9374.31</c:v>
                </c:pt>
                <c:pt idx="1">
                  <c:v>9445.69</c:v>
                </c:pt>
                <c:pt idx="2">
                  <c:v>9517.42</c:v>
                </c:pt>
              </c:numCache>
            </c:numRef>
          </c:xVal>
          <c:yVal>
            <c:numRef>
              <c:f>'600k'!$I$6:$I$8</c:f>
              <c:numCache>
                <c:formatCode>General</c:formatCode>
                <c:ptCount val="3"/>
                <c:pt idx="0">
                  <c:v>-2311.65</c:v>
                </c:pt>
                <c:pt idx="1">
                  <c:v>-2311.64</c:v>
                </c:pt>
                <c:pt idx="2">
                  <c:v>-2311.66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04312"/>
        <c:axId val="345356528"/>
      </c:scatterChart>
      <c:valAx>
        <c:axId val="247404312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56528"/>
        <c:crosses val="autoZero"/>
        <c:crossBetween val="midCat"/>
      </c:valAx>
      <c:valAx>
        <c:axId val="3453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588611438747098E-2"/>
                  <c:y val="-0.4771358659211700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('600k'!$M$12,'600k'!$C$12,'600k'!$H$12)</c:f>
              <c:numCache>
                <c:formatCode>General</c:formatCode>
                <c:ptCount val="3"/>
                <c:pt idx="0">
                  <c:v>9162.33</c:v>
                </c:pt>
                <c:pt idx="1">
                  <c:v>8346.39</c:v>
                </c:pt>
                <c:pt idx="2">
                  <c:v>7580.39</c:v>
                </c:pt>
              </c:numCache>
            </c:numRef>
          </c:xVal>
          <c:yVal>
            <c:numRef>
              <c:f>('600k'!$L$12,'600k'!$B$12,'600k'!$G$12)</c:f>
              <c:numCache>
                <c:formatCode>General</c:formatCode>
                <c:ptCount val="3"/>
                <c:pt idx="0">
                  <c:v>-2309.38</c:v>
                </c:pt>
                <c:pt idx="1">
                  <c:v>-2264.66</c:v>
                </c:pt>
                <c:pt idx="2">
                  <c:v>-2138.5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55352"/>
        <c:axId val="345353000"/>
      </c:scatterChart>
      <c:valAx>
        <c:axId val="345355352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53000"/>
        <c:crosses val="autoZero"/>
        <c:crossBetween val="midCat"/>
      </c:valAx>
      <c:valAx>
        <c:axId val="34535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5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442231</xdr:colOff>
      <xdr:row>34</xdr:row>
      <xdr:rowOff>13607</xdr:rowOff>
    </xdr:from>
    <xdr:to>
      <xdr:col>7</xdr:col>
      <xdr:colOff>326570</xdr:colOff>
      <xdr:row>45</xdr:row>
      <xdr:rowOff>106136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68037</xdr:colOff>
      <xdr:row>0</xdr:row>
      <xdr:rowOff>111579</xdr:rowOff>
    </xdr:from>
    <xdr:to>
      <xdr:col>24</xdr:col>
      <xdr:colOff>360590</xdr:colOff>
      <xdr:row>11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24</xdr:col>
      <xdr:colOff>292553</xdr:colOff>
      <xdr:row>24</xdr:row>
      <xdr:rowOff>24492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0</xdr:row>
      <xdr:rowOff>33337</xdr:rowOff>
    </xdr:from>
    <xdr:to>
      <xdr:col>24</xdr:col>
      <xdr:colOff>27216</xdr:colOff>
      <xdr:row>14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17</xdr:row>
      <xdr:rowOff>0</xdr:rowOff>
    </xdr:from>
    <xdr:to>
      <xdr:col>18</xdr:col>
      <xdr:colOff>409915</xdr:colOff>
      <xdr:row>30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zoomScale="70" zoomScaleNormal="70" workbookViewId="0">
      <selection activeCell="M29" sqref="M29"/>
    </sheetView>
  </sheetViews>
  <sheetFormatPr defaultColWidth="8.85546875" defaultRowHeight="15" x14ac:dyDescent="0.25"/>
  <sheetData>
    <row r="2" spans="1:19" x14ac:dyDescent="0.25">
      <c r="B2" t="s">
        <v>6</v>
      </c>
      <c r="H2" t="s">
        <v>7</v>
      </c>
      <c r="N2" t="s">
        <v>16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</row>
    <row r="4" spans="1:19" x14ac:dyDescent="0.25">
      <c r="A4">
        <v>0</v>
      </c>
      <c r="B4">
        <v>0</v>
      </c>
      <c r="C4">
        <v>-10690.893314499999</v>
      </c>
      <c r="D4">
        <f>C4/2000</f>
        <v>-5.3454466572499992</v>
      </c>
      <c r="E4">
        <v>41777.614999999998</v>
      </c>
      <c r="F4">
        <f>(E4^(1/3))/10</f>
        <v>3.4698807357127279</v>
      </c>
      <c r="G4">
        <v>0</v>
      </c>
      <c r="H4">
        <v>0</v>
      </c>
      <c r="I4">
        <v>-10430.9766057</v>
      </c>
      <c r="J4">
        <f>I4/2000</f>
        <v>-5.2154883028499999</v>
      </c>
      <c r="K4">
        <v>39416.044000000002</v>
      </c>
      <c r="L4">
        <f>(K4^(1/3))/10</f>
        <v>3.4032277306882839</v>
      </c>
      <c r="M4">
        <v>0</v>
      </c>
      <c r="N4">
        <v>0</v>
      </c>
      <c r="O4">
        <v>-10828.1607511</v>
      </c>
      <c r="P4">
        <f>O4/2000</f>
        <v>-5.4140803755500002</v>
      </c>
      <c r="Q4">
        <v>43107.533000000003</v>
      </c>
      <c r="R4">
        <f>(Q4^(1/3))/10</f>
        <v>3.5063160239557747</v>
      </c>
    </row>
    <row r="5" spans="1:19" x14ac:dyDescent="0.25">
      <c r="A5">
        <v>100</v>
      </c>
      <c r="B5">
        <v>97.076400000000007</v>
      </c>
      <c r="C5">
        <v>-2303.59</v>
      </c>
      <c r="D5">
        <f>C5/432</f>
        <v>-5.3323842592592596</v>
      </c>
      <c r="E5">
        <v>9063.2099999999991</v>
      </c>
      <c r="F5">
        <f>(E5^(1/3))/6</f>
        <v>3.4749036235867621</v>
      </c>
      <c r="G5">
        <v>100</v>
      </c>
      <c r="M5">
        <v>100</v>
      </c>
      <c r="N5">
        <v>93.002700000000004</v>
      </c>
      <c r="O5">
        <v>-2335.36</v>
      </c>
      <c r="P5">
        <f t="shared" ref="P5:P12" si="0">O5/432</f>
        <v>-5.405925925925926</v>
      </c>
      <c r="Q5">
        <v>9390.91</v>
      </c>
      <c r="R5">
        <f>(Q5^(1/3))/6</f>
        <v>3.5162896505894081</v>
      </c>
    </row>
    <row r="6" spans="1:19" x14ac:dyDescent="0.25">
      <c r="A6">
        <v>200</v>
      </c>
      <c r="G6">
        <v>200</v>
      </c>
      <c r="M6">
        <v>200</v>
      </c>
    </row>
    <row r="7" spans="1:19" x14ac:dyDescent="0.25">
      <c r="A7">
        <v>300</v>
      </c>
      <c r="G7">
        <v>300</v>
      </c>
      <c r="M7">
        <v>300</v>
      </c>
    </row>
    <row r="8" spans="1:19" x14ac:dyDescent="0.25">
      <c r="A8">
        <v>400</v>
      </c>
      <c r="G8">
        <v>400</v>
      </c>
      <c r="M8">
        <v>400</v>
      </c>
    </row>
    <row r="9" spans="1:19" x14ac:dyDescent="0.25">
      <c r="A9">
        <v>500</v>
      </c>
      <c r="G9">
        <v>500</v>
      </c>
      <c r="M9">
        <v>500</v>
      </c>
    </row>
    <row r="10" spans="1:19" x14ac:dyDescent="0.25">
      <c r="A10">
        <v>600</v>
      </c>
      <c r="G10">
        <v>600</v>
      </c>
      <c r="M10">
        <v>600</v>
      </c>
      <c r="N10">
        <v>558.06100000000004</v>
      </c>
      <c r="O10">
        <v>-2309.3000000000002</v>
      </c>
      <c r="P10">
        <f t="shared" si="0"/>
        <v>-5.3456018518518524</v>
      </c>
      <c r="Q10">
        <v>9735</v>
      </c>
      <c r="R10">
        <f>(Q10^(1/3))/6</f>
        <v>3.5587220417297254</v>
      </c>
    </row>
    <row r="11" spans="1:19" x14ac:dyDescent="0.25">
      <c r="A11">
        <v>700</v>
      </c>
      <c r="G11">
        <v>700</v>
      </c>
      <c r="M11">
        <v>700</v>
      </c>
      <c r="N11">
        <v>651.18299999999999</v>
      </c>
      <c r="O11">
        <v>-2304.21</v>
      </c>
      <c r="P11">
        <f t="shared" si="0"/>
        <v>-5.3338194444444449</v>
      </c>
      <c r="Q11">
        <v>9789.5300000000007</v>
      </c>
      <c r="R11">
        <f>(Q11^(1/3))/6</f>
        <v>3.5653543274109594</v>
      </c>
    </row>
    <row r="12" spans="1:19" x14ac:dyDescent="0.25">
      <c r="A12">
        <v>800</v>
      </c>
      <c r="G12">
        <v>800</v>
      </c>
      <c r="M12">
        <v>800</v>
      </c>
      <c r="N12">
        <v>743.49400000000003</v>
      </c>
      <c r="O12">
        <v>-2300.71</v>
      </c>
      <c r="P12">
        <f t="shared" si="0"/>
        <v>-5.3257175925925928</v>
      </c>
      <c r="Q12">
        <v>9839.85</v>
      </c>
      <c r="R12">
        <f>(Q12^(1/3))/6</f>
        <v>3.571452751159045</v>
      </c>
    </row>
    <row r="13" spans="1:19" x14ac:dyDescent="0.25">
      <c r="A13">
        <v>900</v>
      </c>
      <c r="G13">
        <v>900</v>
      </c>
      <c r="M13">
        <v>900</v>
      </c>
    </row>
    <row r="14" spans="1:19" x14ac:dyDescent="0.25">
      <c r="A14">
        <v>1000</v>
      </c>
      <c r="G14">
        <v>1000</v>
      </c>
      <c r="M14">
        <v>1000</v>
      </c>
      <c r="N14">
        <v>990.21299999999997</v>
      </c>
      <c r="O14">
        <v>-2289.08</v>
      </c>
      <c r="Q14">
        <v>9932.2099999999991</v>
      </c>
      <c r="S14">
        <v>0.1</v>
      </c>
    </row>
    <row r="15" spans="1:19" x14ac:dyDescent="0.25">
      <c r="A15">
        <v>1100</v>
      </c>
      <c r="G15">
        <v>1100</v>
      </c>
      <c r="M15">
        <v>1000</v>
      </c>
      <c r="N15">
        <v>984.91700000000003</v>
      </c>
      <c r="O15">
        <v>-2288.88</v>
      </c>
      <c r="Q15">
        <v>9942.94</v>
      </c>
      <c r="S15">
        <v>0.05</v>
      </c>
    </row>
    <row r="16" spans="1:19" x14ac:dyDescent="0.25">
      <c r="A16">
        <v>1200</v>
      </c>
      <c r="G16">
        <v>1200</v>
      </c>
      <c r="M16">
        <v>1000</v>
      </c>
      <c r="N16">
        <v>930.38699999999994</v>
      </c>
      <c r="O16">
        <v>-2289.09</v>
      </c>
      <c r="P16">
        <f>O16/432</f>
        <v>-5.2988194444444447</v>
      </c>
      <c r="Q16">
        <v>9922.5400000000009</v>
      </c>
      <c r="R16">
        <f>(Q16^(1/3))/6</f>
        <v>3.5814291908514879</v>
      </c>
      <c r="S16" s="3">
        <v>0.01</v>
      </c>
    </row>
    <row r="17" spans="1:18" x14ac:dyDescent="0.25">
      <c r="A17">
        <v>1300</v>
      </c>
      <c r="G17">
        <v>1300</v>
      </c>
      <c r="M17">
        <v>1100</v>
      </c>
    </row>
    <row r="18" spans="1:18" x14ac:dyDescent="0.25">
      <c r="A18">
        <v>1400</v>
      </c>
      <c r="G18">
        <v>1400</v>
      </c>
      <c r="M18">
        <v>1200</v>
      </c>
      <c r="N18">
        <v>1115.5899999999999</v>
      </c>
      <c r="O18">
        <v>-2277</v>
      </c>
      <c r="P18">
        <f>O18/432</f>
        <v>-5.270833333333333</v>
      </c>
      <c r="Q18">
        <v>10061.299999999999</v>
      </c>
      <c r="R18">
        <f>(Q18^(1/3))/6</f>
        <v>3.5980465892299178</v>
      </c>
    </row>
    <row r="19" spans="1:18" x14ac:dyDescent="0.25">
      <c r="M19">
        <v>1300</v>
      </c>
      <c r="P19">
        <f>O19/432</f>
        <v>0</v>
      </c>
      <c r="R19">
        <f>(Q19^(1/3))/6</f>
        <v>0</v>
      </c>
    </row>
    <row r="20" spans="1:18" x14ac:dyDescent="0.25">
      <c r="M20">
        <v>1400</v>
      </c>
      <c r="P20">
        <f>O20/432</f>
        <v>0</v>
      </c>
      <c r="R20">
        <f>(Q20^(1/3))/6</f>
        <v>0</v>
      </c>
    </row>
    <row r="21" spans="1:18" x14ac:dyDescent="0.25">
      <c r="A21" t="s">
        <v>8</v>
      </c>
      <c r="G21" t="s">
        <v>8</v>
      </c>
      <c r="M21" t="s">
        <v>8</v>
      </c>
    </row>
    <row r="22" spans="1:18" x14ac:dyDescent="0.25">
      <c r="A22" t="s">
        <v>9</v>
      </c>
      <c r="G22" t="s">
        <v>9</v>
      </c>
      <c r="M22" t="s">
        <v>9</v>
      </c>
    </row>
    <row r="24" spans="1:18" x14ac:dyDescent="0.25">
      <c r="B24" t="s">
        <v>2</v>
      </c>
      <c r="C24" t="s">
        <v>4</v>
      </c>
      <c r="H24" t="s">
        <v>2</v>
      </c>
      <c r="I24" t="s">
        <v>4</v>
      </c>
      <c r="N24" t="s">
        <v>2</v>
      </c>
      <c r="O24" t="s">
        <v>4</v>
      </c>
    </row>
    <row r="25" spans="1:18" x14ac:dyDescent="0.25">
      <c r="A25">
        <v>1</v>
      </c>
      <c r="B25">
        <v>-10690.893314499999</v>
      </c>
      <c r="C25">
        <v>41777.614999999998</v>
      </c>
      <c r="E25" s="2">
        <f>B$25-B26</f>
        <v>-1.8931599999632454E-2</v>
      </c>
      <c r="G25">
        <v>1</v>
      </c>
      <c r="H25">
        <v>-10430.9766057</v>
      </c>
      <c r="I25">
        <v>39416.044000000002</v>
      </c>
      <c r="M25">
        <v>1</v>
      </c>
      <c r="N25">
        <v>-10828.1607511</v>
      </c>
      <c r="O25">
        <v>43107.533000000003</v>
      </c>
    </row>
    <row r="26" spans="1:18" x14ac:dyDescent="0.25">
      <c r="A26">
        <v>1.0009999999999999</v>
      </c>
      <c r="B26">
        <v>-10690.8743829</v>
      </c>
      <c r="C26">
        <v>41819.392999999996</v>
      </c>
      <c r="E26" s="2">
        <f>B$25-B27</f>
        <v>-7.5618599999870639E-2</v>
      </c>
      <c r="G26">
        <v>1.0009999999999999</v>
      </c>
      <c r="H26">
        <v>-10430.9589256</v>
      </c>
      <c r="M26">
        <v>1.0009999999999999</v>
      </c>
      <c r="N26">
        <v>-10828.1466674</v>
      </c>
    </row>
    <row r="27" spans="1:18" x14ac:dyDescent="0.25">
      <c r="A27">
        <v>1.002</v>
      </c>
      <c r="B27">
        <v>-10690.817695899999</v>
      </c>
      <c r="C27">
        <v>41861.17</v>
      </c>
      <c r="E27" s="2">
        <f>B$25-B28</f>
        <v>-1.8985299999258132E-2</v>
      </c>
    </row>
    <row r="28" spans="1:18" x14ac:dyDescent="0.25">
      <c r="A28">
        <v>0.999</v>
      </c>
      <c r="B28">
        <v>-10690.8743292</v>
      </c>
      <c r="C28">
        <v>41735.837</v>
      </c>
      <c r="E28" s="2">
        <f>B$25-B29</f>
        <v>-7.6047999998991145E-2</v>
      </c>
      <c r="G28" t="s">
        <v>10</v>
      </c>
      <c r="H28" t="s">
        <v>11</v>
      </c>
      <c r="J28" t="s">
        <v>13</v>
      </c>
      <c r="M28" t="s">
        <v>10</v>
      </c>
      <c r="N28" t="s">
        <v>11</v>
      </c>
      <c r="P28" t="s">
        <v>13</v>
      </c>
    </row>
    <row r="29" spans="1:18" x14ac:dyDescent="0.25">
      <c r="A29">
        <v>0.998</v>
      </c>
      <c r="B29">
        <v>-10690.8172665</v>
      </c>
      <c r="C29">
        <v>41694.06</v>
      </c>
      <c r="G29">
        <f>160.218*2*(H26-H25)/(0.001^2)/I25</f>
        <v>143.73183984494585</v>
      </c>
      <c r="H29" s="1">
        <v>-10430.5365279</v>
      </c>
      <c r="J29" s="1">
        <v>-10690.701052300001</v>
      </c>
      <c r="M29">
        <f>160.218*2*(N26-N25)/(0.001^2)/O25</f>
        <v>104.68992723773538</v>
      </c>
      <c r="N29" s="1">
        <v>-10828.478824100001</v>
      </c>
      <c r="P29" s="1">
        <v>-10827.9790476</v>
      </c>
    </row>
    <row r="30" spans="1:18" x14ac:dyDescent="0.25">
      <c r="H30" s="1">
        <f>H29-H25</f>
        <v>0.44007779999992636</v>
      </c>
      <c r="J30" s="1" t="e">
        <f>((J29-K13)*2)/(L13*(0.01^2))</f>
        <v>#DIV/0!</v>
      </c>
      <c r="N30" s="1">
        <f>N29-N25</f>
        <v>-0.31807300000036776</v>
      </c>
      <c r="P30" s="1">
        <f>((P29-N25)*2)/(O25*(0.01^2))</f>
        <v>8.4302435029333281E-2</v>
      </c>
    </row>
    <row r="31" spans="1:18" x14ac:dyDescent="0.25">
      <c r="A31" t="s">
        <v>10</v>
      </c>
      <c r="B31">
        <f>2*(1.0862*10^-5)*C25*160.218</f>
        <v>145.41015708760068</v>
      </c>
      <c r="D31">
        <f>160.218*2*(-1*E25)/(0.001^2)/C25</f>
        <v>145.2061391604625</v>
      </c>
      <c r="H31" s="1">
        <f>H30/(0.01^2)/I25</f>
        <v>0.11164940855046902</v>
      </c>
      <c r="J31" s="1" t="e">
        <f>J30*160.218</f>
        <v>#DIV/0!</v>
      </c>
      <c r="K31" s="1" t="s">
        <v>14</v>
      </c>
      <c r="N31" s="1">
        <f>N30/(0.01^2)/O25</f>
        <v>-7.3785943630865575E-2</v>
      </c>
      <c r="P31" s="1">
        <f>P30*160.218</f>
        <v>13.506767535529718</v>
      </c>
      <c r="Q31" s="1" t="s">
        <v>14</v>
      </c>
    </row>
    <row r="32" spans="1:18" x14ac:dyDescent="0.25">
      <c r="D32">
        <f>160.218*2*(-1*E26)/(0.002^2)/C26</f>
        <v>144.85457566037934</v>
      </c>
      <c r="H32" s="1">
        <f>H31*160.218</f>
        <v>17.888244939139046</v>
      </c>
      <c r="N32" s="1">
        <f>N31*160.218</f>
        <v>-11.821836316650019</v>
      </c>
    </row>
    <row r="33" spans="1:17" x14ac:dyDescent="0.25">
      <c r="A33" s="1" t="s">
        <v>11</v>
      </c>
      <c r="B33" s="1"/>
      <c r="C33" s="1"/>
      <c r="H33" s="1">
        <f>G29-H32</f>
        <v>125.84359490580681</v>
      </c>
      <c r="I33" s="1" t="s">
        <v>12</v>
      </c>
      <c r="N33" s="1">
        <f>M29-N32</f>
        <v>116.5117635543854</v>
      </c>
      <c r="O33" s="1" t="s">
        <v>12</v>
      </c>
    </row>
    <row r="34" spans="1:17" x14ac:dyDescent="0.25">
      <c r="A34" s="1">
        <v>-10690.267543399999</v>
      </c>
      <c r="B34" s="1"/>
      <c r="C34" s="1"/>
      <c r="J34" t="s">
        <v>15</v>
      </c>
      <c r="K34" s="1">
        <f>(1/3)*(G29+2*H33)</f>
        <v>131.80634321885316</v>
      </c>
      <c r="P34" t="s">
        <v>15</v>
      </c>
      <c r="Q34" s="1">
        <f>(1/3)*(M29+2*N33)</f>
        <v>112.57115144883539</v>
      </c>
    </row>
    <row r="35" spans="1:17" x14ac:dyDescent="0.25">
      <c r="A35" s="1">
        <f>A34-B25</f>
        <v>0.62577109999983804</v>
      </c>
      <c r="B35" s="1"/>
      <c r="C35" s="1"/>
    </row>
    <row r="36" spans="1:17" x14ac:dyDescent="0.25">
      <c r="A36" s="1">
        <f>A35/(0.01^2)/C25</f>
        <v>0.14978621924679952</v>
      </c>
      <c r="B36" s="1"/>
      <c r="C36" s="1"/>
    </row>
    <row r="37" spans="1:17" x14ac:dyDescent="0.25">
      <c r="A37" s="1">
        <f>A36*160.218</f>
        <v>23.998448475283723</v>
      </c>
      <c r="B37" s="1">
        <f>B31-A37</f>
        <v>121.41170861231696</v>
      </c>
      <c r="C37" s="1" t="s">
        <v>12</v>
      </c>
    </row>
    <row r="38" spans="1:17" x14ac:dyDescent="0.25">
      <c r="A38" s="1"/>
      <c r="B38" s="1"/>
      <c r="C38" s="1"/>
    </row>
    <row r="39" spans="1:17" x14ac:dyDescent="0.25">
      <c r="A39" s="1" t="s">
        <v>13</v>
      </c>
      <c r="B39" s="1"/>
      <c r="C39" s="1"/>
    </row>
    <row r="40" spans="1:17" x14ac:dyDescent="0.25">
      <c r="A40" s="1">
        <v>-10690.701052300001</v>
      </c>
      <c r="B40" s="1"/>
      <c r="C40" s="1"/>
    </row>
    <row r="41" spans="1:17" x14ac:dyDescent="0.25">
      <c r="A41" s="1">
        <f>((A40-B25)*2)/(C25*(0.01^2))</f>
        <v>9.2040773509147217E-2</v>
      </c>
      <c r="B41" s="1"/>
      <c r="C41" s="1"/>
    </row>
    <row r="42" spans="1:17" x14ac:dyDescent="0.25">
      <c r="A42" s="1">
        <f>A41*160.218</f>
        <v>14.746588650088547</v>
      </c>
      <c r="B42" s="1" t="s">
        <v>14</v>
      </c>
      <c r="C42" s="1"/>
    </row>
    <row r="44" spans="1:17" x14ac:dyDescent="0.25">
      <c r="A44" t="s">
        <v>15</v>
      </c>
      <c r="B44" s="1">
        <f>(1/3)*(B31+2*B37)</f>
        <v>129.41119143741153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4" zoomScale="70" zoomScaleNormal="70" workbookViewId="0">
      <selection activeCell="O9" sqref="O9"/>
    </sheetView>
  </sheetViews>
  <sheetFormatPr defaultColWidth="8.85546875" defaultRowHeight="15" x14ac:dyDescent="0.25"/>
  <sheetData>
    <row r="2" spans="1:16" x14ac:dyDescent="0.25">
      <c r="A2" t="s">
        <v>17</v>
      </c>
      <c r="H2">
        <v>0.92</v>
      </c>
      <c r="I2">
        <v>-2138.5</v>
      </c>
      <c r="J2">
        <v>7580.39</v>
      </c>
      <c r="K2">
        <f>(J2^(1/3))/6</f>
        <v>3.2740044569747444</v>
      </c>
      <c r="M2">
        <v>1</v>
      </c>
      <c r="N2">
        <v>9436.33</v>
      </c>
      <c r="O2" s="4">
        <f>(N2^(1/3))/6</f>
        <v>3.5219494883733087</v>
      </c>
      <c r="P2">
        <v>-2311.42</v>
      </c>
    </row>
    <row r="3" spans="1:16" x14ac:dyDescent="0.25">
      <c r="H3">
        <v>0.95</v>
      </c>
      <c r="I3">
        <v>-2264.66</v>
      </c>
      <c r="J3">
        <v>8346.39</v>
      </c>
      <c r="K3">
        <f>(J3^(1/3))/6</f>
        <v>3.3807649274342944</v>
      </c>
      <c r="M3">
        <v>0.995</v>
      </c>
      <c r="O3">
        <f t="shared" ref="O3:O5" si="0">160*2*(I3-$I$8)/(($H$8-H3)^2)/$J$8</f>
        <v>874.88453789113862</v>
      </c>
    </row>
    <row r="4" spans="1:16" x14ac:dyDescent="0.25">
      <c r="A4" t="s">
        <v>18</v>
      </c>
      <c r="H4">
        <v>0.98</v>
      </c>
      <c r="I4">
        <v>-2309.38</v>
      </c>
      <c r="J4">
        <v>9162.33</v>
      </c>
      <c r="K4">
        <f>(J4^(1/3))/6</f>
        <v>3.4875255088401289</v>
      </c>
      <c r="M4">
        <v>1.0049999999999999</v>
      </c>
      <c r="O4">
        <f t="shared" si="0"/>
        <v>490.62035719758393</v>
      </c>
    </row>
    <row r="5" spans="1:16" x14ac:dyDescent="0.25">
      <c r="B5" t="s">
        <v>19</v>
      </c>
      <c r="D5" t="s">
        <v>21</v>
      </c>
      <c r="H5">
        <v>0.98499999999999999</v>
      </c>
      <c r="I5">
        <v>-2311.11</v>
      </c>
      <c r="J5">
        <v>9303.2900000000009</v>
      </c>
      <c r="K5">
        <f>(J5^(1/3))/6</f>
        <v>3.5053194496000661</v>
      </c>
      <c r="O5">
        <f t="shared" si="0"/>
        <v>328.75389432086479</v>
      </c>
    </row>
    <row r="6" spans="1:16" x14ac:dyDescent="0.25">
      <c r="B6" t="s">
        <v>2</v>
      </c>
      <c r="C6" t="s">
        <v>4</v>
      </c>
      <c r="H6">
        <v>0.98750000000000004</v>
      </c>
      <c r="I6">
        <v>-2311.65</v>
      </c>
      <c r="J6">
        <v>9374.31</v>
      </c>
      <c r="K6">
        <f>(J6^(1/3))/6</f>
        <v>3.514216552413989</v>
      </c>
      <c r="O6">
        <f>160*2*(I6-$I$8)/(($H$8-H6)^2)/$J$8</f>
        <v>13.449022949178765</v>
      </c>
    </row>
    <row r="7" spans="1:16" x14ac:dyDescent="0.25">
      <c r="A7">
        <v>1</v>
      </c>
      <c r="B7">
        <v>-2314.25</v>
      </c>
      <c r="C7">
        <v>9734.82</v>
      </c>
      <c r="D7" t="s">
        <v>20</v>
      </c>
      <c r="H7">
        <v>0.99</v>
      </c>
      <c r="I7">
        <v>-2311.64</v>
      </c>
      <c r="J7">
        <v>9445.69</v>
      </c>
      <c r="K7">
        <f>(J7^(1/3))/6</f>
        <v>3.5231135904347557</v>
      </c>
      <c r="O7">
        <f>160*2*(I7-$I$8)/(($H$8-H7)^2)/$J$8</f>
        <v>107.59218359587172</v>
      </c>
    </row>
    <row r="8" spans="1:16" x14ac:dyDescent="0.25">
      <c r="H8">
        <v>0.99250000000000005</v>
      </c>
      <c r="I8">
        <v>-2311.66</v>
      </c>
      <c r="J8">
        <v>9517.42</v>
      </c>
      <c r="K8">
        <f>(J8^(1/3))/6</f>
        <v>3.5320092146978337</v>
      </c>
    </row>
    <row r="9" spans="1:16" x14ac:dyDescent="0.25">
      <c r="H9">
        <v>1</v>
      </c>
      <c r="I9">
        <v>-2314.25</v>
      </c>
      <c r="J9">
        <v>9734.82</v>
      </c>
      <c r="K9">
        <f>(J9^(1/3))/6</f>
        <v>3.5587001080226348</v>
      </c>
      <c r="L9" t="s">
        <v>24</v>
      </c>
    </row>
    <row r="12" spans="1:16" x14ac:dyDescent="0.25">
      <c r="A12">
        <v>0.95</v>
      </c>
      <c r="B12">
        <v>-2264.66</v>
      </c>
      <c r="C12">
        <v>8346.39</v>
      </c>
      <c r="D12">
        <f>(C12^(1/3))/6</f>
        <v>3.3807649274342944</v>
      </c>
      <c r="F12">
        <v>0.92</v>
      </c>
      <c r="G12">
        <v>-2138.5</v>
      </c>
      <c r="H12">
        <v>7580.39</v>
      </c>
      <c r="I12">
        <f>(H12^(1/3))/6</f>
        <v>3.2740044569747444</v>
      </c>
      <c r="K12">
        <v>0.98</v>
      </c>
      <c r="L12">
        <v>-2309.38</v>
      </c>
      <c r="M12">
        <v>9162.33</v>
      </c>
      <c r="N12">
        <f>(M12^(1/3))/6</f>
        <v>3.4875255088401289</v>
      </c>
    </row>
    <row r="13" spans="1:16" x14ac:dyDescent="0.25">
      <c r="G13">
        <v>-2138.23</v>
      </c>
    </row>
    <row r="14" spans="1:16" x14ac:dyDescent="0.25">
      <c r="G14">
        <v>-2137.91</v>
      </c>
    </row>
    <row r="15" spans="1:16" x14ac:dyDescent="0.25">
      <c r="G15">
        <v>-2138.04</v>
      </c>
    </row>
    <row r="16" spans="1:16" x14ac:dyDescent="0.25">
      <c r="G16">
        <f>AVERAGE(G12:G15)</f>
        <v>-2138.17</v>
      </c>
    </row>
    <row r="18" spans="1:9" x14ac:dyDescent="0.25">
      <c r="A18">
        <v>1.01</v>
      </c>
      <c r="B18">
        <v>-2272.9899999999998</v>
      </c>
      <c r="C18">
        <v>8429.8700000000008</v>
      </c>
      <c r="F18">
        <v>1.01</v>
      </c>
      <c r="G18">
        <v>-2156</v>
      </c>
      <c r="H18">
        <v>7656.19</v>
      </c>
      <c r="I18">
        <f>160*2*(G18-G12)/(0.01^2)/H12</f>
        <v>-7387.4827020773337</v>
      </c>
    </row>
    <row r="19" spans="1:9" x14ac:dyDescent="0.25">
      <c r="A19">
        <v>0.98</v>
      </c>
      <c r="B19">
        <v>-2246.02</v>
      </c>
      <c r="C19">
        <v>8179.47</v>
      </c>
      <c r="F19">
        <v>0.98</v>
      </c>
      <c r="G19">
        <v>-2100.11</v>
      </c>
      <c r="H19">
        <v>7428.77</v>
      </c>
      <c r="I19">
        <f>160*2*(G19-G16)/(0.02^2)/H12</f>
        <v>4016.6798805866129</v>
      </c>
    </row>
    <row r="21" spans="1:9" x14ac:dyDescent="0.25">
      <c r="C21" t="s">
        <v>22</v>
      </c>
      <c r="D21">
        <f>(2*4.7468*10^-5)*160.218*C12</f>
        <v>126.95239825446671</v>
      </c>
      <c r="H21" t="s">
        <v>22</v>
      </c>
      <c r="I21">
        <f>(2*6.9466*10^-5)*160.218*H12</f>
        <v>168.73498756287864</v>
      </c>
    </row>
    <row r="23" spans="1:9" x14ac:dyDescent="0.25">
      <c r="A23" t="s">
        <v>11</v>
      </c>
      <c r="C23" t="s">
        <v>13</v>
      </c>
      <c r="F23" t="s">
        <v>11</v>
      </c>
      <c r="H23" t="s">
        <v>13</v>
      </c>
    </row>
    <row r="24" spans="1:9" x14ac:dyDescent="0.25">
      <c r="A24">
        <v>-2264.84</v>
      </c>
      <c r="C24" s="1">
        <v>-2264.56</v>
      </c>
      <c r="F24">
        <v>-2138.77</v>
      </c>
      <c r="H24" s="1"/>
    </row>
    <row r="25" spans="1:9" x14ac:dyDescent="0.25">
      <c r="A25" s="1">
        <f>A24-B12</f>
        <v>-0.18000000000029104</v>
      </c>
      <c r="C25" s="1">
        <f>((C24-B12)*2)/(C12*(0.01^2))</f>
        <v>0.23962455624505696</v>
      </c>
      <c r="F25">
        <v>-2138.73</v>
      </c>
      <c r="H25" s="1">
        <f>((H24-G12)*2)/(H12*(0.01^2))</f>
        <v>5642.1899137115633</v>
      </c>
    </row>
    <row r="26" spans="1:9" x14ac:dyDescent="0.25">
      <c r="A26" s="1">
        <f>A25/(0.01^2)/C12</f>
        <v>-0.21566210062109611</v>
      </c>
      <c r="C26" s="1">
        <f>C25*160.218</f>
        <v>38.392167152470535</v>
      </c>
      <c r="D26" s="1" t="s">
        <v>14</v>
      </c>
      <c r="F26">
        <v>-2139</v>
      </c>
      <c r="H26" s="1">
        <f>H25*160.218</f>
        <v>903980.38359503925</v>
      </c>
      <c r="I26" s="1" t="s">
        <v>14</v>
      </c>
    </row>
    <row r="27" spans="1:9" x14ac:dyDescent="0.25">
      <c r="A27" s="1">
        <f>A26*160.218</f>
        <v>-34.552950437310777</v>
      </c>
      <c r="B27" t="s">
        <v>23</v>
      </c>
      <c r="F27">
        <v>-2139.15</v>
      </c>
    </row>
    <row r="28" spans="1:9" x14ac:dyDescent="0.25">
      <c r="A28" s="1">
        <f>D21-A27</f>
        <v>161.5053486917775</v>
      </c>
      <c r="B28" s="1" t="s">
        <v>12</v>
      </c>
      <c r="C28" t="s">
        <v>15</v>
      </c>
      <c r="D28">
        <f>1/3*(D21+2*A28)</f>
        <v>149.98769854600724</v>
      </c>
      <c r="F28">
        <f>AVERAGE(F24:F27)</f>
        <v>-2138.9124999999999</v>
      </c>
      <c r="H28" t="s">
        <v>15</v>
      </c>
      <c r="I28">
        <f>1/3*(I21+2*F32)</f>
        <v>273.35745421694588</v>
      </c>
    </row>
    <row r="29" spans="1:9" x14ac:dyDescent="0.25">
      <c r="F29" s="1">
        <f>F28-G16</f>
        <v>-0.74249999999983629</v>
      </c>
    </row>
    <row r="30" spans="1:9" x14ac:dyDescent="0.25">
      <c r="F30" s="1">
        <f>F29/(0.01^2)/H12</f>
        <v>-0.97950105469485904</v>
      </c>
    </row>
    <row r="31" spans="1:9" x14ac:dyDescent="0.25">
      <c r="F31" s="1">
        <f>F30*160.218</f>
        <v>-156.93369998110092</v>
      </c>
      <c r="G31" t="s">
        <v>23</v>
      </c>
    </row>
    <row r="32" spans="1:9" x14ac:dyDescent="0.25">
      <c r="F32" s="1">
        <f>I21-F31</f>
        <v>325.66868754397956</v>
      </c>
      <c r="G32" s="1" t="s">
        <v>12</v>
      </c>
    </row>
    <row r="34" spans="6:7" x14ac:dyDescent="0.25">
      <c r="F34">
        <f>STDEV(F24:F27)</f>
        <v>0.19805302320341872</v>
      </c>
      <c r="G34">
        <f>STDEV(G12:G15)</f>
        <v>0.25625508125049107</v>
      </c>
    </row>
  </sheetData>
  <pageMargins left="0.7" right="0.7" top="0.75" bottom="0.75" header="0.3" footer="0.3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zoomScale="85" zoomScaleNormal="85" workbookViewId="0">
      <selection activeCell="E9" sqref="E9"/>
    </sheetView>
  </sheetViews>
  <sheetFormatPr defaultRowHeight="15" x14ac:dyDescent="0.25"/>
  <sheetData>
    <row r="2" spans="1:5" x14ac:dyDescent="0.25">
      <c r="A2" t="s">
        <v>25</v>
      </c>
      <c r="B2" t="s">
        <v>2</v>
      </c>
      <c r="C2" t="s">
        <v>4</v>
      </c>
      <c r="D2" t="s">
        <v>26</v>
      </c>
    </row>
    <row r="3" spans="1:5" x14ac:dyDescent="0.25">
      <c r="A3">
        <v>3.45</v>
      </c>
      <c r="B3">
        <v>-2327.27</v>
      </c>
      <c r="C3">
        <v>8869.74</v>
      </c>
      <c r="D3">
        <v>67817.100000000006</v>
      </c>
      <c r="E3" t="s">
        <v>27</v>
      </c>
    </row>
    <row r="4" spans="1:5" x14ac:dyDescent="0.25">
      <c r="A4">
        <v>3.46</v>
      </c>
      <c r="B4">
        <v>-2329.73</v>
      </c>
      <c r="C4">
        <v>8947.09</v>
      </c>
      <c r="D4">
        <v>55581.2</v>
      </c>
      <c r="E4" t="s">
        <v>27</v>
      </c>
    </row>
    <row r="5" spans="1:5" x14ac:dyDescent="0.25">
      <c r="A5">
        <v>3.4</v>
      </c>
      <c r="B5">
        <v>-2305.23</v>
      </c>
      <c r="C5">
        <v>8489.66</v>
      </c>
      <c r="D5">
        <v>136469</v>
      </c>
      <c r="E5" t="s">
        <v>27</v>
      </c>
    </row>
    <row r="6" spans="1:5" x14ac:dyDescent="0.25">
      <c r="A6">
        <v>3.35</v>
      </c>
      <c r="B6">
        <v>-2265.92</v>
      </c>
      <c r="C6">
        <v>8120.6</v>
      </c>
      <c r="D6">
        <v>222603</v>
      </c>
      <c r="E6" t="s">
        <v>27</v>
      </c>
    </row>
    <row r="7" spans="1:5" x14ac:dyDescent="0.25">
      <c r="A7">
        <v>3.3</v>
      </c>
      <c r="E7" t="s">
        <v>27</v>
      </c>
    </row>
    <row r="8" spans="1:5" x14ac:dyDescent="0.25">
      <c r="A8">
        <v>3.1</v>
      </c>
      <c r="B8">
        <v>-1724.39</v>
      </c>
      <c r="C8">
        <v>6434.86</v>
      </c>
      <c r="D8">
        <v>963148</v>
      </c>
      <c r="E8" t="s">
        <v>28</v>
      </c>
    </row>
    <row r="9" spans="1:5" x14ac:dyDescent="0.25">
      <c r="A9">
        <v>3.5</v>
      </c>
      <c r="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600k</vt:lpstr>
      <vt:lpstr>100K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2015-07-24T18:00:49Z</dcterms:created>
  <dcterms:modified xsi:type="dcterms:W3CDTF">2015-09-11T18:22:56Z</dcterms:modified>
</cp:coreProperties>
</file>