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98BE0F3E-72E0-A74E-9DE3-873EBD0CE442}" xr6:coauthVersionLast="36" xr6:coauthVersionMax="36" xr10:uidLastSave="{00000000-0000-0000-0000-000000000000}"/>
  <bookViews>
    <workbookView xWindow="1900" yWindow="4880" windowWidth="26440" windowHeight="18240" xr2:uid="{ABC50AB5-0B2F-1540-950D-AE67340F2ADD}"/>
  </bookViews>
  <sheets>
    <sheet name="Sheet1" sheetId="1" r:id="rId1"/>
    <sheet name="fission products" sheetId="2" r:id="rId2"/>
    <sheet name="summary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1" l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P50" i="1"/>
  <c r="P51" i="1"/>
  <c r="P52" i="1"/>
  <c r="P53" i="1"/>
  <c r="P54" i="1"/>
  <c r="P55" i="1"/>
  <c r="P49" i="1"/>
  <c r="O50" i="1"/>
  <c r="O51" i="1"/>
  <c r="O52" i="1"/>
  <c r="O53" i="1"/>
  <c r="O54" i="1"/>
  <c r="N50" i="1"/>
  <c r="N51" i="1"/>
  <c r="N52" i="1"/>
  <c r="N53" i="1"/>
  <c r="N54" i="1"/>
  <c r="N49" i="1"/>
  <c r="O49" i="1"/>
  <c r="N55" i="1"/>
  <c r="O55" i="1"/>
  <c r="M50" i="1"/>
  <c r="M51" i="1"/>
  <c r="M52" i="1"/>
  <c r="M53" i="1"/>
  <c r="M54" i="1"/>
  <c r="M55" i="1"/>
  <c r="M49" i="1"/>
  <c r="P36" i="1" l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M18" i="1" l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P19" i="1"/>
  <c r="P20" i="1"/>
  <c r="P21" i="1"/>
  <c r="P22" i="1"/>
  <c r="P18" i="1"/>
  <c r="F6" i="1" l="1"/>
  <c r="D6" i="1"/>
  <c r="D17" i="2"/>
  <c r="C17" i="2"/>
  <c r="AA46" i="1" l="1"/>
  <c r="AA45" i="1"/>
  <c r="AA44" i="1"/>
  <c r="AA22" i="1"/>
  <c r="AA21" i="1"/>
  <c r="AA41" i="1"/>
  <c r="AA20" i="1"/>
  <c r="AA18" i="1"/>
  <c r="AA38" i="1"/>
  <c r="AA17" i="1"/>
  <c r="AA37" i="1"/>
  <c r="AA36" i="1"/>
  <c r="AB36" i="1" s="1"/>
  <c r="AA14" i="1"/>
  <c r="AB14" i="1" s="1"/>
  <c r="AA13" i="1"/>
  <c r="AB13" i="1" s="1"/>
  <c r="AA32" i="1"/>
  <c r="AB32" i="1" s="1"/>
  <c r="AA26" i="1"/>
  <c r="AB26" i="1" s="1"/>
  <c r="AA42" i="1"/>
  <c r="AA12" i="1"/>
  <c r="AA29" i="1"/>
  <c r="AA16" i="1"/>
  <c r="AA33" i="1"/>
  <c r="AA30" i="1"/>
  <c r="AA25" i="1"/>
  <c r="AA40" i="1"/>
  <c r="AA34" i="1"/>
  <c r="AB34" i="1" s="1"/>
  <c r="AA28" i="1"/>
  <c r="AB28" i="1" s="1"/>
  <c r="AA24" i="1"/>
  <c r="AB24" i="1" s="1"/>
  <c r="I37" i="1"/>
  <c r="I19" i="1"/>
  <c r="I36" i="1"/>
  <c r="I18" i="1"/>
  <c r="I16" i="1"/>
  <c r="I49" i="1"/>
  <c r="I12" i="1"/>
  <c r="I11" i="1"/>
  <c r="I28" i="1"/>
  <c r="I26" i="1"/>
  <c r="I40" i="1"/>
  <c r="I20" i="1"/>
  <c r="I52" i="1"/>
  <c r="I51" i="1"/>
  <c r="I34" i="1"/>
  <c r="I15" i="1"/>
  <c r="I33" i="1"/>
  <c r="I30" i="1"/>
  <c r="I27" i="1"/>
  <c r="I42" i="1"/>
  <c r="I39" i="1"/>
  <c r="I21" i="1"/>
  <c r="I50" i="1"/>
  <c r="I44" i="1"/>
  <c r="I48" i="1"/>
  <c r="I32" i="1"/>
  <c r="I14" i="1"/>
  <c r="I31" i="1"/>
  <c r="I46" i="1"/>
  <c r="I45" i="1"/>
  <c r="I43" i="1"/>
  <c r="I25" i="1"/>
  <c r="I24" i="1"/>
  <c r="I22" i="1"/>
  <c r="I38" i="1"/>
  <c r="D55" i="1"/>
  <c r="V53" i="1"/>
  <c r="V38" i="1"/>
  <c r="V24" i="1"/>
  <c r="V54" i="1"/>
  <c r="V39" i="1"/>
  <c r="V25" i="1"/>
  <c r="V29" i="1"/>
  <c r="V42" i="1"/>
  <c r="V55" i="1"/>
  <c r="V40" i="1"/>
  <c r="W40" i="1" s="1"/>
  <c r="V37" i="1"/>
  <c r="W37" i="1" s="1"/>
  <c r="V18" i="1"/>
  <c r="W18" i="1" s="1"/>
  <c r="V19" i="1"/>
  <c r="V50" i="1"/>
  <c r="V20" i="1"/>
  <c r="V35" i="1"/>
  <c r="V32" i="1"/>
  <c r="V43" i="1"/>
  <c r="V28" i="1"/>
  <c r="V52" i="1"/>
  <c r="V22" i="1"/>
  <c r="V48" i="1"/>
  <c r="V49" i="1"/>
  <c r="V33" i="1"/>
  <c r="V34" i="1"/>
  <c r="W34" i="1" s="1"/>
  <c r="V47" i="1"/>
  <c r="V17" i="1"/>
  <c r="W17" i="1" s="1"/>
  <c r="V45" i="1"/>
  <c r="W45" i="1" s="1"/>
  <c r="V44" i="1"/>
  <c r="V30" i="1"/>
  <c r="V27" i="1"/>
  <c r="V23" i="1"/>
  <c r="D27" i="1"/>
  <c r="D26" i="1"/>
  <c r="D20" i="1"/>
  <c r="D28" i="1"/>
  <c r="D21" i="1"/>
  <c r="V13" i="1"/>
  <c r="V14" i="1"/>
  <c r="V15" i="1"/>
  <c r="V12" i="1"/>
  <c r="D56" i="1"/>
  <c r="D50" i="1"/>
  <c r="D29" i="1"/>
  <c r="D51" i="1"/>
  <c r="D31" i="1"/>
  <c r="D52" i="1"/>
  <c r="D30" i="1"/>
  <c r="D49" i="1"/>
  <c r="D22" i="1"/>
  <c r="D48" i="1"/>
  <c r="D24" i="1"/>
  <c r="D43" i="1"/>
  <c r="D44" i="1"/>
  <c r="D15" i="1"/>
  <c r="D45" i="1"/>
  <c r="D16" i="1"/>
  <c r="D42" i="1"/>
  <c r="D17" i="1"/>
  <c r="D41" i="1"/>
  <c r="D14" i="1"/>
  <c r="D36" i="1"/>
  <c r="D37" i="1"/>
  <c r="D57" i="1"/>
  <c r="D38" i="1"/>
  <c r="D58" i="1"/>
  <c r="D35" i="1"/>
  <c r="D59" i="1"/>
  <c r="D34" i="1"/>
  <c r="D23" i="1"/>
  <c r="D54" i="1"/>
  <c r="D40" i="1"/>
  <c r="D33" i="1"/>
  <c r="D19" i="1"/>
  <c r="D47" i="1"/>
  <c r="D12" i="1"/>
  <c r="D11" i="1"/>
  <c r="D20" i="2"/>
  <c r="C20" i="2"/>
  <c r="F20" i="2"/>
  <c r="E20" i="2"/>
  <c r="D11" i="2"/>
  <c r="C11" i="2"/>
  <c r="D8" i="2"/>
  <c r="C8" i="2"/>
  <c r="D5" i="2"/>
  <c r="C5" i="2"/>
  <c r="D14" i="2"/>
  <c r="C14" i="2"/>
  <c r="W33" i="1" l="1"/>
  <c r="AB21" i="1"/>
  <c r="AB18" i="1"/>
  <c r="AB37" i="1"/>
  <c r="J34" i="1"/>
  <c r="AB17" i="1"/>
  <c r="AB38" i="1"/>
  <c r="AB40" i="1"/>
  <c r="AB25" i="1"/>
  <c r="AB20" i="1"/>
  <c r="J15" i="1"/>
  <c r="J52" i="1"/>
  <c r="J14" i="1"/>
  <c r="J40" i="1"/>
  <c r="AB30" i="1"/>
  <c r="AB41" i="1"/>
  <c r="AB33" i="1"/>
  <c r="J28" i="1"/>
  <c r="AB29" i="1"/>
  <c r="AB44" i="1"/>
  <c r="J51" i="1"/>
  <c r="AB12" i="1"/>
  <c r="AB45" i="1"/>
  <c r="J26" i="1"/>
  <c r="AB16" i="1"/>
  <c r="AB22" i="1"/>
  <c r="AB42" i="1"/>
  <c r="AB46" i="1"/>
  <c r="J45" i="1"/>
  <c r="J21" i="1"/>
  <c r="J39" i="1"/>
  <c r="J16" i="1"/>
  <c r="J50" i="1"/>
  <c r="E37" i="1"/>
  <c r="E52" i="1"/>
  <c r="W27" i="1"/>
  <c r="W20" i="1"/>
  <c r="J38" i="1"/>
  <c r="J27" i="1"/>
  <c r="J46" i="1"/>
  <c r="J32" i="1"/>
  <c r="J44" i="1"/>
  <c r="E36" i="1"/>
  <c r="E31" i="1"/>
  <c r="W30" i="1"/>
  <c r="W50" i="1"/>
  <c r="J22" i="1"/>
  <c r="J20" i="1"/>
  <c r="W44" i="1"/>
  <c r="W19" i="1"/>
  <c r="J33" i="1"/>
  <c r="E14" i="1"/>
  <c r="E51" i="1"/>
  <c r="E29" i="1"/>
  <c r="E50" i="1"/>
  <c r="E42" i="1"/>
  <c r="W12" i="1"/>
  <c r="E44" i="1"/>
  <c r="W39" i="1"/>
  <c r="W29" i="1"/>
  <c r="W54" i="1"/>
  <c r="E17" i="1"/>
  <c r="E56" i="1"/>
  <c r="E16" i="1"/>
  <c r="W28" i="1"/>
  <c r="W24" i="1"/>
  <c r="W47" i="1"/>
  <c r="W55" i="1"/>
  <c r="E45" i="1"/>
  <c r="W42" i="1"/>
  <c r="W14" i="1"/>
  <c r="E23" i="1"/>
  <c r="W25" i="1"/>
  <c r="E21" i="1"/>
  <c r="E59" i="1"/>
  <c r="W52" i="1"/>
  <c r="E58" i="1"/>
  <c r="W38" i="1"/>
  <c r="E49" i="1"/>
  <c r="W32" i="1"/>
  <c r="W53" i="1"/>
  <c r="W15" i="1"/>
  <c r="E15" i="1"/>
  <c r="W49" i="1"/>
  <c r="W13" i="1"/>
  <c r="W48" i="1"/>
  <c r="E43" i="1"/>
  <c r="W22" i="1"/>
  <c r="E24" i="1"/>
  <c r="E28" i="1"/>
  <c r="E35" i="1"/>
  <c r="E22" i="1"/>
  <c r="W43" i="1"/>
  <c r="E38" i="1"/>
  <c r="E57" i="1"/>
  <c r="E30" i="1"/>
  <c r="W23" i="1"/>
  <c r="W35" i="1"/>
</calcChain>
</file>

<file path=xl/sharedStrings.xml><?xml version="1.0" encoding="utf-8"?>
<sst xmlns="http://schemas.openxmlformats.org/spreadsheetml/2006/main" count="221" uniqueCount="116">
  <si>
    <t>180 atoms</t>
  </si>
  <si>
    <t>M444 kpoints -&gt; 32 irr</t>
  </si>
  <si>
    <t>bulk</t>
  </si>
  <si>
    <t>vac</t>
  </si>
  <si>
    <t>int</t>
  </si>
  <si>
    <t>divacx</t>
  </si>
  <si>
    <t>divacz</t>
  </si>
  <si>
    <t>ndsub</t>
  </si>
  <si>
    <t>ndint</t>
  </si>
  <si>
    <t>ndsubvacx</t>
  </si>
  <si>
    <t>ndsubvacz</t>
  </si>
  <si>
    <t>pdsub</t>
  </si>
  <si>
    <t>pdsubvacx</t>
  </si>
  <si>
    <t>pdsubvacz</t>
  </si>
  <si>
    <t>pdint</t>
  </si>
  <si>
    <t>Fission Products</t>
  </si>
  <si>
    <t>Ce and Nd</t>
  </si>
  <si>
    <t>Dopants</t>
  </si>
  <si>
    <t>Pd, As, Se</t>
  </si>
  <si>
    <t>zrsub</t>
  </si>
  <si>
    <t>zr int</t>
  </si>
  <si>
    <t>zrsubvacX</t>
  </si>
  <si>
    <t>zrsubvacZ</t>
  </si>
  <si>
    <t>ce sub</t>
  </si>
  <si>
    <t>ce int</t>
  </si>
  <si>
    <t>cesubvacX</t>
  </si>
  <si>
    <t>cesubvacZ</t>
  </si>
  <si>
    <t>As sub</t>
  </si>
  <si>
    <t>As int</t>
  </si>
  <si>
    <t>As subvacx</t>
  </si>
  <si>
    <t>As subvacz</t>
  </si>
  <si>
    <t>Se sub</t>
  </si>
  <si>
    <t>Se int</t>
  </si>
  <si>
    <t>Se subvacx</t>
  </si>
  <si>
    <t>Se subvacz</t>
  </si>
  <si>
    <t>Nd</t>
  </si>
  <si>
    <t>Pd</t>
  </si>
  <si>
    <t>Ce</t>
  </si>
  <si>
    <t>Zr</t>
  </si>
  <si>
    <t>As</t>
  </si>
  <si>
    <t>Se</t>
  </si>
  <si>
    <t>hcp (A3)</t>
  </si>
  <si>
    <t>As (A7)</t>
  </si>
  <si>
    <t>Se (Ak)</t>
  </si>
  <si>
    <t>fcc (A1)</t>
  </si>
  <si>
    <t>dhcp (A3')</t>
  </si>
  <si>
    <t>E</t>
  </si>
  <si>
    <t>V</t>
  </si>
  <si>
    <t>E/at</t>
  </si>
  <si>
    <t>V/at</t>
  </si>
  <si>
    <t>Ef</t>
  </si>
  <si>
    <t>divacy-</t>
  </si>
  <si>
    <t>divacy+</t>
  </si>
  <si>
    <t>ndsubvacy+</t>
  </si>
  <si>
    <t>ndsubvacy-</t>
  </si>
  <si>
    <t>cesubvacy+</t>
  </si>
  <si>
    <t>cesubvacy-</t>
  </si>
  <si>
    <t>pdsubvacy+</t>
  </si>
  <si>
    <t>pdsubvacy-</t>
  </si>
  <si>
    <t>As subvacy+</t>
  </si>
  <si>
    <t>As subvacy-</t>
  </si>
  <si>
    <t>Se subvacy+</t>
  </si>
  <si>
    <t>Se subvacy-</t>
  </si>
  <si>
    <t>zr subvacy+</t>
  </si>
  <si>
    <t>zr subvacy-</t>
  </si>
  <si>
    <t>Ebind</t>
  </si>
  <si>
    <t>cinebx</t>
  </si>
  <si>
    <t>cinebz</t>
  </si>
  <si>
    <t>cineby+</t>
  </si>
  <si>
    <t>cineby-</t>
  </si>
  <si>
    <t>ndpdx</t>
  </si>
  <si>
    <t>ndpdz</t>
  </si>
  <si>
    <t>ndpdy+</t>
  </si>
  <si>
    <t>ndpdy-</t>
  </si>
  <si>
    <t>cepdx</t>
  </si>
  <si>
    <t>cepdz</t>
  </si>
  <si>
    <t>cepdy+</t>
  </si>
  <si>
    <t>cepdy-</t>
  </si>
  <si>
    <t>ndasx</t>
  </si>
  <si>
    <t>ndasz</t>
  </si>
  <si>
    <t>ndasy+</t>
  </si>
  <si>
    <t>ndasy-</t>
  </si>
  <si>
    <t>ceasx</t>
  </si>
  <si>
    <t>ceasz</t>
  </si>
  <si>
    <t>ceasy+</t>
  </si>
  <si>
    <t>ceasy-</t>
  </si>
  <si>
    <t>ndsex</t>
  </si>
  <si>
    <t>ndsez</t>
  </si>
  <si>
    <t>ndsey+</t>
  </si>
  <si>
    <t>ndsey-</t>
  </si>
  <si>
    <t>cesex</t>
  </si>
  <si>
    <t>cesez</t>
  </si>
  <si>
    <t>cesey+</t>
  </si>
  <si>
    <t>cesey-</t>
  </si>
  <si>
    <t>zrpdx</t>
  </si>
  <si>
    <t>zrpdz</t>
  </si>
  <si>
    <t>zrpdy+</t>
  </si>
  <si>
    <t>zrpdy-</t>
  </si>
  <si>
    <t>zrsex</t>
  </si>
  <si>
    <t>zrsez</t>
  </si>
  <si>
    <t>zrsey+</t>
  </si>
  <si>
    <t>zrsey-</t>
  </si>
  <si>
    <t>zrasx</t>
  </si>
  <si>
    <t>zrasz</t>
  </si>
  <si>
    <t>zrasy+</t>
  </si>
  <si>
    <t>zrasy-</t>
  </si>
  <si>
    <t>0.04 force</t>
  </si>
  <si>
    <t>0.02 force</t>
  </si>
  <si>
    <t>force 0.04</t>
  </si>
  <si>
    <t>force 0.02</t>
  </si>
  <si>
    <t>x</t>
  </si>
  <si>
    <t>z</t>
  </si>
  <si>
    <t>y</t>
  </si>
  <si>
    <t>cineby</t>
  </si>
  <si>
    <t>5 images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</si>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</sst>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Sheet1!$L$18:$L$22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Sheet1!$M$18:$M$22</c:f>
              <c:numCache>
                <c:formatCode>0.000</c:formatCode>
                <c:ptCount val="5"/>
                <c:pt idx="0">
                  <c:v>0</c:v>
                </c:pt>
                <c:pt idx="1">
                  <c:v>0.20650000000000546</c:v>
                </c:pt>
                <c:pt idx="2">
                  <c:v>0.37170000000014625</c:v>
                </c:pt>
                <c:pt idx="3">
                  <c:v>0.20650000000000546</c:v>
                </c:pt>
                <c:pt idx="4">
                  <c:v>-7.9999999979918357E-4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D-804E-9F6D-5DD50AA3B7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Sheet1!$L$18:$L$22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Sheet1!$N$18:$N$22</c:f>
              <c:numCache>
                <c:formatCode>0.000</c:formatCode>
                <c:ptCount val="5"/>
                <c:pt idx="0">
                  <c:v>0</c:v>
                </c:pt>
                <c:pt idx="1">
                  <c:v>0.15790000000015425</c:v>
                </c:pt>
                <c:pt idx="2">
                  <c:v>0.29920000000015534</c:v>
                </c:pt>
                <c:pt idx="3">
                  <c:v>0.15780000000017935</c:v>
                </c:pt>
                <c:pt idx="4">
                  <c:v>-8.0000000002655725E-4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D-804E-9F6D-5DD50AA3B7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Sheet1!$L$18:$L$22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Sheet1!$O$18:$O$22</c:f>
              <c:numCache>
                <c:formatCode>0.000</c:formatCode>
                <c:ptCount val="5"/>
                <c:pt idx="0">
                  <c:v>0</c:v>
                </c:pt>
                <c:pt idx="1">
                  <c:v>0.80050000000005639</c:v>
                </c:pt>
                <c:pt idx="2">
                  <c:v>1.0618999999999232</c:v>
                </c:pt>
                <c:pt idx="3">
                  <c:v>0.10380000000009204</c:v>
                </c:pt>
                <c:pt idx="4">
                  <c:v>-3.7999999999556167E-3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D-804E-9F6D-5DD50AA3B7F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Sheet1!$L$18:$L$22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Sheet1!$P$18:$P$22</c:f>
              <c:numCache>
                <c:formatCode>0.000</c:formatCode>
                <c:ptCount val="5"/>
                <c:pt idx="0">
                  <c:v>0</c:v>
                </c:pt>
                <c:pt idx="1">
                  <c:v>0.45260000000007494</c:v>
                </c:pt>
                <c:pt idx="2">
                  <c:v>1.5353999999999814</c:v>
                </c:pt>
                <c:pt idx="3">
                  <c:v>0.93910000000005311</c:v>
                </c:pt>
                <c:pt idx="4">
                  <c:v>4.0999999998803105E-3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3D-804E-9F6D-5DD50AA3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91008"/>
        <c:axId val="1606486143"/>
      </c:scatterChart>
      <c:valAx>
        <c:axId val="4599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86143"/>
        <c:crosses val="autoZero"/>
        <c:crossBetween val="midCat"/>
      </c:valAx>
      <c:valAx>
        <c:axId val="160648614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Sheet1!$Q$49:$Q$55</c:f>
              <c:numCache>
                <c:formatCode>0.000</c:formatCode>
                <c:ptCount val="7"/>
                <c:pt idx="0">
                  <c:v>0</c:v>
                </c:pt>
                <c:pt idx="1">
                  <c:v>0.45333333333333337</c:v>
                </c:pt>
                <c:pt idx="2">
                  <c:v>0.90666666666666673</c:v>
                </c:pt>
                <c:pt idx="3">
                  <c:v>1.36</c:v>
                </c:pt>
                <c:pt idx="4">
                  <c:v>1.8133333333333335</c:v>
                </c:pt>
                <c:pt idx="5">
                  <c:v>2.2666666666666671</c:v>
                </c:pt>
                <c:pt idx="6">
                  <c:v>2.72</c:v>
                </c:pt>
              </c:numCache>
            </c:numRef>
          </c:xVal>
          <c:yVal>
            <c:numRef>
              <c:f>Sheet1!$M$49:$M$55</c:f>
              <c:numCache>
                <c:formatCode>0.000</c:formatCode>
                <c:ptCount val="7"/>
                <c:pt idx="0">
                  <c:v>0</c:v>
                </c:pt>
                <c:pt idx="1">
                  <c:v>0.13170000000013715</c:v>
                </c:pt>
                <c:pt idx="2">
                  <c:v>0.26050000000009277</c:v>
                </c:pt>
                <c:pt idx="3">
                  <c:v>0.37139999999999418</c:v>
                </c:pt>
                <c:pt idx="4">
                  <c:v>0.26050000000009277</c:v>
                </c:pt>
                <c:pt idx="5">
                  <c:v>0.13160000000016225</c:v>
                </c:pt>
                <c:pt idx="6">
                  <c:v>-7.9999999979918357E-4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D-F640-B336-D8751799CC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Sheet1!$P$49:$P$55</c:f>
              <c:numCache>
                <c:formatCode>0.000</c:formatCode>
                <c:ptCount val="7"/>
                <c:pt idx="0">
                  <c:v>0</c:v>
                </c:pt>
                <c:pt idx="1">
                  <c:v>0.46666666666666662</c:v>
                </c:pt>
                <c:pt idx="2">
                  <c:v>0.93333333333333324</c:v>
                </c:pt>
                <c:pt idx="3">
                  <c:v>1.3999999999999997</c:v>
                </c:pt>
                <c:pt idx="4">
                  <c:v>1.8666666666666665</c:v>
                </c:pt>
                <c:pt idx="5">
                  <c:v>2.3333333333333335</c:v>
                </c:pt>
                <c:pt idx="6">
                  <c:v>2.7999999999999994</c:v>
                </c:pt>
              </c:numCache>
            </c:numRef>
          </c:xVal>
          <c:yVal>
            <c:numRef>
              <c:f>Sheet1!$N$49:$N$55</c:f>
              <c:numCache>
                <c:formatCode>0.000</c:formatCode>
                <c:ptCount val="7"/>
                <c:pt idx="0">
                  <c:v>0</c:v>
                </c:pt>
                <c:pt idx="1">
                  <c:v>1.59000000001015E-2</c:v>
                </c:pt>
                <c:pt idx="2">
                  <c:v>0.28500000000008185</c:v>
                </c:pt>
                <c:pt idx="3">
                  <c:v>0.29840000000012878</c:v>
                </c:pt>
                <c:pt idx="4">
                  <c:v>0.28510000000005675</c:v>
                </c:pt>
                <c:pt idx="5">
                  <c:v>1.59000000001015E-2</c:v>
                </c:pt>
                <c:pt idx="6">
                  <c:v>-8.0000000002655725E-4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D-F640-B336-D8751799CC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Sheet1!$R$49:$R$55</c:f>
              <c:numCache>
                <c:formatCode>0.000</c:formatCode>
                <c:ptCount val="7"/>
                <c:pt idx="0">
                  <c:v>0</c:v>
                </c:pt>
                <c:pt idx="1">
                  <c:v>0.54</c:v>
                </c:pt>
                <c:pt idx="2">
                  <c:v>1.08</c:v>
                </c:pt>
                <c:pt idx="3">
                  <c:v>1.62</c:v>
                </c:pt>
                <c:pt idx="4">
                  <c:v>2.16</c:v>
                </c:pt>
                <c:pt idx="5">
                  <c:v>2.7000000000000006</c:v>
                </c:pt>
                <c:pt idx="6">
                  <c:v>3.24</c:v>
                </c:pt>
              </c:numCache>
            </c:numRef>
          </c:xVal>
          <c:yVal>
            <c:numRef>
              <c:f>Sheet1!$O$49:$O$55</c:f>
              <c:numCache>
                <c:formatCode>0.000</c:formatCode>
                <c:ptCount val="7"/>
                <c:pt idx="0">
                  <c:v>0</c:v>
                </c:pt>
                <c:pt idx="1">
                  <c:v>0.15640000000007603</c:v>
                </c:pt>
                <c:pt idx="2">
                  <c:v>9.110000000009677E-2</c:v>
                </c:pt>
                <c:pt idx="3">
                  <c:v>1.4550999999999021</c:v>
                </c:pt>
                <c:pt idx="4">
                  <c:v>1.7900000000054206E-2</c:v>
                </c:pt>
                <c:pt idx="5">
                  <c:v>0.13010000000008404</c:v>
                </c:pt>
                <c:pt idx="6">
                  <c:v>-3.7999999999556167E-3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D-F640-B336-D875179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91008"/>
        <c:axId val="1606486143"/>
      </c:scatterChart>
      <c:valAx>
        <c:axId val="45999100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86143"/>
        <c:crosses val="autoZero"/>
        <c:crossBetween val="midCat"/>
      </c:valAx>
      <c:valAx>
        <c:axId val="160648614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summary!$D$4:$I$4</c:f>
              <c:numCache>
                <c:formatCode>0.000</c:formatCode>
                <c:ptCount val="6"/>
                <c:pt idx="0">
                  <c:v>2.9891424722222846</c:v>
                </c:pt>
                <c:pt idx="1">
                  <c:v>2.0455834722221704</c:v>
                </c:pt>
                <c:pt idx="2">
                  <c:v>1.7926517222222627</c:v>
                </c:pt>
                <c:pt idx="3">
                  <c:v>1.3030624722221269</c:v>
                </c:pt>
                <c:pt idx="4">
                  <c:v>1.2877156597221844</c:v>
                </c:pt>
                <c:pt idx="5">
                  <c:v>2.4995990972222586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6242-99BB-ADC2938F4780}"/>
            </c:ext>
          </c:extLst>
        </c:ser>
        <c:ser>
          <c:idx val="1"/>
          <c:order val="1"/>
          <c:tx>
            <c:strRef>
              <c:f>summary!$C$5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summary!$D$5:$I$5</c:f>
              <c:numCache>
                <c:formatCode>0.000</c:formatCode>
                <c:ptCount val="6"/>
                <c:pt idx="0">
                  <c:v>2.683642472222119</c:v>
                </c:pt>
                <c:pt idx="1">
                  <c:v>1.8327834722221548</c:v>
                </c:pt>
                <c:pt idx="2">
                  <c:v>1.6844517222221382</c:v>
                </c:pt>
                <c:pt idx="3">
                  <c:v>0.87276247222213854</c:v>
                </c:pt>
                <c:pt idx="4">
                  <c:v>0.85851565972214727</c:v>
                </c:pt>
                <c:pt idx="5">
                  <c:v>2.0336990972221116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6242-99BB-ADC2938F4780}"/>
            </c:ext>
          </c:extLst>
        </c:ser>
        <c:ser>
          <c:idx val="2"/>
          <c:order val="2"/>
          <c:tx>
            <c:strRef>
              <c:f>summary!$C$6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summary!$D$6:$I$6</c:f>
              <c:numCache>
                <c:formatCode>0.000</c:formatCode>
                <c:ptCount val="6"/>
                <c:pt idx="0">
                  <c:v>3.762942472222222</c:v>
                </c:pt>
                <c:pt idx="1">
                  <c:v>2.3685834722222632</c:v>
                </c:pt>
                <c:pt idx="2">
                  <c:v>1.7237517222222776</c:v>
                </c:pt>
                <c:pt idx="3">
                  <c:v>0.63116247222230371</c:v>
                </c:pt>
                <c:pt idx="4">
                  <c:v>0.63081565972223386</c:v>
                </c:pt>
                <c:pt idx="5">
                  <c:v>2.6358990972221505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C-6242-99BB-ADC2938F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6016"/>
        <c:axId val="1408327696"/>
      </c:lineChart>
      <c:catAx>
        <c:axId val="1408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27696"/>
        <c:crosses val="autoZero"/>
        <c:auto val="1"/>
        <c:lblAlgn val="ctr"/>
        <c:lblOffset val="100"/>
        <c:noMultiLvlLbl val="0"/>
      </c:catAx>
      <c:valAx>
        <c:axId val="140832769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summary!$C$7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summary!$D$7:$I$7</c:f>
              <c:numCache>
                <c:formatCode>0.000</c:formatCode>
                <c:ptCount val="6"/>
                <c:pt idx="0">
                  <c:v>-0.91049999999972897</c:v>
                </c:pt>
                <c:pt idx="1">
                  <c:v>-0.31799999999975626</c:v>
                </c:pt>
                <c:pt idx="2">
                  <c:v>-0.28239999999982501</c:v>
                </c:pt>
                <c:pt idx="3">
                  <c:v>0.20060000000012224</c:v>
                </c:pt>
                <c:pt idx="4">
                  <c:v>0.12900000000013279</c:v>
                </c:pt>
                <c:pt idx="5">
                  <c:v>-0.12679999999977554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A-BF46-B6B5-6EF4817F305F}"/>
            </c:ext>
          </c:extLst>
        </c:ser>
        <c:ser>
          <c:idx val="1"/>
          <c:order val="1"/>
          <c:tx>
            <c:strRef>
              <c:f>summary!$C$8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summary!$D$8:$I$8</c:f>
              <c:numCache>
                <c:formatCode>0.000</c:formatCode>
                <c:ptCount val="6"/>
                <c:pt idx="0">
                  <c:v>-1.2159999999998945</c:v>
                </c:pt>
                <c:pt idx="1">
                  <c:v>-0.5307999999997719</c:v>
                </c:pt>
                <c:pt idx="2">
                  <c:v>-0.39059999999994943</c:v>
                </c:pt>
                <c:pt idx="3">
                  <c:v>-0.22969999999986612</c:v>
                </c:pt>
                <c:pt idx="4">
                  <c:v>-0.30019999999990432</c:v>
                </c:pt>
                <c:pt idx="5">
                  <c:v>-0.59269999999992251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A-BF46-B6B5-6EF4817F305F}"/>
            </c:ext>
          </c:extLst>
        </c:ser>
        <c:ser>
          <c:idx val="2"/>
          <c:order val="2"/>
          <c:tx>
            <c:strRef>
              <c:f>summary!$C$9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summary!$D$3:$I$3</c:f>
              <c:strCache>
                <c:ptCount val="6"/>
                <c:pt idx="0">
                  <c:v>Nd</c:v>
                </c:pt>
                <c:pt idx="1">
                  <c:v>Ce</c:v>
                </c:pt>
                <c:pt idx="2">
                  <c:v>Pd</c:v>
                </c:pt>
                <c:pt idx="3">
                  <c:v>As</c:v>
                </c:pt>
                <c:pt idx="4">
                  <c:v>Se</c:v>
                </c:pt>
                <c:pt idx="5">
                  <c:v>Zr</c:v>
                </c:pt>
              </c:strCache>
            </c:strRef>
          </c:cat>
          <c:val>
            <c:numRef>
              <c:f>summary!$D$9:$I$9</c:f>
              <c:numCache>
                <c:formatCode>0.000</c:formatCode>
                <c:ptCount val="6"/>
                <c:pt idx="0">
                  <c:v>-0.13669999999979154</c:v>
                </c:pt>
                <c:pt idx="1">
                  <c:v>5.000000000336513E-3</c:v>
                </c:pt>
                <c:pt idx="2">
                  <c:v>-0.3512999999998101</c:v>
                </c:pt>
                <c:pt idx="3">
                  <c:v>-0.47129999999970096</c:v>
                </c:pt>
                <c:pt idx="4">
                  <c:v>-0.52789999999981774</c:v>
                </c:pt>
                <c:pt idx="5">
                  <c:v>9.5000000001164153E-3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A-BF46-B6B5-6EF4817F3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6016"/>
        <c:axId val="1408327696"/>
      </c:lineChart>
      <c:catAx>
        <c:axId val="1408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27696"/>
        <c:crosses val="autoZero"/>
        <c:auto val="1"/>
        <c:lblAlgn val="ctr"/>
        <c:lblOffset val="100"/>
        <c:noMultiLvlLbl val="0"/>
      </c:catAx>
      <c:valAx>
        <c:axId val="140832769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summary!$L$3:$N$3</c:f>
              <c:strCache>
                <c:ptCount val="3"/>
                <c:pt idx="0">
                  <c:v>Pd</c:v>
                </c:pt>
                <c:pt idx="1">
                  <c:v>As</c:v>
                </c:pt>
                <c:pt idx="2">
                  <c:v>Se</c:v>
                </c:pt>
              </c:strCache>
            </c:strRef>
          </c:cat>
          <c:val>
            <c:numRef>
              <c:f>summary!$L$4:$N$4</c:f>
              <c:numCache>
                <c:formatCode>0.000</c:formatCode>
                <c:ptCount val="3"/>
                <c:pt idx="0">
                  <c:v>-0.67279999999982465</c:v>
                </c:pt>
                <c:pt idx="1">
                  <c:v>-0.79169999999976426</c:v>
                </c:pt>
                <c:pt idx="2">
                  <c:v>-0.83859999999981483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2-2843-BD23-C504E5429BE6}"/>
            </c:ext>
          </c:extLst>
        </c:ser>
        <c:ser>
          <c:idx val="1"/>
          <c:order val="1"/>
          <c:tx>
            <c:v>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summary!$L$3:$N$3</c:f>
              <c:strCache>
                <c:ptCount val="3"/>
                <c:pt idx="0">
                  <c:v>Pd</c:v>
                </c:pt>
                <c:pt idx="1">
                  <c:v>As</c:v>
                </c:pt>
                <c:pt idx="2">
                  <c:v>Se</c:v>
                </c:pt>
              </c:strCache>
            </c:strRef>
          </c:cat>
          <c:val>
            <c:numRef>
              <c:f>summary!$L$5:$N$5</c:f>
              <c:numCache>
                <c:formatCode>0.000</c:formatCode>
                <c:ptCount val="3"/>
                <c:pt idx="0">
                  <c:v>-0.1555999999998221</c:v>
                </c:pt>
                <c:pt idx="1">
                  <c:v>-0.35059999999975844</c:v>
                </c:pt>
                <c:pt idx="2">
                  <c:v>-0.37479999999982283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2-2843-BD23-C504E5429BE6}"/>
            </c:ext>
          </c:extLst>
        </c:ser>
        <c:ser>
          <c:idx val="2"/>
          <c:order val="2"/>
          <c:tx>
            <c:v>Zr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summary!$L$3:$N$3</c:f>
              <c:strCache>
                <c:ptCount val="3"/>
                <c:pt idx="0">
                  <c:v>Pd</c:v>
                </c:pt>
                <c:pt idx="1">
                  <c:v>As</c:v>
                </c:pt>
                <c:pt idx="2">
                  <c:v>Se</c:v>
                </c:pt>
              </c:strCache>
            </c:strRef>
          </c:cat>
          <c:val>
            <c:numRef>
              <c:f>summary!$L$6:$N$6</c:f>
              <c:numCache>
                <c:formatCode>0.000</c:formatCode>
                <c:ptCount val="3"/>
                <c:pt idx="0">
                  <c:v>-0.83763174999979206</c:v>
                </c:pt>
                <c:pt idx="1">
                  <c:v>-0.55889999999976681</c:v>
                </c:pt>
                <c:pt idx="2">
                  <c:v>-0.53239999999982501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2-2843-BD23-C504E542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293040"/>
        <c:axId val="340042384"/>
      </c:barChart>
      <c:catAx>
        <c:axId val="131429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42384"/>
        <c:crosses val="autoZero"/>
        <c:auto val="1"/>
        <c:lblAlgn val="ctr"/>
        <c:lblOffset val="100"/>
        <c:noMultiLvlLbl val="0"/>
      </c:catAx>
      <c:valAx>
        <c:axId val="34004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Binding Energy 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930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57</xdr:row>
      <xdr:rowOff>133350</xdr:rowOff>
    </xdr:from>
    <xdr:to>
      <xdr:col>13</xdr:col>
      <xdr:colOff>95250</xdr:colOff>
      <xdr:row>71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2AA7D-7AD5-D64B-9406-89F477DD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58</xdr:row>
      <xdr:rowOff>101600</xdr:rowOff>
    </xdr:from>
    <xdr:to>
      <xdr:col>19</xdr:col>
      <xdr:colOff>444500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479F7-EA49-2045-9345-6C5BCE07E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10</xdr:row>
      <xdr:rowOff>6350</xdr:rowOff>
    </xdr:from>
    <xdr:to>
      <xdr:col>8</xdr:col>
      <xdr:colOff>603250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2DB51-F8D8-A04E-B516-2AE8C7401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24</xdr:row>
      <xdr:rowOff>152400</xdr:rowOff>
    </xdr:from>
    <xdr:to>
      <xdr:col>8</xdr:col>
      <xdr:colOff>596900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56A1C-35FA-7940-8DCF-3661A65E1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222250</xdr:colOff>
      <xdr:row>8</xdr:row>
      <xdr:rowOff>57150</xdr:rowOff>
    </xdr:from>
    <xdr:to>
      <xdr:col>15</xdr:col>
      <xdr:colOff>666750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7F0199-1083-0E4C-A3B1-AE082C733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EB0D-18C4-DE4A-B702-12071299D562}">
  <dimension ref="B2:AB59"/>
  <sheetViews>
    <sheetView tabSelected="1" topLeftCell="D32" workbookViewId="0">
      <selection activeCell="V65" sqref="V65"/>
    </sheetView>
  </sheetViews>
  <sheetFormatPr baseColWidth="10" defaultRowHeight="16" x14ac:dyDescent="0.2"/>
  <sheetData>
    <row r="2" spans="2:28" x14ac:dyDescent="0.2">
      <c r="B2" t="s">
        <v>0</v>
      </c>
      <c r="E2" t="s">
        <v>15</v>
      </c>
      <c r="G2" t="s">
        <v>17</v>
      </c>
      <c r="J2" t="s">
        <v>48</v>
      </c>
    </row>
    <row r="3" spans="2:28" x14ac:dyDescent="0.2">
      <c r="B3" t="s">
        <v>1</v>
      </c>
      <c r="E3" t="s">
        <v>16</v>
      </c>
      <c r="G3" t="s">
        <v>18</v>
      </c>
      <c r="I3" t="s">
        <v>35</v>
      </c>
      <c r="J3" s="1">
        <v>-4.7125702499999997</v>
      </c>
    </row>
    <row r="4" spans="2:28" x14ac:dyDescent="0.2">
      <c r="I4" t="s">
        <v>37</v>
      </c>
      <c r="J4" s="1">
        <v>-5.9334112499999998</v>
      </c>
    </row>
    <row r="5" spans="2:28" x14ac:dyDescent="0.2">
      <c r="C5" t="s">
        <v>46</v>
      </c>
      <c r="D5" t="s">
        <v>48</v>
      </c>
      <c r="E5" t="s">
        <v>47</v>
      </c>
      <c r="F5" t="s">
        <v>49</v>
      </c>
      <c r="I5" t="s">
        <v>36</v>
      </c>
      <c r="J5" s="1">
        <v>-5.2170794999999996</v>
      </c>
    </row>
    <row r="6" spans="2:28" x14ac:dyDescent="0.2">
      <c r="B6" t="s">
        <v>2</v>
      </c>
      <c r="C6" s="1">
        <v>-2004.9865</v>
      </c>
      <c r="D6" s="1">
        <f>C6/180</f>
        <v>-11.138813888888889</v>
      </c>
      <c r="E6" s="1">
        <v>3612.56</v>
      </c>
      <c r="F6" s="1">
        <f>E6/180</f>
        <v>20.069777777777777</v>
      </c>
      <c r="I6" t="s">
        <v>39</v>
      </c>
      <c r="J6" s="1">
        <v>-4.6707902499999996</v>
      </c>
    </row>
    <row r="7" spans="2:28" x14ac:dyDescent="0.2">
      <c r="C7" s="1"/>
      <c r="D7" s="1"/>
      <c r="E7" s="1"/>
      <c r="F7" s="1"/>
      <c r="I7" t="s">
        <v>40</v>
      </c>
      <c r="J7" s="1">
        <v>-3.5107434375</v>
      </c>
    </row>
    <row r="8" spans="2:28" x14ac:dyDescent="0.2">
      <c r="C8" s="1"/>
      <c r="D8" s="1"/>
      <c r="E8" s="1"/>
      <c r="F8" s="1"/>
      <c r="I8" t="s">
        <v>38</v>
      </c>
      <c r="J8" s="1">
        <v>-8.5200268749999992</v>
      </c>
    </row>
    <row r="9" spans="2:28" x14ac:dyDescent="0.2">
      <c r="C9" t="s">
        <v>106</v>
      </c>
      <c r="H9" t="s">
        <v>107</v>
      </c>
      <c r="M9" t="s">
        <v>108</v>
      </c>
      <c r="U9" t="s">
        <v>106</v>
      </c>
      <c r="Z9" t="s">
        <v>107</v>
      </c>
    </row>
    <row r="10" spans="2:28" x14ac:dyDescent="0.2">
      <c r="C10" t="s">
        <v>46</v>
      </c>
      <c r="D10" t="s">
        <v>50</v>
      </c>
      <c r="E10" t="s">
        <v>65</v>
      </c>
      <c r="H10" t="s">
        <v>46</v>
      </c>
      <c r="I10" t="s">
        <v>50</v>
      </c>
      <c r="J10" t="s">
        <v>65</v>
      </c>
    </row>
    <row r="11" spans="2:28" x14ac:dyDescent="0.2">
      <c r="B11" t="s">
        <v>3</v>
      </c>
      <c r="C11" s="2">
        <v>-1992.0598</v>
      </c>
      <c r="D11" s="1">
        <f>C11-179*$D$6</f>
        <v>1.7878861111109927</v>
      </c>
      <c r="G11" t="s">
        <v>3</v>
      </c>
      <c r="H11" s="2">
        <v>-1992.0636999999999</v>
      </c>
      <c r="I11" s="1">
        <f>H11-179*$D$6</f>
        <v>1.7839861111110622</v>
      </c>
      <c r="M11" t="s">
        <v>66</v>
      </c>
      <c r="N11" t="s">
        <v>67</v>
      </c>
      <c r="O11" t="s">
        <v>68</v>
      </c>
      <c r="P11" t="s">
        <v>69</v>
      </c>
      <c r="V11" t="s">
        <v>50</v>
      </c>
      <c r="W11" t="s">
        <v>65</v>
      </c>
      <c r="AA11" t="s">
        <v>50</v>
      </c>
      <c r="AB11" t="s">
        <v>65</v>
      </c>
    </row>
    <row r="12" spans="2:28" x14ac:dyDescent="0.2">
      <c r="B12" t="s">
        <v>4</v>
      </c>
      <c r="C12" s="2">
        <v>-2011.8082999999999</v>
      </c>
      <c r="D12" s="1">
        <f>C12-181*$D$6</f>
        <v>4.3170138888888232</v>
      </c>
      <c r="G12" t="s">
        <v>4</v>
      </c>
      <c r="H12" s="2">
        <v>-2011.809</v>
      </c>
      <c r="I12" s="1">
        <f>H12-181*$D$6</f>
        <v>4.3163138888887715</v>
      </c>
      <c r="L12">
        <v>0</v>
      </c>
      <c r="M12" s="1">
        <v>-1992.0585000000001</v>
      </c>
      <c r="N12" s="1">
        <v>-1992.0586000000001</v>
      </c>
      <c r="O12" s="1">
        <v>-1992.0589</v>
      </c>
      <c r="P12" s="1">
        <v>-1992.0626</v>
      </c>
      <c r="T12" t="s">
        <v>70</v>
      </c>
      <c r="U12" s="6">
        <v>-1990.6618000000001</v>
      </c>
      <c r="V12" s="1">
        <f>U12-178*$D$6-$J$3-$J$5</f>
        <v>1.9767219722221405</v>
      </c>
      <c r="W12" s="1">
        <f>V12-$D$19-$D$33</f>
        <v>-0.42219999999997526</v>
      </c>
      <c r="Y12" t="s">
        <v>70</v>
      </c>
      <c r="Z12" s="6">
        <v>-1990.6723</v>
      </c>
      <c r="AA12" s="1">
        <f>Z12-178*$D$6-$J$3-$J$5</f>
        <v>1.9662219722222751</v>
      </c>
      <c r="AB12" s="1">
        <f>AA12-$D$19-$D$33</f>
        <v>-0.43269999999984066</v>
      </c>
    </row>
    <row r="13" spans="2:28" x14ac:dyDescent="0.2">
      <c r="C13" s="1"/>
      <c r="H13" s="1"/>
      <c r="L13">
        <v>1</v>
      </c>
      <c r="M13" s="2">
        <v>-1991.8520000000001</v>
      </c>
      <c r="N13" s="2">
        <v>-1991.9006999999999</v>
      </c>
      <c r="O13" s="3">
        <v>-1991.2583999999999</v>
      </c>
      <c r="P13" s="2">
        <v>-1991.61</v>
      </c>
      <c r="T13" t="s">
        <v>71</v>
      </c>
      <c r="U13" s="6">
        <v>-1990.9123999999999</v>
      </c>
      <c r="V13" s="1">
        <f t="shared" ref="V13:V15" si="0">U13-178*$D$6-$J$3-$J$5</f>
        <v>1.7261219722222911</v>
      </c>
      <c r="W13" s="1">
        <f>V13-$D$19-$D$33</f>
        <v>-0.67279999999982465</v>
      </c>
      <c r="Y13" t="s">
        <v>71</v>
      </c>
      <c r="Z13" s="6">
        <v>-1990.9197999999999</v>
      </c>
      <c r="AA13" s="1">
        <f t="shared" ref="AA13:AA14" si="1">Z13-178*$D$6-$J$3-$J$5</f>
        <v>1.7187219722223297</v>
      </c>
      <c r="AB13" s="1">
        <f>AA13-$D$19-$D$33</f>
        <v>-0.68019999999978609</v>
      </c>
    </row>
    <row r="14" spans="2:28" x14ac:dyDescent="0.2">
      <c r="B14" t="s">
        <v>5</v>
      </c>
      <c r="C14" s="1">
        <v>-1979.0345</v>
      </c>
      <c r="D14" s="1">
        <f>C14-178*$D$6</f>
        <v>3.6743722222222459</v>
      </c>
      <c r="E14">
        <f>D14-2*$D$11</f>
        <v>9.8600000000260479E-2</v>
      </c>
      <c r="G14" t="s">
        <v>5</v>
      </c>
      <c r="H14" s="1">
        <v>-1979.0358000000001</v>
      </c>
      <c r="I14" s="1">
        <f>H14-178*$D$6</f>
        <v>3.6730722222221175</v>
      </c>
      <c r="J14">
        <f>I14-2*$D$11</f>
        <v>9.7300000000132059E-2</v>
      </c>
      <c r="L14">
        <v>2</v>
      </c>
      <c r="M14" s="2">
        <v>-1991.6867999999999</v>
      </c>
      <c r="N14" s="2">
        <v>-1991.7593999999999</v>
      </c>
      <c r="O14" s="3">
        <v>-1990.9970000000001</v>
      </c>
      <c r="P14" s="2">
        <v>-1990.5272</v>
      </c>
      <c r="T14" t="s">
        <v>72</v>
      </c>
      <c r="U14" s="6">
        <v>-1990.5279</v>
      </c>
      <c r="V14" s="1">
        <f t="shared" si="0"/>
        <v>2.1106219722221802</v>
      </c>
      <c r="W14" s="1">
        <f>V14-$D$19-$D$33</f>
        <v>-0.28829999999993561</v>
      </c>
      <c r="Y14" t="s">
        <v>72</v>
      </c>
      <c r="Z14" s="6">
        <v>-1990.5335</v>
      </c>
      <c r="AA14" s="1">
        <f t="shared" si="1"/>
        <v>2.1050219722222216</v>
      </c>
      <c r="AB14" s="1">
        <f>AA14-$D$19-$D$33</f>
        <v>-0.29389999999989413</v>
      </c>
    </row>
    <row r="15" spans="2:28" x14ac:dyDescent="0.2">
      <c r="B15" t="s">
        <v>6</v>
      </c>
      <c r="C15" s="1">
        <v>-1978.9783</v>
      </c>
      <c r="D15" s="1">
        <f t="shared" ref="D15:D17" si="2">C15-178*$D$6</f>
        <v>3.7305722222222357</v>
      </c>
      <c r="E15">
        <f>D15-2*$D$11</f>
        <v>0.15480000000025029</v>
      </c>
      <c r="G15" t="s">
        <v>6</v>
      </c>
      <c r="H15" s="1">
        <v>-1978.9795999999999</v>
      </c>
      <c r="I15" s="1">
        <f t="shared" ref="I15:I16" si="3">H15-178*$D$6</f>
        <v>3.7292722222223347</v>
      </c>
      <c r="J15" s="11">
        <f>I15-2*$D$11</f>
        <v>0.15350000000034925</v>
      </c>
      <c r="L15">
        <v>3</v>
      </c>
      <c r="M15" s="2">
        <v>-1991.8520000000001</v>
      </c>
      <c r="N15" s="2">
        <v>-1991.9007999999999</v>
      </c>
      <c r="O15" s="3">
        <v>-1991.9550999999999</v>
      </c>
      <c r="P15" s="2">
        <v>-1991.1234999999999</v>
      </c>
      <c r="T15" s="7" t="s">
        <v>73</v>
      </c>
      <c r="U15" s="10">
        <v>-1990.5089</v>
      </c>
      <c r="V15" s="3">
        <f t="shared" si="0"/>
        <v>2.1296219722221856</v>
      </c>
      <c r="W15" s="3">
        <f>V15-$D$19-$D$33</f>
        <v>-0.26929999999993015</v>
      </c>
    </row>
    <row r="16" spans="2:28" x14ac:dyDescent="0.2">
      <c r="B16" t="s">
        <v>52</v>
      </c>
      <c r="C16" s="1">
        <v>-1979.2467999999999</v>
      </c>
      <c r="D16" s="1">
        <f t="shared" si="2"/>
        <v>3.4620722222223321</v>
      </c>
      <c r="E16" s="5">
        <f>D16-2*$D$11</f>
        <v>-0.1136999999996533</v>
      </c>
      <c r="G16" t="s">
        <v>52</v>
      </c>
      <c r="H16" s="1">
        <v>-1979.259</v>
      </c>
      <c r="I16" s="1">
        <f t="shared" si="3"/>
        <v>3.4498722222222113</v>
      </c>
      <c r="J16" s="5">
        <f>I16-2*$D$11</f>
        <v>-0.12589999999977408</v>
      </c>
      <c r="L16">
        <v>4</v>
      </c>
      <c r="M16" s="1">
        <v>-1992.0592999999999</v>
      </c>
      <c r="N16" s="2">
        <v>-1992.0594000000001</v>
      </c>
      <c r="O16" s="1">
        <v>-1992.0626999999999</v>
      </c>
      <c r="P16" s="2">
        <v>-1992.0585000000001</v>
      </c>
      <c r="Y16" t="s">
        <v>74</v>
      </c>
      <c r="Z16" s="6">
        <v>-1993.1560999999999</v>
      </c>
      <c r="AA16" s="1">
        <f>Z16-178*$D$6-$J$4-$J$5</f>
        <v>0.70326297222230139</v>
      </c>
      <c r="AB16" s="1">
        <f>AA16-$D$26-$D$33</f>
        <v>-0.15959999999972752</v>
      </c>
    </row>
    <row r="17" spans="2:28" x14ac:dyDescent="0.2">
      <c r="B17" s="7" t="s">
        <v>51</v>
      </c>
      <c r="C17" s="3">
        <v>-1979.2525000000001</v>
      </c>
      <c r="D17" s="3">
        <f t="shared" si="2"/>
        <v>3.4563722222221713</v>
      </c>
      <c r="E17" s="8">
        <f>D17-2*$D$11</f>
        <v>-0.1193999999998141</v>
      </c>
      <c r="H17" s="1"/>
      <c r="J17" s="11"/>
      <c r="T17" t="s">
        <v>74</v>
      </c>
      <c r="U17" s="6">
        <v>-1993.1521</v>
      </c>
      <c r="V17" s="1">
        <f>U17-178*$D$6-$J$4-$J$5</f>
        <v>0.7072629722222068</v>
      </c>
      <c r="W17" s="1">
        <f>V17-$D$26-$D$33</f>
        <v>-0.1555999999998221</v>
      </c>
      <c r="Y17" t="s">
        <v>75</v>
      </c>
      <c r="Z17" s="6">
        <v>-1993.1359</v>
      </c>
      <c r="AA17" s="1">
        <f t="shared" ref="AA17:AA18" si="4">Z17-178*$D$6-$J$4-$J$5</f>
        <v>0.72346297222223299</v>
      </c>
      <c r="AB17" s="1">
        <f>AA17-$D$26-$D$33</f>
        <v>-0.13939999999979591</v>
      </c>
    </row>
    <row r="18" spans="2:28" x14ac:dyDescent="0.2">
      <c r="C18" s="1"/>
      <c r="G18" t="s">
        <v>7</v>
      </c>
      <c r="H18" s="1">
        <v>-1996.4466</v>
      </c>
      <c r="I18" s="1">
        <f>H18-179*$D$6-$J$3</f>
        <v>2.1136563611109986</v>
      </c>
      <c r="J18" s="11"/>
      <c r="L18">
        <v>0</v>
      </c>
      <c r="M18" s="1">
        <f t="shared" ref="M18:O22" si="5">M12-M$12</f>
        <v>0</v>
      </c>
      <c r="N18" s="1">
        <f t="shared" si="5"/>
        <v>0</v>
      </c>
      <c r="O18" s="1">
        <f t="shared" si="5"/>
        <v>0</v>
      </c>
      <c r="P18" s="1">
        <f>P12-P$12</f>
        <v>0</v>
      </c>
      <c r="T18" t="s">
        <v>75</v>
      </c>
      <c r="U18" s="6">
        <v>-1993.2852</v>
      </c>
      <c r="V18" s="1">
        <f t="shared" ref="V18:V20" si="6">U18-178*$D$6-$J$4-$J$5</f>
        <v>0.5741629722221937</v>
      </c>
      <c r="W18" s="1">
        <f>V18-$D$26-$D$33</f>
        <v>-0.2886999999998352</v>
      </c>
      <c r="Y18" t="s">
        <v>76</v>
      </c>
      <c r="Z18" s="6">
        <v>-1993.1405999999999</v>
      </c>
      <c r="AA18" s="1">
        <f t="shared" si="4"/>
        <v>0.71876297222227592</v>
      </c>
      <c r="AB18" s="1">
        <f>AA18-$D$26-$D$33</f>
        <v>-0.14409999999975298</v>
      </c>
    </row>
    <row r="19" spans="2:28" x14ac:dyDescent="0.2">
      <c r="B19" t="s">
        <v>7</v>
      </c>
      <c r="C19" s="1">
        <v>-1996.4485</v>
      </c>
      <c r="D19" s="1">
        <f>C19-179*$D$6-$J$3</f>
        <v>2.1117563611110208</v>
      </c>
      <c r="G19" t="s">
        <v>8</v>
      </c>
      <c r="H19" s="2">
        <v>-2003.6148000000001</v>
      </c>
      <c r="I19" s="1">
        <f>H19-180*$D$6-$J$3</f>
        <v>6.0842702499999186</v>
      </c>
      <c r="J19" s="11"/>
      <c r="L19">
        <v>1</v>
      </c>
      <c r="M19" s="1">
        <f t="shared" si="5"/>
        <v>0.20650000000000546</v>
      </c>
      <c r="N19" s="1">
        <f t="shared" si="5"/>
        <v>0.15790000000015425</v>
      </c>
      <c r="O19" s="1">
        <f t="shared" si="5"/>
        <v>0.80050000000005639</v>
      </c>
      <c r="P19" s="1">
        <f t="shared" ref="P19:P22" si="7">P13-P$12</f>
        <v>0.45260000000007494</v>
      </c>
      <c r="T19" t="s">
        <v>76</v>
      </c>
      <c r="U19" s="6">
        <v>-1993.1356000000001</v>
      </c>
      <c r="V19" s="1">
        <f t="shared" si="6"/>
        <v>0.72376297222215769</v>
      </c>
      <c r="W19" s="1">
        <f>V19-$D$26-$D$33</f>
        <v>-0.13909999999987122</v>
      </c>
    </row>
    <row r="20" spans="2:28" x14ac:dyDescent="0.2">
      <c r="B20" t="s">
        <v>8</v>
      </c>
      <c r="C20" s="2">
        <v>-2003.6130000000001</v>
      </c>
      <c r="D20" s="1">
        <f>C20-180*$D$6-$J$3</f>
        <v>6.0860702499999215</v>
      </c>
      <c r="G20" t="s">
        <v>9</v>
      </c>
      <c r="H20" s="2">
        <v>-1984.4322999999999</v>
      </c>
      <c r="I20" s="1">
        <f>H20-178*$D$6-$J$3</f>
        <v>2.9891424722222846</v>
      </c>
      <c r="J20" s="4">
        <f>I20-$D$19-$D$11</f>
        <v>-0.91049999999972897</v>
      </c>
      <c r="L20">
        <v>2</v>
      </c>
      <c r="M20" s="1">
        <f t="shared" si="5"/>
        <v>0.37170000000014625</v>
      </c>
      <c r="N20" s="1">
        <f t="shared" si="5"/>
        <v>0.29920000000015534</v>
      </c>
      <c r="O20" s="1">
        <f t="shared" si="5"/>
        <v>1.0618999999999232</v>
      </c>
      <c r="P20" s="1">
        <f t="shared" si="7"/>
        <v>1.5353999999999814</v>
      </c>
      <c r="T20" s="7" t="s">
        <v>77</v>
      </c>
      <c r="U20" s="10">
        <v>-1993.1327000000001</v>
      </c>
      <c r="V20" s="3">
        <f t="shared" si="6"/>
        <v>0.72666297222211185</v>
      </c>
      <c r="W20" s="3">
        <f>V20-$D$26-$D$33</f>
        <v>-0.13619999999991705</v>
      </c>
      <c r="Y20" t="s">
        <v>94</v>
      </c>
      <c r="Z20" s="6">
        <v>-1995.6498999999999</v>
      </c>
      <c r="AA20" s="1">
        <f>Z20-178*$D$6-$J$8-$J$5</f>
        <v>0.79607859722233609</v>
      </c>
      <c r="AB20" s="1">
        <f>AA20-$D$26-$D$54</f>
        <v>-0.61813174999963927</v>
      </c>
    </row>
    <row r="21" spans="2:28" x14ac:dyDescent="0.2">
      <c r="B21" t="s">
        <v>9</v>
      </c>
      <c r="C21" s="2">
        <v>-1984.4292</v>
      </c>
      <c r="D21" s="1">
        <f>C21-178*$D$6-$J$3</f>
        <v>2.9922424722221885</v>
      </c>
      <c r="E21" s="1">
        <f>D21-$D$19-$D$11</f>
        <v>-0.90739999999982501</v>
      </c>
      <c r="G21" t="s">
        <v>10</v>
      </c>
      <c r="H21" s="1">
        <v>-1984.7378000000001</v>
      </c>
      <c r="I21" s="1">
        <f>H21-178*$D$6-$J$3</f>
        <v>2.683642472222119</v>
      </c>
      <c r="J21" s="4">
        <f>I21-$D$19-$D$11</f>
        <v>-1.2159999999998945</v>
      </c>
      <c r="L21">
        <v>3</v>
      </c>
      <c r="M21" s="1">
        <f t="shared" si="5"/>
        <v>0.20650000000000546</v>
      </c>
      <c r="N21" s="1">
        <f t="shared" si="5"/>
        <v>0.15780000000017935</v>
      </c>
      <c r="O21" s="1">
        <f t="shared" si="5"/>
        <v>0.10380000000009204</v>
      </c>
      <c r="P21" s="1">
        <f t="shared" si="7"/>
        <v>0.93910000000005311</v>
      </c>
      <c r="Y21" t="s">
        <v>95</v>
      </c>
      <c r="Z21" s="6">
        <v>-1995.8815999999999</v>
      </c>
      <c r="AA21" s="1">
        <f t="shared" ref="AA21:AA22" si="8">Z21-178*$D$6-$J$8-$J$5</f>
        <v>0.56437859722228989</v>
      </c>
      <c r="AB21" s="1">
        <f>AA21-$D$26-$D$54</f>
        <v>-0.84983174999968547</v>
      </c>
    </row>
    <row r="22" spans="2:28" x14ac:dyDescent="0.2">
      <c r="B22" t="s">
        <v>10</v>
      </c>
      <c r="C22" s="1">
        <v>-1984.7488000000001</v>
      </c>
      <c r="D22" s="1">
        <f>C22-178*$D$6-$J$3</f>
        <v>2.6726424722221518</v>
      </c>
      <c r="E22" s="4">
        <f>D22-$D$19-$D$11</f>
        <v>-1.2269999999998618</v>
      </c>
      <c r="G22" t="s">
        <v>53</v>
      </c>
      <c r="H22" s="2">
        <v>-1983.6585</v>
      </c>
      <c r="I22" s="1">
        <f>H22-178*$D$6-$J$3</f>
        <v>3.762942472222222</v>
      </c>
      <c r="J22" s="2">
        <f>I22-$D$19-$D$11</f>
        <v>-0.13669999999979154</v>
      </c>
      <c r="L22">
        <v>4</v>
      </c>
      <c r="M22" s="1">
        <f t="shared" si="5"/>
        <v>-7.9999999979918357E-4</v>
      </c>
      <c r="N22" s="1">
        <f t="shared" si="5"/>
        <v>-8.0000000002655725E-4</v>
      </c>
      <c r="O22" s="1">
        <f t="shared" si="5"/>
        <v>-3.7999999999556167E-3</v>
      </c>
      <c r="P22" s="1">
        <f t="shared" si="7"/>
        <v>4.0999999998803105E-3</v>
      </c>
      <c r="T22" t="s">
        <v>94</v>
      </c>
      <c r="U22" s="6">
        <v>-1995.6404</v>
      </c>
      <c r="V22" s="1">
        <f>U22-178*$D$6-$J$8-$J$5</f>
        <v>0.80557859722222513</v>
      </c>
      <c r="W22" s="1">
        <f>V22-$D$26-$D$54</f>
        <v>-0.60863174999975023</v>
      </c>
      <c r="Y22" t="s">
        <v>96</v>
      </c>
      <c r="Z22" s="6">
        <v>-1995.4152999999999</v>
      </c>
      <c r="AA22" s="1">
        <f t="shared" si="8"/>
        <v>1.0306785972223365</v>
      </c>
      <c r="AB22" s="1">
        <f>AA22-$D$26-$D$54</f>
        <v>-0.3835317499996389</v>
      </c>
    </row>
    <row r="23" spans="2:28" x14ac:dyDescent="0.2">
      <c r="B23" t="s">
        <v>53</v>
      </c>
      <c r="C23" s="2">
        <v>-1983.6575</v>
      </c>
      <c r="D23" s="1">
        <f>C23-178*$D$6-$J$3</f>
        <v>3.7639424722221984</v>
      </c>
      <c r="E23" s="1">
        <f>D23-$D$19-$D$11</f>
        <v>-0.13569999999981519</v>
      </c>
      <c r="H23" s="1"/>
      <c r="J23" s="11"/>
      <c r="T23" t="s">
        <v>95</v>
      </c>
      <c r="U23" s="6">
        <v>-1995.8694</v>
      </c>
      <c r="V23" s="1">
        <f t="shared" ref="V23:V25" si="9">U23-178*$D$6-$J$8-$J$5</f>
        <v>0.5765785972221833</v>
      </c>
      <c r="W23" s="1">
        <f>V23-$D$26-$D$54</f>
        <v>-0.83763174999979206</v>
      </c>
    </row>
    <row r="24" spans="2:28" x14ac:dyDescent="0.2">
      <c r="B24" s="7" t="s">
        <v>54</v>
      </c>
      <c r="C24" s="3">
        <v>-1983.742</v>
      </c>
      <c r="D24" s="3">
        <f>C24-178*$D$6-$J$3</f>
        <v>3.6794424722222638</v>
      </c>
      <c r="E24" s="3">
        <f>D24-$D$19-$D$11</f>
        <v>-0.22019999999974971</v>
      </c>
      <c r="G24" t="s">
        <v>23</v>
      </c>
      <c r="H24" s="1">
        <v>-1999.2094999999999</v>
      </c>
      <c r="I24" s="1">
        <f>H24-179*$D$6-$J$4</f>
        <v>0.57159736111105364</v>
      </c>
      <c r="J24" s="11"/>
      <c r="M24" t="s">
        <v>109</v>
      </c>
      <c r="T24" t="s">
        <v>96</v>
      </c>
      <c r="U24" s="6">
        <v>-1995.4084</v>
      </c>
      <c r="V24" s="1">
        <f t="shared" si="9"/>
        <v>1.037578597222196</v>
      </c>
      <c r="W24" s="1">
        <f>V24-$D$26-$D$54</f>
        <v>-0.37663174999977933</v>
      </c>
      <c r="Y24" t="s">
        <v>78</v>
      </c>
      <c r="Z24" s="6">
        <v>-1990.9911</v>
      </c>
      <c r="AA24" s="1">
        <f>Z24-178*$D$6-$J$6-$J$3</f>
        <v>1.1011327222222649</v>
      </c>
      <c r="AB24" s="1">
        <f>AA24-$D$19-$D$40</f>
        <v>-0.3251999999997679</v>
      </c>
    </row>
    <row r="25" spans="2:28" x14ac:dyDescent="0.2">
      <c r="C25" s="1"/>
      <c r="G25" t="s">
        <v>24</v>
      </c>
      <c r="H25" s="1">
        <v>-2005.4446</v>
      </c>
      <c r="I25" s="1">
        <f>H25-180*$D$6-$J$4</f>
        <v>5.4753112499999412</v>
      </c>
      <c r="J25" s="11"/>
      <c r="M25" t="s">
        <v>66</v>
      </c>
      <c r="N25" t="s">
        <v>67</v>
      </c>
      <c r="O25" t="s">
        <v>68</v>
      </c>
      <c r="P25" t="s">
        <v>69</v>
      </c>
      <c r="T25" s="7" t="s">
        <v>97</v>
      </c>
      <c r="U25" s="10">
        <v>-1995.5758000000001</v>
      </c>
      <c r="V25" s="3">
        <f t="shared" si="9"/>
        <v>0.87017859722215274</v>
      </c>
      <c r="W25" s="3">
        <f>V25-$D$26-$D$54</f>
        <v>-0.54403174999982262</v>
      </c>
      <c r="Y25" t="s">
        <v>79</v>
      </c>
      <c r="Z25" s="6">
        <v>-1991.4576</v>
      </c>
      <c r="AA25" s="1">
        <f t="shared" ref="AA25:AA26" si="10">Z25-178*$D$6-$J$6-$J$3</f>
        <v>0.63463272222226852</v>
      </c>
      <c r="AB25" s="1">
        <f>AA25-$D$19-$D$40</f>
        <v>-0.79169999999976426</v>
      </c>
    </row>
    <row r="26" spans="2:28" x14ac:dyDescent="0.2">
      <c r="B26" t="s">
        <v>23</v>
      </c>
      <c r="C26" s="1">
        <v>-1999.2054000000001</v>
      </c>
      <c r="D26" s="1">
        <f>C26-179*$D$6-$J$4</f>
        <v>0.57569736111093395</v>
      </c>
      <c r="G26" t="s">
        <v>25</v>
      </c>
      <c r="H26" s="1">
        <v>-1986.5967000000001</v>
      </c>
      <c r="I26" s="1">
        <f>H26-178*$D$6-$J$4</f>
        <v>2.0455834722221704</v>
      </c>
      <c r="J26" s="2">
        <f>I26-$D$26-$D$11</f>
        <v>-0.31799999999975626</v>
      </c>
      <c r="L26">
        <v>0</v>
      </c>
      <c r="M26" s="1">
        <v>-1992.0585000000001</v>
      </c>
      <c r="N26" s="1">
        <v>-1992.0586000000001</v>
      </c>
      <c r="O26" s="1">
        <v>-1992.0589</v>
      </c>
      <c r="P26" s="1">
        <v>-1992.0626</v>
      </c>
      <c r="Y26" t="s">
        <v>80</v>
      </c>
      <c r="Z26" s="6">
        <v>-1990.9471000000001</v>
      </c>
      <c r="AA26" s="1">
        <f t="shared" si="10"/>
        <v>1.1451327222221339</v>
      </c>
      <c r="AB26" s="1">
        <f>AA26-$D$19-$D$40</f>
        <v>-0.28119999999989886</v>
      </c>
    </row>
    <row r="27" spans="2:28" x14ac:dyDescent="0.2">
      <c r="B27" t="s">
        <v>24</v>
      </c>
      <c r="C27" s="1">
        <v>-2005.4386999999999</v>
      </c>
      <c r="D27" s="1">
        <f>C27-180*$D$6-$J$4</f>
        <v>5.4812112500000518</v>
      </c>
      <c r="G27" t="s">
        <v>26</v>
      </c>
      <c r="H27" s="1">
        <v>-1986.8095000000001</v>
      </c>
      <c r="I27" s="1">
        <f>H27-178*$D$6-$J$4</f>
        <v>1.8327834722221548</v>
      </c>
      <c r="J27" s="4">
        <f>I27-$D$26-$D$11</f>
        <v>-0.5307999999997719</v>
      </c>
      <c r="L27">
        <v>1</v>
      </c>
      <c r="M27" s="2">
        <v>-1991.8525999999999</v>
      </c>
      <c r="N27" s="2">
        <v>-1991.9025999999999</v>
      </c>
      <c r="O27" s="3"/>
      <c r="P27" s="2"/>
      <c r="T27" t="s">
        <v>78</v>
      </c>
      <c r="U27" s="6">
        <v>-1990.9905000000001</v>
      </c>
      <c r="V27" s="1">
        <f>U27-178*$D$6-$J$6-$J$3</f>
        <v>1.1017327222221143</v>
      </c>
      <c r="W27" s="1">
        <f>V27-$D$19-$D$40</f>
        <v>-0.32459999999991851</v>
      </c>
    </row>
    <row r="28" spans="2:28" x14ac:dyDescent="0.2">
      <c r="B28" t="s">
        <v>25</v>
      </c>
      <c r="C28" s="1">
        <v>-1986.5666000000001</v>
      </c>
      <c r="D28" s="1">
        <f>C28-178*$D$6-$J$4</f>
        <v>2.075683472222118</v>
      </c>
      <c r="E28" s="1">
        <f>D28-$D$26-$D$11</f>
        <v>-0.28789999999980864</v>
      </c>
      <c r="G28" t="s">
        <v>55</v>
      </c>
      <c r="H28" s="1">
        <v>-1986.2737</v>
      </c>
      <c r="I28" s="1">
        <f>H28-178*$D$6-$J$4</f>
        <v>2.3685834722222632</v>
      </c>
      <c r="J28" s="2">
        <f>I28-$D$26-$D$11</f>
        <v>5.000000000336513E-3</v>
      </c>
      <c r="L28">
        <v>2</v>
      </c>
      <c r="M28" s="2">
        <v>-1991.6874</v>
      </c>
      <c r="N28" s="2">
        <v>-1991.7607</v>
      </c>
      <c r="O28" s="3"/>
      <c r="P28" s="2"/>
      <c r="T28" t="s">
        <v>79</v>
      </c>
      <c r="U28" s="6">
        <v>-1991.4531999999999</v>
      </c>
      <c r="V28" s="1">
        <f t="shared" ref="V28:V30" si="11">U28-178*$D$6-$J$6-$J$3</f>
        <v>0.6390327222223009</v>
      </c>
      <c r="W28" s="1">
        <f>V28-$D$19-$D$40</f>
        <v>-0.78729999999973188</v>
      </c>
      <c r="Y28" t="s">
        <v>82</v>
      </c>
      <c r="Z28" s="6">
        <v>-1993.5508</v>
      </c>
      <c r="AA28" s="1">
        <f>Z28-178*$D$6-$J$6-$J$4</f>
        <v>-0.23772627777775579</v>
      </c>
      <c r="AB28" s="1">
        <f>AA28-$D$26-$D$40</f>
        <v>-0.12799999999970169</v>
      </c>
    </row>
    <row r="29" spans="2:28" x14ac:dyDescent="0.2">
      <c r="B29" t="s">
        <v>26</v>
      </c>
      <c r="C29" s="1">
        <v>-1986.8017</v>
      </c>
      <c r="D29" s="1">
        <f>C29-178*$D$6-$J$4</f>
        <v>1.8405834722222432</v>
      </c>
      <c r="E29" s="4">
        <f>D29-$D$26-$D$11</f>
        <v>-0.5229999999996835</v>
      </c>
      <c r="H29" s="1"/>
      <c r="J29" s="11"/>
      <c r="L29">
        <v>3</v>
      </c>
      <c r="M29" s="2">
        <v>-1991.8525999999999</v>
      </c>
      <c r="N29" s="2">
        <v>-1991.9027000000001</v>
      </c>
      <c r="O29" s="3"/>
      <c r="P29" s="2"/>
      <c r="T29" t="s">
        <v>80</v>
      </c>
      <c r="U29" s="6">
        <v>-1990.9411</v>
      </c>
      <c r="V29" s="1">
        <f t="shared" si="11"/>
        <v>1.1511327222222194</v>
      </c>
      <c r="W29" s="1">
        <f>V29-$D$19-$D$40</f>
        <v>-0.27519999999981337</v>
      </c>
      <c r="Y29" t="s">
        <v>83</v>
      </c>
      <c r="Z29" s="6">
        <v>-1993.7734</v>
      </c>
      <c r="AA29" s="1">
        <f t="shared" ref="AA29:AA30" si="12">Z29-178*$D$6-$J$6-$J$4</f>
        <v>-0.46032627777781254</v>
      </c>
      <c r="AB29" s="1">
        <f>AA29-$D$26-$D$40</f>
        <v>-0.35059999999975844</v>
      </c>
    </row>
    <row r="30" spans="2:28" x14ac:dyDescent="0.2">
      <c r="B30" t="s">
        <v>55</v>
      </c>
      <c r="C30" s="1">
        <v>-1986.3304000000001</v>
      </c>
      <c r="D30" s="1">
        <f>C30-178*$D$6-$J$4</f>
        <v>2.3118834722221715</v>
      </c>
      <c r="E30" s="1">
        <f>D30-$D$26-$D$11</f>
        <v>-5.1699999999755164E-2</v>
      </c>
      <c r="G30" t="s">
        <v>11</v>
      </c>
      <c r="H30" s="1">
        <v>-1998.7809999999999</v>
      </c>
      <c r="I30" s="1">
        <f>H30-179*$D$6-$J$5</f>
        <v>0.28376561111103893</v>
      </c>
      <c r="J30" s="11"/>
      <c r="L30">
        <v>4</v>
      </c>
      <c r="M30" s="1">
        <v>-1992.0592999999999</v>
      </c>
      <c r="N30" s="2">
        <v>-1992.0594000000001</v>
      </c>
      <c r="O30" s="1">
        <v>-1992.0626999999999</v>
      </c>
      <c r="P30" s="2">
        <v>-1992.0585000000001</v>
      </c>
      <c r="T30" s="7" t="s">
        <v>81</v>
      </c>
      <c r="U30" s="10">
        <v>-1990.9290000000001</v>
      </c>
      <c r="V30" s="3">
        <f t="shared" si="11"/>
        <v>1.1632327222221379</v>
      </c>
      <c r="W30" s="3">
        <f>V30-$D$19-$D$40</f>
        <v>-0.26309999999989486</v>
      </c>
      <c r="Y30" t="s">
        <v>84</v>
      </c>
      <c r="Z30" s="6">
        <v>-1993.5918999999999</v>
      </c>
      <c r="AA30" s="1">
        <f t="shared" si="12"/>
        <v>-0.27882627777767066</v>
      </c>
      <c r="AB30" s="1">
        <f>AA30-$D$26-$D$40</f>
        <v>-0.16909999999961656</v>
      </c>
    </row>
    <row r="31" spans="2:28" x14ac:dyDescent="0.2">
      <c r="B31" s="7" t="s">
        <v>56</v>
      </c>
      <c r="C31" s="3">
        <v>-1986.4113</v>
      </c>
      <c r="D31" s="3">
        <f>C31-178*$D$6-$J$4</f>
        <v>2.2309834722222428</v>
      </c>
      <c r="E31" s="3">
        <f>D31-$D$26-$D$11</f>
        <v>-0.13259999999968386</v>
      </c>
      <c r="G31" t="s">
        <v>14</v>
      </c>
      <c r="H31" s="1">
        <v>-2006.6214</v>
      </c>
      <c r="I31" s="1">
        <f>H31-180*$D$6-$J$5</f>
        <v>3.5821794999999836</v>
      </c>
      <c r="J31" s="11"/>
    </row>
    <row r="32" spans="2:28" x14ac:dyDescent="0.2">
      <c r="C32" s="1"/>
      <c r="G32" t="s">
        <v>12</v>
      </c>
      <c r="H32" s="1">
        <v>-1986.1333</v>
      </c>
      <c r="I32" s="1">
        <f>H32-178*$D$6-$J$5</f>
        <v>1.7926517222222627</v>
      </c>
      <c r="J32" s="2">
        <f>I32-$D$33-$D$11</f>
        <v>-0.28239999999982501</v>
      </c>
      <c r="L32">
        <v>0</v>
      </c>
      <c r="M32" s="1">
        <f t="shared" ref="M32:P36" si="13">M26-M$12</f>
        <v>0</v>
      </c>
      <c r="N32" s="1">
        <f t="shared" si="13"/>
        <v>0</v>
      </c>
      <c r="O32" s="1">
        <f t="shared" si="13"/>
        <v>0</v>
      </c>
      <c r="P32" s="1">
        <f t="shared" si="13"/>
        <v>0</v>
      </c>
      <c r="T32" t="s">
        <v>82</v>
      </c>
      <c r="U32" s="6">
        <v>-1993.5505000000001</v>
      </c>
      <c r="V32" s="1">
        <f>U32-178*$D$6-$J$6-$J$4</f>
        <v>-0.2374262777778311</v>
      </c>
      <c r="W32" s="1">
        <f>V32-$D$26-$D$40</f>
        <v>-0.12769999999977699</v>
      </c>
      <c r="Y32" t="s">
        <v>102</v>
      </c>
      <c r="Z32" s="6">
        <v>-1995.9508000000001</v>
      </c>
      <c r="AA32" s="1">
        <f>Z32-178*$D$6-$J$6-$J$8</f>
        <v>-5.1110652777847321E-2</v>
      </c>
      <c r="AB32" s="1">
        <f>AA32-$D$54-$D$40</f>
        <v>-0.20419999999990068</v>
      </c>
    </row>
    <row r="33" spans="2:28" x14ac:dyDescent="0.2">
      <c r="B33" t="s">
        <v>11</v>
      </c>
      <c r="C33" s="1">
        <v>-1998.7775999999999</v>
      </c>
      <c r="D33" s="1">
        <f>C33-179*$D$6-$J$5</f>
        <v>0.28716561111109495</v>
      </c>
      <c r="G33" t="s">
        <v>13</v>
      </c>
      <c r="H33" s="1">
        <v>-1986.2415000000001</v>
      </c>
      <c r="I33" s="1">
        <f t="shared" ref="I33:I34" si="14">H33-178*$D$6-$J$5</f>
        <v>1.6844517222221382</v>
      </c>
      <c r="J33" s="2">
        <f>I33-$D$33-$D$11</f>
        <v>-0.39059999999994943</v>
      </c>
      <c r="L33">
        <v>1</v>
      </c>
      <c r="M33" s="1">
        <f t="shared" si="13"/>
        <v>0.20590000000015607</v>
      </c>
      <c r="N33" s="1">
        <f t="shared" si="13"/>
        <v>0.15600000000017644</v>
      </c>
      <c r="O33" s="1">
        <f t="shared" si="13"/>
        <v>1992.0589</v>
      </c>
      <c r="P33" s="1">
        <f t="shared" si="13"/>
        <v>1992.0626</v>
      </c>
      <c r="T33" t="s">
        <v>83</v>
      </c>
      <c r="U33" s="6">
        <v>-1993.7605000000001</v>
      </c>
      <c r="V33" s="1">
        <f t="shared" ref="V33:V35" si="15">U33-178*$D$6-$J$6-$J$4</f>
        <v>-0.44742627777786748</v>
      </c>
      <c r="W33" s="1">
        <f>V33-$D$26-$D$40</f>
        <v>-0.33769999999981337</v>
      </c>
      <c r="Y33" t="s">
        <v>103</v>
      </c>
      <c r="Z33" s="6">
        <v>-1996.3054999999999</v>
      </c>
      <c r="AA33" s="1">
        <f t="shared" ref="AA33:AA34" si="16">Z33-178*$D$6-$J$6-$J$8</f>
        <v>-0.40581065277771344</v>
      </c>
      <c r="AB33" s="1">
        <f>AA33-$D$54-$D$40</f>
        <v>-0.55889999999976681</v>
      </c>
    </row>
    <row r="34" spans="2:28" x14ac:dyDescent="0.2">
      <c r="B34" t="s">
        <v>14</v>
      </c>
      <c r="C34" s="1">
        <v>-2006.6194</v>
      </c>
      <c r="D34" s="1">
        <f>C34-180*$D$6-$J$5</f>
        <v>3.5841794999999363</v>
      </c>
      <c r="G34" t="s">
        <v>57</v>
      </c>
      <c r="H34" s="1">
        <v>-1986.2021999999999</v>
      </c>
      <c r="I34" s="1">
        <f t="shared" si="14"/>
        <v>1.7237517222222776</v>
      </c>
      <c r="J34" s="2">
        <f>I34-$D$33-$D$11</f>
        <v>-0.3512999999998101</v>
      </c>
      <c r="L34">
        <v>2</v>
      </c>
      <c r="M34" s="1">
        <f t="shared" si="13"/>
        <v>0.37110000000006949</v>
      </c>
      <c r="N34" s="1">
        <f t="shared" si="13"/>
        <v>0.29790000000002692</v>
      </c>
      <c r="O34" s="1">
        <f t="shared" si="13"/>
        <v>1992.0589</v>
      </c>
      <c r="P34" s="1">
        <f t="shared" si="13"/>
        <v>1992.0626</v>
      </c>
      <c r="T34" t="s">
        <v>84</v>
      </c>
      <c r="U34" s="6">
        <v>-1993.577</v>
      </c>
      <c r="V34" s="1">
        <f t="shared" si="15"/>
        <v>-0.26392627777777289</v>
      </c>
      <c r="W34" s="1">
        <f>V34-$D$26-$D$40</f>
        <v>-0.15419999999971878</v>
      </c>
      <c r="Y34" t="s">
        <v>104</v>
      </c>
      <c r="Z34" s="6">
        <v>-1995.7952</v>
      </c>
      <c r="AA34" s="1">
        <f t="shared" si="16"/>
        <v>0.10448934722220216</v>
      </c>
      <c r="AB34" s="1">
        <f>AA34-$D$54-$D$40</f>
        <v>-4.8599999999851207E-2</v>
      </c>
    </row>
    <row r="35" spans="2:28" x14ac:dyDescent="0.2">
      <c r="B35" t="s">
        <v>12</v>
      </c>
      <c r="C35" s="1">
        <v>-1986.1320000000001</v>
      </c>
      <c r="D35" s="1">
        <f>C35-178*$D$6-$J$5</f>
        <v>1.7939517222221637</v>
      </c>
      <c r="E35" s="1">
        <f>D35-$D$33-$D$11</f>
        <v>-0.28109999999992397</v>
      </c>
      <c r="H35" s="1"/>
      <c r="J35" s="11"/>
      <c r="L35">
        <v>3</v>
      </c>
      <c r="M35" s="1">
        <f t="shared" si="13"/>
        <v>0.20590000000015607</v>
      </c>
      <c r="N35" s="1">
        <f t="shared" si="13"/>
        <v>0.15589999999997417</v>
      </c>
      <c r="O35" s="1">
        <f t="shared" si="13"/>
        <v>1992.0589</v>
      </c>
      <c r="P35" s="1">
        <f t="shared" si="13"/>
        <v>1992.0626</v>
      </c>
      <c r="T35" s="7" t="s">
        <v>85</v>
      </c>
      <c r="U35" s="10">
        <v>-1993.5473999999999</v>
      </c>
      <c r="V35" s="3">
        <f t="shared" si="15"/>
        <v>-0.23432627777769977</v>
      </c>
      <c r="W35" s="3">
        <f>V35-$D$26-$D$40</f>
        <v>-0.12459999999964566</v>
      </c>
    </row>
    <row r="36" spans="2:28" x14ac:dyDescent="0.2">
      <c r="B36" t="s">
        <v>13</v>
      </c>
      <c r="C36" s="1">
        <v>-1986.1968999999999</v>
      </c>
      <c r="D36" s="1">
        <f t="shared" ref="D36:D38" si="17">C36-178*$D$6-$J$5</f>
        <v>1.7290517222223114</v>
      </c>
      <c r="E36" s="4">
        <f>D36-$D$33-$D$11</f>
        <v>-0.34599999999977626</v>
      </c>
      <c r="G36" t="s">
        <v>27</v>
      </c>
      <c r="H36" s="1">
        <v>-1999.2194</v>
      </c>
      <c r="I36" s="1">
        <f>H36-179*$D$6-$J$6</f>
        <v>-0.70092363888896259</v>
      </c>
      <c r="J36" s="11"/>
      <c r="L36">
        <v>4</v>
      </c>
      <c r="M36" s="1">
        <f t="shared" si="13"/>
        <v>-7.9999999979918357E-4</v>
      </c>
      <c r="N36" s="1">
        <f t="shared" si="13"/>
        <v>-8.0000000002655725E-4</v>
      </c>
      <c r="O36" s="1">
        <f t="shared" si="13"/>
        <v>-3.7999999999556167E-3</v>
      </c>
      <c r="P36" s="1">
        <f t="shared" si="13"/>
        <v>4.0999999998803105E-3</v>
      </c>
      <c r="Y36" t="s">
        <v>86</v>
      </c>
      <c r="Z36" s="6">
        <v>-1989.6782000000001</v>
      </c>
      <c r="AA36" s="1">
        <f>Z36-178*$D$6-$J$3-$J$7</f>
        <v>1.2539859097221648</v>
      </c>
      <c r="AB36" s="1">
        <f>AA36-$D$47-$D$19</f>
        <v>-0.22859999999991487</v>
      </c>
    </row>
    <row r="37" spans="2:28" x14ac:dyDescent="0.2">
      <c r="B37" t="s">
        <v>57</v>
      </c>
      <c r="C37" s="1">
        <v>-1986.1911</v>
      </c>
      <c r="D37" s="1">
        <f t="shared" si="17"/>
        <v>1.7348517222222197</v>
      </c>
      <c r="E37" s="4">
        <f>D37-$D$33-$D$11</f>
        <v>-0.34019999999986794</v>
      </c>
      <c r="G37" t="s">
        <v>28</v>
      </c>
      <c r="H37" s="1">
        <v>-2007.1329000000001</v>
      </c>
      <c r="I37" s="1">
        <f>H37-180*$D$6-$J$6</f>
        <v>2.5243902499999145</v>
      </c>
      <c r="J37" s="11"/>
      <c r="T37" t="s">
        <v>102</v>
      </c>
      <c r="U37" s="6">
        <v>-1995.9335000000001</v>
      </c>
      <c r="V37" s="1">
        <f>U37-178*$D$6-$J$6-$J$8</f>
        <v>-3.3810652777869876E-2</v>
      </c>
      <c r="W37" s="1">
        <f>V37-$D$54-$D$40</f>
        <v>-0.18689999999992324</v>
      </c>
      <c r="Y37" t="s">
        <v>87</v>
      </c>
      <c r="Z37" s="6">
        <v>-1990.2882</v>
      </c>
      <c r="AA37" s="1">
        <f t="shared" ref="AA37:AA38" si="18">Z37-178*$D$6-$J$3-$J$7</f>
        <v>0.64398590972226488</v>
      </c>
      <c r="AB37" s="1">
        <f>AA37-$D$47-$D$19</f>
        <v>-0.83859999999981483</v>
      </c>
    </row>
    <row r="38" spans="2:28" x14ac:dyDescent="0.2">
      <c r="B38" s="7" t="s">
        <v>58</v>
      </c>
      <c r="C38" s="3">
        <v>-1986.1892</v>
      </c>
      <c r="D38" s="3">
        <f t="shared" si="17"/>
        <v>1.7367517222221975</v>
      </c>
      <c r="E38" s="9">
        <f>D38-$D$33-$D$11</f>
        <v>-0.33829999999989013</v>
      </c>
      <c r="G38" t="s">
        <v>29</v>
      </c>
      <c r="H38" s="1">
        <v>-1986.0766000000001</v>
      </c>
      <c r="I38" s="1">
        <f>H38-178*$D$6-$J$6</f>
        <v>1.3030624722221269</v>
      </c>
      <c r="J38" s="2">
        <f>I38-$D$40-$D$11</f>
        <v>0.20060000000012224</v>
      </c>
      <c r="M38" t="s">
        <v>108</v>
      </c>
      <c r="N38" t="s">
        <v>114</v>
      </c>
      <c r="T38" t="s">
        <v>103</v>
      </c>
      <c r="U38" s="6">
        <v>-1996.3039000000001</v>
      </c>
      <c r="V38" s="1">
        <f t="shared" ref="V38:V40" si="19">U38-178*$D$6-$J$6-$J$8</f>
        <v>-0.4042106527778877</v>
      </c>
      <c r="W38" s="1">
        <f>V38-$D$54-$D$40</f>
        <v>-0.55729999999994106</v>
      </c>
      <c r="Y38" t="s">
        <v>88</v>
      </c>
      <c r="Z38" s="6">
        <v>-1989.6976999999999</v>
      </c>
      <c r="AA38" s="1">
        <f t="shared" si="18"/>
        <v>1.2344859097222849</v>
      </c>
      <c r="AB38" s="1">
        <f>AA38-$D$47-$D$19</f>
        <v>-0.24809999999979482</v>
      </c>
    </row>
    <row r="39" spans="2:28" x14ac:dyDescent="0.2">
      <c r="C39" s="1"/>
      <c r="G39" t="s">
        <v>30</v>
      </c>
      <c r="H39" s="1">
        <v>-1986.5069000000001</v>
      </c>
      <c r="I39" s="1">
        <f t="shared" ref="I39:I40" si="20">H39-178*$D$6-$J$6</f>
        <v>0.87276247222213854</v>
      </c>
      <c r="J39" s="4">
        <f>I39-$D$40-$D$11</f>
        <v>-0.22969999999986612</v>
      </c>
      <c r="T39" t="s">
        <v>104</v>
      </c>
      <c r="U39" s="6">
        <v>-1995.7873</v>
      </c>
      <c r="V39" s="1">
        <f t="shared" si="19"/>
        <v>0.11238934722226546</v>
      </c>
      <c r="W39" s="1">
        <f>V39-$D$54-$D$40</f>
        <v>-4.0699999999787906E-2</v>
      </c>
    </row>
    <row r="40" spans="2:28" x14ac:dyDescent="0.2">
      <c r="B40" t="s">
        <v>27</v>
      </c>
      <c r="C40" s="1">
        <v>-1999.2039</v>
      </c>
      <c r="D40" s="1">
        <f>C40-179*$D$6-$J$6</f>
        <v>-0.68542363888898805</v>
      </c>
      <c r="G40" t="s">
        <v>59</v>
      </c>
      <c r="H40" s="1">
        <v>-1986.7484999999999</v>
      </c>
      <c r="I40" s="1">
        <f t="shared" si="20"/>
        <v>0.63116247222230371</v>
      </c>
      <c r="J40" s="4">
        <f>I40-$D$40-$D$11</f>
        <v>-0.47129999999970096</v>
      </c>
      <c r="M40" t="s">
        <v>66</v>
      </c>
      <c r="N40" t="s">
        <v>67</v>
      </c>
      <c r="O40" t="s">
        <v>113</v>
      </c>
      <c r="T40" s="7" t="s">
        <v>105</v>
      </c>
      <c r="U40" s="10">
        <v>-1996.0833</v>
      </c>
      <c r="V40" s="3">
        <f t="shared" si="19"/>
        <v>-0.18361065277778366</v>
      </c>
      <c r="W40" s="3">
        <f>V40-$D$54-$D$40</f>
        <v>-0.33669999999983702</v>
      </c>
      <c r="Y40" t="s">
        <v>90</v>
      </c>
      <c r="Z40" s="6">
        <v>-1992.3702000000001</v>
      </c>
      <c r="AA40" s="1">
        <f>Z40-178*$D$6-$J$4-$J$7</f>
        <v>-0.21717309027784237</v>
      </c>
      <c r="AB40" s="1">
        <f>AA40-$D$47-$D$26</f>
        <v>-0.1636999999998352</v>
      </c>
    </row>
    <row r="41" spans="2:28" x14ac:dyDescent="0.2">
      <c r="B41" t="s">
        <v>28</v>
      </c>
      <c r="C41" s="1"/>
      <c r="D41" s="1">
        <f>C41-180*$D$6-$J$6</f>
        <v>2009.65729025</v>
      </c>
      <c r="H41" s="1"/>
      <c r="J41" s="11"/>
      <c r="L41">
        <v>0</v>
      </c>
      <c r="M41" s="1">
        <v>-1992.0585000000001</v>
      </c>
      <c r="N41" s="2">
        <v>-1992.0586000000001</v>
      </c>
      <c r="O41" s="1">
        <v>-1992.0589</v>
      </c>
      <c r="P41" s="1"/>
      <c r="Y41" t="s">
        <v>91</v>
      </c>
      <c r="Z41" s="6">
        <v>-1992.5813000000001</v>
      </c>
      <c r="AA41" s="1">
        <f t="shared" ref="AA41:AA42" si="21">Z41-178*$D$6-$J$4-$J$7</f>
        <v>-0.42827309027783</v>
      </c>
      <c r="AB41" s="1">
        <f>AA41-$D$47-$D$26</f>
        <v>-0.37479999999982283</v>
      </c>
    </row>
    <row r="42" spans="2:28" x14ac:dyDescent="0.2">
      <c r="B42" t="s">
        <v>29</v>
      </c>
      <c r="C42" s="1">
        <v>-1986.0766000000001</v>
      </c>
      <c r="D42" s="1">
        <f>C42-178*$D$6-$J$6</f>
        <v>1.3030624722221269</v>
      </c>
      <c r="E42" s="1">
        <f>D42-$D$40-$D$11</f>
        <v>0.20060000000012224</v>
      </c>
      <c r="G42" t="s">
        <v>31</v>
      </c>
      <c r="H42" s="1">
        <v>-1997.9965999999999</v>
      </c>
      <c r="I42" s="1">
        <f>H42-179*$D$6-$J$7</f>
        <v>-0.63817045138895567</v>
      </c>
      <c r="J42" s="11"/>
      <c r="L42">
        <v>1</v>
      </c>
      <c r="M42" s="2">
        <v>-1991.9268</v>
      </c>
      <c r="N42" s="2">
        <v>-1992.0427</v>
      </c>
      <c r="O42" s="3">
        <v>-1991.9024999999999</v>
      </c>
      <c r="P42" s="2"/>
      <c r="T42" t="s">
        <v>86</v>
      </c>
      <c r="U42" s="6">
        <v>-1989.8157000000001</v>
      </c>
      <c r="V42" s="1">
        <f>U42-178*$D$6-$J$3-$J$7</f>
        <v>1.1164859097221194</v>
      </c>
      <c r="W42" s="1">
        <f>V42-$D$47-$D$19</f>
        <v>-0.36609999999996035</v>
      </c>
      <c r="Y42" t="s">
        <v>92</v>
      </c>
      <c r="Z42" s="6">
        <v>-1992.3517999999999</v>
      </c>
      <c r="AA42" s="1">
        <f t="shared" si="21"/>
        <v>-0.1987730902776863</v>
      </c>
      <c r="AB42" s="1">
        <f>AA42-$D$47-$D$26</f>
        <v>-0.14529999999967913</v>
      </c>
    </row>
    <row r="43" spans="2:28" x14ac:dyDescent="0.2">
      <c r="B43" t="s">
        <v>30</v>
      </c>
      <c r="C43" s="1">
        <v>-1986.4996000000001</v>
      </c>
      <c r="D43" s="1">
        <f t="shared" ref="D43:D45" si="22">C43-178*$D$6-$J$6</f>
        <v>0.88006247222212508</v>
      </c>
      <c r="E43" s="1">
        <f>D43-$D$40-$D$11</f>
        <v>-0.22239999999987958</v>
      </c>
      <c r="G43" t="s">
        <v>32</v>
      </c>
      <c r="H43" s="1">
        <v>-2004.7497000000001</v>
      </c>
      <c r="I43" s="1">
        <f>H43-180*$D$6-$J$7</f>
        <v>3.7475434374999028</v>
      </c>
      <c r="J43" s="11"/>
      <c r="L43">
        <v>2</v>
      </c>
      <c r="M43" s="2">
        <v>-1991.798</v>
      </c>
      <c r="N43" s="2">
        <v>-1991.7736</v>
      </c>
      <c r="O43" s="3">
        <v>-1991.9677999999999</v>
      </c>
      <c r="P43" s="2"/>
      <c r="T43" t="s">
        <v>87</v>
      </c>
      <c r="U43" s="6">
        <v>-1990.2837999999999</v>
      </c>
      <c r="V43" s="1">
        <f t="shared" ref="V43:V44" si="23">U43-178*$D$6-$J$3-$J$7</f>
        <v>0.64838590972229726</v>
      </c>
      <c r="W43" s="1">
        <f>V43-$D$47-$D$19</f>
        <v>-0.83419999999978245</v>
      </c>
    </row>
    <row r="44" spans="2:28" x14ac:dyDescent="0.2">
      <c r="B44" t="s">
        <v>59</v>
      </c>
      <c r="C44" s="1">
        <v>-1986.7484999999999</v>
      </c>
      <c r="D44" s="1">
        <f t="shared" si="22"/>
        <v>0.63116247222230371</v>
      </c>
      <c r="E44" s="4">
        <f>D44-$D$40-$D$11</f>
        <v>-0.47129999999970096</v>
      </c>
      <c r="G44" t="s">
        <v>33</v>
      </c>
      <c r="H44" s="1">
        <v>-1984.9319</v>
      </c>
      <c r="I44" s="1">
        <f>H44-178*$D$6-$J$7</f>
        <v>1.2877156597221844</v>
      </c>
      <c r="J44" s="2">
        <f>I44-$D$47-$D$11</f>
        <v>0.12900000000013279</v>
      </c>
      <c r="L44">
        <v>3</v>
      </c>
      <c r="M44" s="2">
        <v>-1991.6871000000001</v>
      </c>
      <c r="N44" s="2">
        <v>-1991.7601999999999</v>
      </c>
      <c r="O44" s="3">
        <v>-1990.6038000000001</v>
      </c>
      <c r="P44" s="2"/>
      <c r="T44" t="s">
        <v>88</v>
      </c>
      <c r="U44" s="6">
        <v>-1989.6934000000001</v>
      </c>
      <c r="V44" s="1">
        <f t="shared" si="23"/>
        <v>1.238785909722115</v>
      </c>
      <c r="W44" s="1">
        <f>V44-$D$47-$D$19</f>
        <v>-0.24379999999996471</v>
      </c>
      <c r="Y44" t="s">
        <v>98</v>
      </c>
      <c r="Z44" s="6">
        <v>-1994.6943000000001</v>
      </c>
      <c r="AA44" s="1">
        <f>Z44-178*$D$6-$J$8-$J$7</f>
        <v>4.5342534722113026E-2</v>
      </c>
      <c r="AB44" s="1">
        <f>AA44-$D$47-$D$54</f>
        <v>-0.16399999999998727</v>
      </c>
    </row>
    <row r="45" spans="2:28" x14ac:dyDescent="0.2">
      <c r="B45" s="7" t="s">
        <v>60</v>
      </c>
      <c r="C45" s="3">
        <v>-1986.5733</v>
      </c>
      <c r="D45" s="3">
        <f t="shared" si="22"/>
        <v>0.80636247222220803</v>
      </c>
      <c r="E45" s="3">
        <f>D45-$D$40-$D$11</f>
        <v>-0.29609999999979664</v>
      </c>
      <c r="G45" t="s">
        <v>34</v>
      </c>
      <c r="H45" s="1">
        <v>-1985.3611000000001</v>
      </c>
      <c r="I45" s="1">
        <f t="shared" ref="I45:I46" si="24">H45-178*$D$6-$J$7</f>
        <v>0.85851565972214727</v>
      </c>
      <c r="J45" s="4">
        <f>I45-$D$47-$D$11</f>
        <v>-0.30019999999990432</v>
      </c>
      <c r="L45">
        <v>4</v>
      </c>
      <c r="M45" s="2">
        <v>-1991.798</v>
      </c>
      <c r="N45" s="2">
        <v>-1991.7735</v>
      </c>
      <c r="O45" s="3">
        <v>-1992.0409999999999</v>
      </c>
      <c r="P45" s="2"/>
      <c r="T45" s="7" t="s">
        <v>89</v>
      </c>
      <c r="U45" s="10">
        <v>-1989.7684999999999</v>
      </c>
      <c r="V45" s="3">
        <f>U45-178*$D$6-$J$3-$J$7</f>
        <v>1.163685909722322</v>
      </c>
      <c r="W45" s="3">
        <f>V45-$D$47-$D$19</f>
        <v>-0.31889999999975771</v>
      </c>
      <c r="Y45" t="s">
        <v>99</v>
      </c>
      <c r="Z45" s="6">
        <v>-1995.0626999999999</v>
      </c>
      <c r="AA45" s="1">
        <f t="shared" ref="AA45:AA46" si="25">Z45-178*$D$6-$J$8-$J$7</f>
        <v>-0.32305746527772472</v>
      </c>
      <c r="AB45" s="1">
        <f>AA45-$D$47-$D$54</f>
        <v>-0.53239999999982501</v>
      </c>
    </row>
    <row r="46" spans="2:28" x14ac:dyDescent="0.2">
      <c r="C46" s="1"/>
      <c r="G46" t="s">
        <v>61</v>
      </c>
      <c r="H46" s="1">
        <v>-1985.5888</v>
      </c>
      <c r="I46" s="1">
        <f t="shared" si="24"/>
        <v>0.63081565972223386</v>
      </c>
      <c r="J46" s="4">
        <f>I46-$D$47-$D$11</f>
        <v>-0.52789999999981774</v>
      </c>
      <c r="L46">
        <v>5</v>
      </c>
      <c r="M46" s="2">
        <v>-1991.9268999999999</v>
      </c>
      <c r="N46" s="2">
        <v>-1992.0427</v>
      </c>
      <c r="O46" s="3">
        <v>-1991.9287999999999</v>
      </c>
      <c r="Y46" t="s">
        <v>100</v>
      </c>
      <c r="Z46" s="6">
        <v>-1994.5779</v>
      </c>
      <c r="AA46" s="1">
        <f t="shared" si="25"/>
        <v>0.16174253472222544</v>
      </c>
      <c r="AB46" s="1">
        <f>AA46-$D$47-$D$54</f>
        <v>-4.7599999999874854E-2</v>
      </c>
    </row>
    <row r="47" spans="2:28" x14ac:dyDescent="0.2">
      <c r="B47" t="s">
        <v>31</v>
      </c>
      <c r="C47" s="1">
        <v>-1997.9875999999999</v>
      </c>
      <c r="D47" s="1">
        <f>C47-179*$D$6-$J$7</f>
        <v>-0.62917045138894112</v>
      </c>
      <c r="H47" s="1"/>
      <c r="J47" s="11"/>
      <c r="L47">
        <v>6</v>
      </c>
      <c r="M47" s="1">
        <v>-1992.0592999999999</v>
      </c>
      <c r="N47" s="2">
        <v>-1992.0594000000001</v>
      </c>
      <c r="O47" s="1">
        <v>-1992.0626999999999</v>
      </c>
      <c r="P47" s="2"/>
      <c r="T47" t="s">
        <v>90</v>
      </c>
      <c r="U47" s="6">
        <v>-1992.3652</v>
      </c>
      <c r="V47" s="1">
        <f>U47-178*$D$6-$J$4-$J$7</f>
        <v>-0.21217309027773323</v>
      </c>
      <c r="W47" s="1">
        <f>V47-$D$47-$D$26</f>
        <v>-0.15869999999972606</v>
      </c>
    </row>
    <row r="48" spans="2:28" x14ac:dyDescent="0.2">
      <c r="B48" t="s">
        <v>32</v>
      </c>
      <c r="C48" s="1"/>
      <c r="D48" s="1">
        <f>C48-180*$D$6-$J$7</f>
        <v>2008.4972434374999</v>
      </c>
      <c r="G48" t="s">
        <v>19</v>
      </c>
      <c r="H48" s="1">
        <v>-2001.5302999999999</v>
      </c>
      <c r="I48" s="1">
        <f>H48-179*$D$6-$J$8</f>
        <v>0.83741298611109016</v>
      </c>
      <c r="J48" s="11"/>
      <c r="P48" t="s">
        <v>115</v>
      </c>
      <c r="T48" t="s">
        <v>91</v>
      </c>
      <c r="U48" s="6">
        <v>-1992.5806</v>
      </c>
      <c r="V48" s="1">
        <f t="shared" ref="V48:V50" si="26">U48-178*$D$6-$J$4-$J$7</f>
        <v>-0.42757309027777834</v>
      </c>
      <c r="W48" s="1">
        <f>V48-$D$47-$D$26</f>
        <v>-0.37409999999977117</v>
      </c>
    </row>
    <row r="49" spans="2:23" x14ac:dyDescent="0.2">
      <c r="B49" t="s">
        <v>33</v>
      </c>
      <c r="C49" s="1">
        <v>-1984.9285</v>
      </c>
      <c r="D49" s="1">
        <f>C49-178*$D$6-$J$7</f>
        <v>1.2911156597222404</v>
      </c>
      <c r="E49" s="1">
        <f>D49-$D$47-$D$11</f>
        <v>0.13240000000018881</v>
      </c>
      <c r="G49" t="s">
        <v>20</v>
      </c>
      <c r="H49" s="1">
        <v>-2007.7920999999999</v>
      </c>
      <c r="I49" s="1">
        <f>H49-180*$D$6-$J$8</f>
        <v>5.7144268750000862</v>
      </c>
      <c r="J49" s="11"/>
      <c r="L49">
        <v>0</v>
      </c>
      <c r="M49" s="1">
        <f>M41-M$12</f>
        <v>0</v>
      </c>
      <c r="N49" s="1">
        <f t="shared" ref="N49:O49" si="27">N41-N$12</f>
        <v>0</v>
      </c>
      <c r="O49" s="1">
        <f t="shared" si="27"/>
        <v>0</v>
      </c>
      <c r="P49" s="1">
        <f>M$56*$L49/$L$55</f>
        <v>0</v>
      </c>
      <c r="Q49" s="1">
        <f t="shared" ref="Q49:R55" si="28">N$56*$L49/$L$55</f>
        <v>0</v>
      </c>
      <c r="R49" s="1">
        <f t="shared" si="28"/>
        <v>0</v>
      </c>
      <c r="S49" s="1"/>
      <c r="T49" t="s">
        <v>92</v>
      </c>
      <c r="U49" s="6">
        <v>-1992.3426999999999</v>
      </c>
      <c r="V49" s="1">
        <f t="shared" si="26"/>
        <v>-0.18967309027769685</v>
      </c>
      <c r="W49" s="1">
        <f>V49-$D$47-$D$26</f>
        <v>-0.13619999999968968</v>
      </c>
    </row>
    <row r="50" spans="2:23" x14ac:dyDescent="0.2">
      <c r="B50" t="s">
        <v>34</v>
      </c>
      <c r="C50" s="1">
        <v>-1985.3597</v>
      </c>
      <c r="D50" s="1">
        <f t="shared" ref="D50:D52" si="29">C50-178*$D$6-$J$7</f>
        <v>0.85991565972225059</v>
      </c>
      <c r="E50" s="1">
        <f>D50-$D$47-$D$11</f>
        <v>-0.298799999999801</v>
      </c>
      <c r="G50" t="s">
        <v>21</v>
      </c>
      <c r="H50" s="1">
        <v>-1988.7293</v>
      </c>
      <c r="I50" s="1">
        <f>H50-178*$D$6-$J$8</f>
        <v>2.4995990972222586</v>
      </c>
      <c r="J50" s="4">
        <f>I50-$D$54-$D$11</f>
        <v>-0.12679999999977554</v>
      </c>
      <c r="L50">
        <v>1</v>
      </c>
      <c r="M50" s="1">
        <f t="shared" ref="M50:O55" si="30">M42-M$12</f>
        <v>0.13170000000013715</v>
      </c>
      <c r="N50" s="1">
        <f t="shared" ref="N50:O50" si="31">N42-N$12</f>
        <v>1.59000000001015E-2</v>
      </c>
      <c r="O50" s="1">
        <f t="shared" si="31"/>
        <v>0.15640000000007603</v>
      </c>
      <c r="P50" s="1">
        <f t="shared" ref="P50:P55" si="32">M$56*$L50/$L$55</f>
        <v>0.46666666666666662</v>
      </c>
      <c r="Q50" s="1">
        <f t="shared" si="28"/>
        <v>0.45333333333333337</v>
      </c>
      <c r="R50" s="1">
        <f t="shared" si="28"/>
        <v>0.54</v>
      </c>
      <c r="S50" s="1"/>
      <c r="T50" s="7" t="s">
        <v>93</v>
      </c>
      <c r="U50" s="10">
        <v>-1992.3664000000001</v>
      </c>
      <c r="V50" s="3">
        <f t="shared" si="26"/>
        <v>-0.21337309027788676</v>
      </c>
      <c r="W50" s="3">
        <f>V50-$D$47-$D$26</f>
        <v>-0.15989999999987958</v>
      </c>
    </row>
    <row r="51" spans="2:23" x14ac:dyDescent="0.2">
      <c r="B51" t="s">
        <v>61</v>
      </c>
      <c r="C51" s="1">
        <v>-1985.6962000000001</v>
      </c>
      <c r="D51" s="1">
        <f t="shared" si="29"/>
        <v>0.523415659722136</v>
      </c>
      <c r="E51" s="4">
        <f>D51-$D$47-$D$11</f>
        <v>-0.6352999999999156</v>
      </c>
      <c r="G51" t="s">
        <v>22</v>
      </c>
      <c r="H51" s="1">
        <v>-1989.1952000000001</v>
      </c>
      <c r="I51" s="1">
        <f t="shared" ref="I51:I52" si="33">H51-178*$D$6-$J$8</f>
        <v>2.0336990972221116</v>
      </c>
      <c r="J51" s="4">
        <f t="shared" ref="J51:J52" si="34">I51-$D$54-$D$11</f>
        <v>-0.59269999999992251</v>
      </c>
      <c r="L51">
        <v>2</v>
      </c>
      <c r="M51" s="1">
        <f t="shared" si="30"/>
        <v>0.26050000000009277</v>
      </c>
      <c r="N51" s="1">
        <f t="shared" ref="N51:O51" si="35">N43-N$12</f>
        <v>0.28500000000008185</v>
      </c>
      <c r="O51" s="1">
        <f t="shared" si="35"/>
        <v>9.110000000009677E-2</v>
      </c>
      <c r="P51" s="1">
        <f t="shared" si="32"/>
        <v>0.93333333333333324</v>
      </c>
      <c r="Q51" s="1">
        <f t="shared" si="28"/>
        <v>0.90666666666666673</v>
      </c>
      <c r="R51" s="1">
        <f t="shared" si="28"/>
        <v>1.08</v>
      </c>
      <c r="S51" s="1"/>
    </row>
    <row r="52" spans="2:23" x14ac:dyDescent="0.2">
      <c r="B52" s="7" t="s">
        <v>62</v>
      </c>
      <c r="C52" s="3">
        <v>-1985.3662999999999</v>
      </c>
      <c r="D52" s="3">
        <f t="shared" si="29"/>
        <v>0.85331565972231571</v>
      </c>
      <c r="E52" s="3">
        <f>D52-$D$47-$D$11</f>
        <v>-0.30539999999973588</v>
      </c>
      <c r="G52" t="s">
        <v>63</v>
      </c>
      <c r="H52" s="1">
        <v>-1988.5930000000001</v>
      </c>
      <c r="I52" s="1">
        <f t="shared" si="33"/>
        <v>2.6358990972221505</v>
      </c>
      <c r="J52" s="2">
        <f t="shared" si="34"/>
        <v>9.5000000001164153E-3</v>
      </c>
      <c r="L52">
        <v>3</v>
      </c>
      <c r="M52" s="1">
        <f t="shared" si="30"/>
        <v>0.37139999999999418</v>
      </c>
      <c r="N52" s="1">
        <f t="shared" ref="N52:O52" si="36">N44-N$12</f>
        <v>0.29840000000012878</v>
      </c>
      <c r="O52" s="1">
        <f t="shared" si="36"/>
        <v>1.4550999999999021</v>
      </c>
      <c r="P52" s="1">
        <f t="shared" si="32"/>
        <v>1.3999999999999997</v>
      </c>
      <c r="Q52" s="1">
        <f t="shared" si="28"/>
        <v>1.36</v>
      </c>
      <c r="R52" s="1">
        <f t="shared" si="28"/>
        <v>1.62</v>
      </c>
      <c r="S52" s="1"/>
      <c r="T52" t="s">
        <v>98</v>
      </c>
      <c r="U52" s="6">
        <v>-1994.6923999999999</v>
      </c>
      <c r="V52" s="1">
        <f>U52-178*$D$6-$J$8-$J$7</f>
        <v>4.7242534722318208E-2</v>
      </c>
      <c r="W52" s="1">
        <f>V52-$D$47-$D$54</f>
        <v>-0.16209999999978209</v>
      </c>
    </row>
    <row r="53" spans="2:23" x14ac:dyDescent="0.2">
      <c r="C53" s="1"/>
      <c r="L53">
        <v>4</v>
      </c>
      <c r="M53" s="1">
        <f t="shared" si="30"/>
        <v>0.26050000000009277</v>
      </c>
      <c r="N53" s="1">
        <f t="shared" ref="N53:O53" si="37">N45-N$12</f>
        <v>0.28510000000005675</v>
      </c>
      <c r="O53" s="1">
        <f t="shared" si="37"/>
        <v>1.7900000000054206E-2</v>
      </c>
      <c r="P53" s="1">
        <f t="shared" si="32"/>
        <v>1.8666666666666665</v>
      </c>
      <c r="Q53" s="1">
        <f t="shared" si="28"/>
        <v>1.8133333333333335</v>
      </c>
      <c r="R53" s="1">
        <f t="shared" si="28"/>
        <v>2.16</v>
      </c>
      <c r="S53" s="1"/>
      <c r="T53" t="s">
        <v>99</v>
      </c>
      <c r="U53" s="6">
        <v>-1995.058</v>
      </c>
      <c r="V53" s="1">
        <f t="shared" ref="V53:V55" si="38">U53-178*$D$6-$J$8-$J$7</f>
        <v>-0.31835746527776765</v>
      </c>
      <c r="W53" s="1">
        <f>V53-$D$47-$D$54</f>
        <v>-0.52769999999986794</v>
      </c>
    </row>
    <row r="54" spans="2:23" x14ac:dyDescent="0.2">
      <c r="B54" t="s">
        <v>19</v>
      </c>
      <c r="C54" s="1">
        <v>-2001.5291999999999</v>
      </c>
      <c r="D54" s="1">
        <f>C54-179*$D$6-$J$8</f>
        <v>0.83851298611104141</v>
      </c>
      <c r="L54">
        <v>5</v>
      </c>
      <c r="M54" s="1">
        <f t="shared" si="30"/>
        <v>0.13160000000016225</v>
      </c>
      <c r="N54" s="1">
        <f t="shared" ref="N54:O54" si="39">N46-N$12</f>
        <v>1.59000000001015E-2</v>
      </c>
      <c r="O54" s="1">
        <f t="shared" si="39"/>
        <v>0.13010000000008404</v>
      </c>
      <c r="P54" s="1">
        <f t="shared" si="32"/>
        <v>2.3333333333333335</v>
      </c>
      <c r="Q54" s="1">
        <f t="shared" si="28"/>
        <v>2.2666666666666671</v>
      </c>
      <c r="R54" s="1">
        <f t="shared" si="28"/>
        <v>2.7000000000000006</v>
      </c>
      <c r="S54" s="1"/>
      <c r="T54" t="s">
        <v>100</v>
      </c>
      <c r="U54" s="6">
        <v>-1994.5675000000001</v>
      </c>
      <c r="V54" s="1">
        <f t="shared" si="38"/>
        <v>0.17214253472211594</v>
      </c>
      <c r="W54" s="1">
        <f>V54-$D$47-$D$54</f>
        <v>-3.7199999999984357E-2</v>
      </c>
    </row>
    <row r="55" spans="2:23" x14ac:dyDescent="0.2">
      <c r="B55" t="s">
        <v>20</v>
      </c>
      <c r="C55" s="1">
        <v>-2007.7914000000001</v>
      </c>
      <c r="D55" s="1">
        <f>C55-180*$D$6-$J$8</f>
        <v>5.7151268749999105</v>
      </c>
      <c r="L55">
        <v>6</v>
      </c>
      <c r="M55" s="1">
        <f t="shared" si="30"/>
        <v>-7.9999999979918357E-4</v>
      </c>
      <c r="N55" s="1">
        <f t="shared" si="30"/>
        <v>-8.0000000002655725E-4</v>
      </c>
      <c r="O55" s="1">
        <f t="shared" si="30"/>
        <v>-3.7999999999556167E-3</v>
      </c>
      <c r="P55" s="1">
        <f t="shared" si="32"/>
        <v>2.7999999999999994</v>
      </c>
      <c r="Q55" s="1">
        <f t="shared" si="28"/>
        <v>2.72</v>
      </c>
      <c r="R55" s="1">
        <f t="shared" si="28"/>
        <v>3.24</v>
      </c>
      <c r="S55" s="1"/>
      <c r="T55" s="7" t="s">
        <v>101</v>
      </c>
      <c r="U55" s="10">
        <v>-1994.8708999999999</v>
      </c>
      <c r="V55" s="3">
        <f t="shared" si="38"/>
        <v>-0.13125746527766724</v>
      </c>
      <c r="W55" s="3">
        <f>V55-$D$47-$D$54</f>
        <v>-0.34059999999976753</v>
      </c>
    </row>
    <row r="56" spans="2:23" x14ac:dyDescent="0.2">
      <c r="B56" t="s">
        <v>21</v>
      </c>
      <c r="C56" s="1">
        <v>-1988.7266</v>
      </c>
      <c r="D56" s="1">
        <f>C56-178*$D$6-$J$8</f>
        <v>2.502299097222263</v>
      </c>
      <c r="E56" s="1">
        <f>D56-$D$54-$D$11</f>
        <v>-0.12409999999977117</v>
      </c>
      <c r="K56" t="s">
        <v>115</v>
      </c>
      <c r="M56">
        <v>2.8</v>
      </c>
      <c r="N56">
        <v>2.72</v>
      </c>
      <c r="O56">
        <v>3.24</v>
      </c>
    </row>
    <row r="57" spans="2:23" x14ac:dyDescent="0.2">
      <c r="B57" t="s">
        <v>22</v>
      </c>
      <c r="C57" s="1">
        <v>-1989.1842999999999</v>
      </c>
      <c r="D57" s="1">
        <f t="shared" ref="D57:D59" si="40">C57-178*$D$6-$J$8</f>
        <v>2.0445990972223314</v>
      </c>
      <c r="E57" s="4">
        <f t="shared" ref="E57:E59" si="41">D57-$D$54-$D$11</f>
        <v>-0.58179999999970278</v>
      </c>
    </row>
    <row r="58" spans="2:23" x14ac:dyDescent="0.2">
      <c r="B58" t="s">
        <v>63</v>
      </c>
      <c r="C58" s="1">
        <v>-1988.5836999999999</v>
      </c>
      <c r="D58" s="1">
        <f t="shared" si="40"/>
        <v>2.6451990972223172</v>
      </c>
      <c r="E58" s="1">
        <f t="shared" si="41"/>
        <v>1.8800000000283035E-2</v>
      </c>
    </row>
    <row r="59" spans="2:23" x14ac:dyDescent="0.2">
      <c r="B59" s="7" t="s">
        <v>64</v>
      </c>
      <c r="C59" s="3">
        <v>-1988.5631000000001</v>
      </c>
      <c r="D59" s="3">
        <f t="shared" si="40"/>
        <v>2.6657990972221484</v>
      </c>
      <c r="E59" s="3">
        <f t="shared" si="41"/>
        <v>3.9400000000114233E-2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F561-728A-C348-B424-F9053307E39C}">
  <dimension ref="B2:G20"/>
  <sheetViews>
    <sheetView workbookViewId="0">
      <selection activeCell="C5" activeCellId="5" sqref="C20 C17 C14 C11 C8 C5"/>
    </sheetView>
  </sheetViews>
  <sheetFormatPr baseColWidth="10" defaultRowHeight="16" x14ac:dyDescent="0.2"/>
  <sheetData>
    <row r="2" spans="2:7" x14ac:dyDescent="0.2">
      <c r="C2" t="s">
        <v>46</v>
      </c>
      <c r="D2" t="s">
        <v>47</v>
      </c>
    </row>
    <row r="3" spans="2:7" x14ac:dyDescent="0.2">
      <c r="B3" t="s">
        <v>35</v>
      </c>
    </row>
    <row r="4" spans="2:7" x14ac:dyDescent="0.2">
      <c r="B4" t="s">
        <v>45</v>
      </c>
      <c r="C4" s="1">
        <v>-18.850280999999999</v>
      </c>
      <c r="D4" s="1">
        <v>141.58000000000001</v>
      </c>
      <c r="E4" s="1"/>
      <c r="F4" s="1"/>
    </row>
    <row r="5" spans="2:7" x14ac:dyDescent="0.2">
      <c r="C5" s="1">
        <f>C4/4</f>
        <v>-4.7125702499999997</v>
      </c>
      <c r="D5" s="1">
        <f>D4/4</f>
        <v>35.395000000000003</v>
      </c>
      <c r="E5" s="1">
        <v>3.7017402389999998</v>
      </c>
      <c r="F5" s="1">
        <v>11.932127253999999</v>
      </c>
    </row>
    <row r="6" spans="2:7" x14ac:dyDescent="0.2">
      <c r="B6" t="s">
        <v>37</v>
      </c>
      <c r="C6" s="1"/>
      <c r="D6" s="1"/>
      <c r="E6" s="1"/>
      <c r="F6" s="1"/>
    </row>
    <row r="7" spans="2:7" x14ac:dyDescent="0.2">
      <c r="B7" t="s">
        <v>44</v>
      </c>
      <c r="C7" s="1">
        <v>-23.733644999999999</v>
      </c>
      <c r="D7" s="1">
        <v>104.38</v>
      </c>
      <c r="E7" s="1"/>
      <c r="F7" s="1"/>
    </row>
    <row r="8" spans="2:7" x14ac:dyDescent="0.2">
      <c r="C8" s="1">
        <f>C7/4</f>
        <v>-5.9334112499999998</v>
      </c>
      <c r="D8" s="1">
        <f>D7/4</f>
        <v>26.094999999999999</v>
      </c>
      <c r="E8" s="1">
        <v>4.708388351</v>
      </c>
      <c r="F8" s="1"/>
    </row>
    <row r="9" spans="2:7" x14ac:dyDescent="0.2">
      <c r="B9" t="s">
        <v>36</v>
      </c>
      <c r="C9" s="1"/>
      <c r="D9" s="1"/>
      <c r="E9" s="1"/>
      <c r="F9" s="1"/>
    </row>
    <row r="10" spans="2:7" x14ac:dyDescent="0.2">
      <c r="B10" t="s">
        <v>44</v>
      </c>
      <c r="C10" s="1">
        <v>-20.868317999999999</v>
      </c>
      <c r="D10" s="1">
        <v>61.05</v>
      </c>
      <c r="E10" s="1"/>
      <c r="F10" s="1"/>
    </row>
    <row r="11" spans="2:7" x14ac:dyDescent="0.2">
      <c r="C11" s="1">
        <f>C10/4</f>
        <v>-5.2170794999999996</v>
      </c>
      <c r="D11" s="1">
        <f>D10/4</f>
        <v>15.262499999999999</v>
      </c>
      <c r="E11" s="1">
        <v>3.9375081430000001</v>
      </c>
      <c r="F11" s="1"/>
    </row>
    <row r="12" spans="2:7" x14ac:dyDescent="0.2">
      <c r="B12" t="s">
        <v>39</v>
      </c>
      <c r="C12" s="1"/>
      <c r="D12" s="1"/>
      <c r="E12" s="1"/>
      <c r="F12" s="1"/>
    </row>
    <row r="13" spans="2:7" x14ac:dyDescent="0.2">
      <c r="B13" t="s">
        <v>42</v>
      </c>
      <c r="C13" s="1">
        <v>-74.732643999999993</v>
      </c>
      <c r="D13" s="1">
        <v>360.7</v>
      </c>
      <c r="E13" s="1"/>
      <c r="F13" s="1"/>
    </row>
    <row r="14" spans="2:7" x14ac:dyDescent="0.2">
      <c r="C14" s="1">
        <f>C13/16</f>
        <v>-4.6707902499999996</v>
      </c>
      <c r="D14" s="1">
        <f>D13/16</f>
        <v>22.543749999999999</v>
      </c>
      <c r="E14" s="1">
        <v>8.3867727250000002</v>
      </c>
      <c r="F14" s="1"/>
    </row>
    <row r="15" spans="2:7" x14ac:dyDescent="0.2">
      <c r="B15" t="s">
        <v>40</v>
      </c>
      <c r="C15" s="1"/>
      <c r="D15" s="1"/>
      <c r="E15" s="1"/>
      <c r="F15" s="1"/>
    </row>
    <row r="16" spans="2:7" x14ac:dyDescent="0.2">
      <c r="B16" t="s">
        <v>43</v>
      </c>
      <c r="C16" s="2">
        <v>-224.68758</v>
      </c>
      <c r="D16" s="2">
        <v>2406.5</v>
      </c>
      <c r="E16" s="1">
        <v>14.907314811999999</v>
      </c>
      <c r="F16" s="1">
        <v>10.337652666</v>
      </c>
      <c r="G16" s="1">
        <v>15.624482655</v>
      </c>
    </row>
    <row r="17" spans="2:6" x14ac:dyDescent="0.2">
      <c r="C17" s="1">
        <f>C16/64</f>
        <v>-3.5107434375</v>
      </c>
      <c r="D17" s="1">
        <f>D16/64</f>
        <v>37.6015625</v>
      </c>
      <c r="E17" s="1"/>
      <c r="F17" s="1"/>
    </row>
    <row r="18" spans="2:6" x14ac:dyDescent="0.2">
      <c r="B18" t="s">
        <v>38</v>
      </c>
      <c r="C18" s="1"/>
      <c r="D18" s="1"/>
      <c r="E18" s="1"/>
      <c r="F18" s="1"/>
    </row>
    <row r="19" spans="2:6" x14ac:dyDescent="0.2">
      <c r="B19" t="s">
        <v>41</v>
      </c>
      <c r="C19" s="1">
        <v>-136.32042999999999</v>
      </c>
      <c r="D19" s="1">
        <v>373.58</v>
      </c>
      <c r="E19" s="1">
        <v>6.4617628810000003</v>
      </c>
      <c r="F19" s="1">
        <v>10.331100308</v>
      </c>
    </row>
    <row r="20" spans="2:6" x14ac:dyDescent="0.2">
      <c r="C20" s="1">
        <f>C19/16</f>
        <v>-8.5200268749999992</v>
      </c>
      <c r="D20" s="1">
        <f>D19/16</f>
        <v>23.348749999999999</v>
      </c>
      <c r="E20" s="1">
        <f>E19/2</f>
        <v>3.2308814405000001</v>
      </c>
      <c r="F20" s="1">
        <f>F19/2</f>
        <v>5.1655501539999999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5014-8646-AC4E-8C8D-99120A49E037}">
  <dimension ref="C3:N26"/>
  <sheetViews>
    <sheetView workbookViewId="0">
      <selection activeCell="M25" sqref="M25"/>
    </sheetView>
  </sheetViews>
  <sheetFormatPr baseColWidth="10" defaultRowHeight="16" x14ac:dyDescent="0.2"/>
  <sheetData>
    <row r="3" spans="3:14" x14ac:dyDescent="0.2">
      <c r="D3" t="s">
        <v>35</v>
      </c>
      <c r="E3" t="s">
        <v>37</v>
      </c>
      <c r="F3" t="s">
        <v>36</v>
      </c>
      <c r="G3" t="s">
        <v>39</v>
      </c>
      <c r="H3" t="s">
        <v>40</v>
      </c>
      <c r="I3" t="s">
        <v>38</v>
      </c>
      <c r="L3" t="s">
        <v>36</v>
      </c>
      <c r="M3" t="s">
        <v>39</v>
      </c>
      <c r="N3" t="s">
        <v>40</v>
      </c>
    </row>
    <row r="4" spans="3:14" x14ac:dyDescent="0.2">
      <c r="C4" t="s">
        <v>110</v>
      </c>
      <c r="D4" s="1">
        <v>2.9891424722222846</v>
      </c>
      <c r="E4" s="1">
        <v>2.0455834722221704</v>
      </c>
      <c r="F4" s="1">
        <v>1.7926517222222627</v>
      </c>
      <c r="G4" s="1">
        <v>1.3030624722221269</v>
      </c>
      <c r="H4" s="1">
        <v>1.2877156597221844</v>
      </c>
      <c r="I4" s="1">
        <v>2.4995990972222586</v>
      </c>
      <c r="K4" t="s">
        <v>35</v>
      </c>
      <c r="L4" s="1">
        <v>-0.67279999999982465</v>
      </c>
      <c r="M4" s="1">
        <v>-0.79169999999976426</v>
      </c>
      <c r="N4" s="1">
        <v>-0.83859999999981483</v>
      </c>
    </row>
    <row r="5" spans="3:14" x14ac:dyDescent="0.2">
      <c r="C5" t="s">
        <v>111</v>
      </c>
      <c r="D5" s="1">
        <v>2.683642472222119</v>
      </c>
      <c r="E5" s="1">
        <v>1.8327834722221548</v>
      </c>
      <c r="F5" s="1">
        <v>1.6844517222221382</v>
      </c>
      <c r="G5" s="1">
        <v>0.87276247222213854</v>
      </c>
      <c r="H5" s="1">
        <v>0.85851565972214727</v>
      </c>
      <c r="I5" s="1">
        <v>2.0336990972221116</v>
      </c>
      <c r="K5" t="s">
        <v>37</v>
      </c>
      <c r="L5" s="1">
        <v>-0.1555999999998221</v>
      </c>
      <c r="M5" s="1">
        <v>-0.35059999999975844</v>
      </c>
      <c r="N5" s="1">
        <v>-0.37479999999982283</v>
      </c>
    </row>
    <row r="6" spans="3:14" x14ac:dyDescent="0.2">
      <c r="C6" t="s">
        <v>112</v>
      </c>
      <c r="D6" s="1">
        <v>3.762942472222222</v>
      </c>
      <c r="E6" s="1">
        <v>2.3685834722222632</v>
      </c>
      <c r="F6" s="1">
        <v>1.7237517222222776</v>
      </c>
      <c r="G6" s="1">
        <v>0.63116247222230371</v>
      </c>
      <c r="H6" s="1">
        <v>0.63081565972223386</v>
      </c>
      <c r="I6" s="1">
        <v>2.6358990972221505</v>
      </c>
      <c r="K6" t="s">
        <v>38</v>
      </c>
      <c r="L6" s="1">
        <v>-0.83763174999979206</v>
      </c>
      <c r="M6" s="1">
        <v>-0.55889999999976681</v>
      </c>
      <c r="N6" s="1">
        <v>-0.53239999999982501</v>
      </c>
    </row>
    <row r="7" spans="3:14" x14ac:dyDescent="0.2">
      <c r="C7" t="s">
        <v>110</v>
      </c>
      <c r="D7" s="4">
        <v>-0.91049999999972897</v>
      </c>
      <c r="E7" s="2">
        <v>-0.31799999999975626</v>
      </c>
      <c r="F7" s="2">
        <v>-0.28239999999982501</v>
      </c>
      <c r="G7" s="2">
        <v>0.20060000000012224</v>
      </c>
      <c r="H7" s="2">
        <v>0.12900000000013279</v>
      </c>
      <c r="I7" s="4">
        <v>-0.12679999999977554</v>
      </c>
    </row>
    <row r="8" spans="3:14" x14ac:dyDescent="0.2">
      <c r="C8" t="s">
        <v>111</v>
      </c>
      <c r="D8" s="4">
        <v>-1.2159999999998945</v>
      </c>
      <c r="E8" s="4">
        <v>-0.5307999999997719</v>
      </c>
      <c r="F8" s="1">
        <v>-0.39059999999994943</v>
      </c>
      <c r="G8" s="4">
        <v>-0.22969999999986612</v>
      </c>
      <c r="H8" s="4">
        <v>-0.30019999999990432</v>
      </c>
      <c r="I8" s="4">
        <v>-0.59269999999992251</v>
      </c>
    </row>
    <row r="9" spans="3:14" x14ac:dyDescent="0.2">
      <c r="C9" t="s">
        <v>112</v>
      </c>
      <c r="D9" s="2">
        <v>-0.13669999999979154</v>
      </c>
      <c r="E9" s="2">
        <v>5.000000000336513E-3</v>
      </c>
      <c r="F9" s="2">
        <v>-0.3512999999998101</v>
      </c>
      <c r="G9" s="4">
        <v>-0.47129999999970096</v>
      </c>
      <c r="H9" s="4">
        <v>-0.52789999999981774</v>
      </c>
      <c r="I9" s="2">
        <v>9.5000000001164153E-3</v>
      </c>
      <c r="K9" s="1"/>
    </row>
    <row r="10" spans="3:14" x14ac:dyDescent="0.2">
      <c r="K10" s="1"/>
    </row>
    <row r="11" spans="3:14" x14ac:dyDescent="0.2">
      <c r="K11" s="1"/>
    </row>
    <row r="12" spans="3:14" x14ac:dyDescent="0.2">
      <c r="K12" s="1"/>
    </row>
    <row r="13" spans="3:14" x14ac:dyDescent="0.2">
      <c r="K13" s="1"/>
    </row>
    <row r="14" spans="3:14" x14ac:dyDescent="0.2">
      <c r="K14" s="1"/>
    </row>
    <row r="15" spans="3:14" x14ac:dyDescent="0.2">
      <c r="K15" s="1"/>
    </row>
    <row r="16" spans="3:14" x14ac:dyDescent="0.2">
      <c r="K16" s="1"/>
    </row>
    <row r="17" spans="11:11" x14ac:dyDescent="0.2">
      <c r="K17" s="1"/>
    </row>
    <row r="18" spans="11:11" x14ac:dyDescent="0.2">
      <c r="K18" s="1"/>
    </row>
    <row r="19" spans="11:11" x14ac:dyDescent="0.2">
      <c r="K19" s="1"/>
    </row>
    <row r="20" spans="11:11" x14ac:dyDescent="0.2">
      <c r="K20" s="1"/>
    </row>
    <row r="21" spans="11:11" x14ac:dyDescent="0.2">
      <c r="K21" s="1"/>
    </row>
    <row r="22" spans="11:11" x14ac:dyDescent="0.2">
      <c r="K22" s="1"/>
    </row>
    <row r="23" spans="11:11" x14ac:dyDescent="0.2">
      <c r="K23" s="1"/>
    </row>
    <row r="24" spans="11:11" x14ac:dyDescent="0.2">
      <c r="K24" s="1"/>
    </row>
    <row r="25" spans="11:11" x14ac:dyDescent="0.2">
      <c r="K25" s="1"/>
    </row>
    <row r="26" spans="11:11" x14ac:dyDescent="0.2">
      <c r="K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fission products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2020-07-31T17:39:32Z</dcterms:created>
  <dcterms:modified xsi:type="dcterms:W3CDTF">2020-10-22T20:05:48Z</dcterms:modified>
</cp:coreProperties>
</file>