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38ED7F71-AF45-FB4F-B06F-9B4331623869}" xr6:coauthVersionLast="47" xr6:coauthVersionMax="47" xr10:uidLastSave="{00000000-0000-0000-0000-000000000000}"/>
  <bookViews>
    <workbookView xWindow="0" yWindow="500" windowWidth="24140" windowHeight="15820" activeTab="6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4" i="7" l="1"/>
  <c r="M14" i="7" s="1"/>
  <c r="N14" i="7" s="1"/>
  <c r="Y33" i="6"/>
  <c r="Z33" i="6"/>
  <c r="AA33" i="6" s="1"/>
  <c r="L42" i="6"/>
  <c r="M42" i="6" s="1"/>
  <c r="L31" i="6"/>
  <c r="M31" i="6" s="1"/>
  <c r="Y21" i="6"/>
  <c r="Z21" i="6" s="1"/>
  <c r="Y44" i="6"/>
  <c r="Z44" i="6" s="1"/>
  <c r="Y32" i="6"/>
  <c r="Z32" i="6" s="1"/>
  <c r="Y20" i="6"/>
  <c r="Z20" i="6" s="1"/>
  <c r="P9" i="6" a="1"/>
  <c r="P9" i="6" s="1"/>
  <c r="Y43" i="6"/>
  <c r="Z43" i="6" s="1"/>
  <c r="Y42" i="6"/>
  <c r="Z42" i="6" s="1"/>
  <c r="AF41" i="6"/>
  <c r="AC41" i="6"/>
  <c r="Y41" i="6"/>
  <c r="Z41" i="6" s="1"/>
  <c r="Y40" i="6"/>
  <c r="Z40" i="6" s="1"/>
  <c r="Y39" i="6"/>
  <c r="Z39" i="6" s="1"/>
  <c r="Y38" i="6"/>
  <c r="Z38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1" i="6"/>
  <c r="M41" i="6" s="1"/>
  <c r="L40" i="6"/>
  <c r="M40" i="6" s="1"/>
  <c r="S39" i="6"/>
  <c r="P39" i="6"/>
  <c r="L39" i="6"/>
  <c r="M39" i="6" s="1"/>
  <c r="L38" i="6"/>
  <c r="M38" i="6" s="1"/>
  <c r="L37" i="6"/>
  <c r="M37" i="6" s="1"/>
  <c r="L36" i="6"/>
  <c r="M36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1" i="7"/>
  <c r="M41" i="7" s="1"/>
  <c r="L40" i="7"/>
  <c r="M40" i="7" s="1"/>
  <c r="S39" i="7"/>
  <c r="P39" i="7"/>
  <c r="L39" i="7"/>
  <c r="M39" i="7" s="1"/>
  <c r="L38" i="7"/>
  <c r="M38" i="7" s="1"/>
  <c r="L37" i="7"/>
  <c r="M37" i="7" s="1"/>
  <c r="L36" i="7"/>
  <c r="M36" i="7" s="1"/>
  <c r="L31" i="7"/>
  <c r="M31" i="7" s="1"/>
  <c r="L30" i="7"/>
  <c r="M30" i="7" s="1"/>
  <c r="S29" i="7"/>
  <c r="P29" i="7"/>
  <c r="L29" i="7"/>
  <c r="M29" i="7" s="1"/>
  <c r="L28" i="7"/>
  <c r="M28" i="7" s="1"/>
  <c r="L27" i="7"/>
  <c r="M27" i="7" s="1"/>
  <c r="L26" i="7"/>
  <c r="M26" i="7" s="1"/>
  <c r="P5" i="6" l="1" a="1"/>
  <c r="P5" i="6" s="1"/>
  <c r="L20" i="7"/>
  <c r="M20" i="7" s="1"/>
  <c r="L19" i="7"/>
  <c r="M19" i="7" s="1"/>
  <c r="S18" i="7"/>
  <c r="P18" i="7"/>
  <c r="L18" i="7"/>
  <c r="M18" i="7" s="1"/>
  <c r="L17" i="7"/>
  <c r="M17" i="7" s="1"/>
  <c r="L16" i="7"/>
  <c r="M16" i="7" s="1"/>
  <c r="L15" i="7"/>
  <c r="M15" i="7" s="1"/>
  <c r="P9" i="7" a="1"/>
  <c r="P9" i="7" s="1"/>
  <c r="P5" i="7" a="1"/>
  <c r="P5" i="7" s="1"/>
  <c r="H5" i="7"/>
  <c r="H4" i="7"/>
  <c r="H3" i="7"/>
  <c r="H2" i="7"/>
  <c r="H5" i="6"/>
  <c r="H3" i="6"/>
  <c r="H2" i="6"/>
  <c r="F36" i="1"/>
  <c r="H31" i="1"/>
  <c r="G31" i="1"/>
  <c r="H6" i="7" l="1"/>
  <c r="H7" i="7" s="1"/>
  <c r="L5" i="7" s="1"/>
  <c r="Q6" i="7"/>
  <c r="R6" i="7"/>
  <c r="N20" i="7"/>
  <c r="N15" i="7"/>
  <c r="N19" i="7"/>
  <c r="N18" i="7"/>
  <c r="N17" i="7"/>
  <c r="N16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Q29" i="7" l="1"/>
  <c r="Q39" i="7"/>
  <c r="Q18" i="7"/>
  <c r="N30" i="7"/>
  <c r="N38" i="7"/>
  <c r="N31" i="7"/>
  <c r="N26" i="7"/>
  <c r="N39" i="7"/>
  <c r="N29" i="7"/>
  <c r="N36" i="7"/>
  <c r="N27" i="7"/>
  <c r="N28" i="7"/>
  <c r="N37" i="7"/>
  <c r="N40" i="7"/>
  <c r="N41" i="7"/>
  <c r="AA21" i="6"/>
  <c r="N31" i="6"/>
  <c r="N42" i="6"/>
  <c r="AA44" i="6"/>
  <c r="AA32" i="6"/>
  <c r="AA20" i="6"/>
  <c r="Q39" i="6"/>
  <c r="AD29" i="6"/>
  <c r="Q28" i="6"/>
  <c r="Q17" i="6"/>
  <c r="AD41" i="6"/>
  <c r="AD17" i="6"/>
  <c r="N28" i="6"/>
  <c r="AA28" i="6"/>
  <c r="N41" i="6"/>
  <c r="AA39" i="6"/>
  <c r="N15" i="6"/>
  <c r="AA14" i="6"/>
  <c r="AA40" i="6"/>
  <c r="N16" i="6"/>
  <c r="AA15" i="6"/>
  <c r="N29" i="6"/>
  <c r="N17" i="6"/>
  <c r="AA31" i="6"/>
  <c r="AA41" i="6"/>
  <c r="N36" i="6"/>
  <c r="N30" i="6"/>
  <c r="N37" i="6"/>
  <c r="AA18" i="6"/>
  <c r="N38" i="6"/>
  <c r="AA19" i="6"/>
  <c r="AA26" i="6"/>
  <c r="AA16" i="6"/>
  <c r="N19" i="6"/>
  <c r="AA17" i="6"/>
  <c r="AA29" i="6"/>
  <c r="AA42" i="6"/>
  <c r="AA38" i="6"/>
  <c r="N14" i="6"/>
  <c r="AA30" i="6"/>
  <c r="N39" i="6"/>
  <c r="N25" i="6"/>
  <c r="N26" i="6"/>
  <c r="N27" i="6"/>
  <c r="N40" i="6"/>
  <c r="AA43" i="6"/>
  <c r="AA27" i="6"/>
  <c r="N18" i="6"/>
  <c r="I22" i="5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P9" i="3" a="1"/>
  <c r="P9" i="3" s="1"/>
  <c r="P5" i="3" a="1"/>
  <c r="P5" i="3" s="1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<sst xmlns="http://schemas.openxmlformats.org/spreadsheetml/2006/main" count="534" uniqueCount="56">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</sst>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'44.32.24'!$W$13:$W$17</c:f>
              <c:numCache>
                <c:formatCode>General</c:formatCode>
                <c:ptCount val="5"/>
                <c:pt idx="0">
                  <c:v>6019.4963105301313</c:v>
                </c:pt>
                <c:pt idx="1">
                  <c:v>6176.5337130656571</c:v>
                </c:pt>
                <c:pt idx="2">
                  <c:v>6358.3744844687963</c:v>
                </c:pt>
                <c:pt idx="3">
                  <c:v>6557.8387862421878</c:v>
                </c:pt>
                <c:pt idx="4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'44.32.24'!$AC$13:$AC$17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Summary!$J$8:$J$12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Summary!$J$18:$J$22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10-8C48-8380-09068D1914E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6213901319888977E-2"/>
                  <c:y val="0.1121624883096509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Summary!$J$28:$J$32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  <c:max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topLeftCell="B18" workbookViewId="0">
      <selection activeCell="L21" sqref="L21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 t="shared" ref="H3:H5" si="0"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 t="shared" si="0"/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 t="shared" ref="AG11:AG12" si="1">(3/2)*AA11*(0.000086173)*200</f>
        <v>20.681519999999999</v>
      </c>
      <c r="AH11">
        <f t="shared" ref="AH11:AH12" si="2"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 t="shared" si="1"/>
        <v>23.266710000000003</v>
      </c>
      <c r="AH12">
        <f t="shared" si="2"/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>$L$9*H14</f>
        <v>17.811646464000003</v>
      </c>
      <c r="M14">
        <f t="shared" ref="M14:M19" si="3">L14^3</f>
        <v>5650.8294417236166</v>
      </c>
      <c r="N14">
        <f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 t="shared" ref="AG14:AG15" si="4">(3/2)*AA14*(0.000086173)*200</f>
        <v>28.437090000000005</v>
      </c>
      <c r="AH14">
        <f t="shared" ref="AH14:AH15" si="5"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ref="L15:L19" si="6">$L$9*H15</f>
        <v>17.997184448000002</v>
      </c>
      <c r="M15">
        <f t="shared" si="3"/>
        <v>5829.2637115096677</v>
      </c>
      <c r="N15">
        <f t="shared" ref="N15:N19" si="7">$L$5/M15/(1E-24)</f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 t="shared" si="4"/>
        <v>31.022280000000002</v>
      </c>
      <c r="AH15">
        <f t="shared" si="5"/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6"/>
        <v>18.182722432000002</v>
      </c>
      <c r="M16">
        <f t="shared" si="3"/>
        <v>6011.4152288532778</v>
      </c>
      <c r="N16">
        <f t="shared" si="7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6"/>
        <v>18.368260416000002</v>
      </c>
      <c r="M17">
        <f t="shared" si="3"/>
        <v>6197.3223158942128</v>
      </c>
      <c r="N17">
        <f t="shared" si="7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6"/>
        <v>18.553798400000002</v>
      </c>
      <c r="M18">
        <f t="shared" si="3"/>
        <v>6387.0232947722425</v>
      </c>
      <c r="N18">
        <f t="shared" si="7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6"/>
        <v>19.295950336000001</v>
      </c>
      <c r="M19">
        <f t="shared" si="3"/>
        <v>7184.5325714506835</v>
      </c>
      <c r="N19">
        <f t="shared" si="7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>$L$9*H24</f>
        <v>17.811646464000003</v>
      </c>
      <c r="M24">
        <f t="shared" ref="M24:M29" si="8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ref="L25:L29" si="9">$L$9*H25</f>
        <v>18.182722432000002</v>
      </c>
      <c r="M25">
        <f t="shared" si="8"/>
        <v>6011.4152288532778</v>
      </c>
      <c r="N25">
        <f t="shared" ref="N25:N30" si="10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9"/>
        <v>18.368260416000002</v>
      </c>
      <c r="M26">
        <f t="shared" si="8"/>
        <v>6197.3223158942128</v>
      </c>
      <c r="N26">
        <f t="shared" si="10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9"/>
        <v>18.553798400000002</v>
      </c>
      <c r="M27">
        <f t="shared" si="8"/>
        <v>6387.0232947722425</v>
      </c>
      <c r="N27">
        <f t="shared" si="10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9"/>
        <v>18.739336384000001</v>
      </c>
      <c r="M28">
        <f t="shared" si="8"/>
        <v>6580.5564876271364</v>
      </c>
      <c r="N28">
        <f t="shared" si="10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9"/>
        <v>18.924874368000001</v>
      </c>
      <c r="M29">
        <f t="shared" si="8"/>
        <v>6777.9602165986616</v>
      </c>
      <c r="N29">
        <f t="shared" si="10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ref="L30" si="11">$L$9*H30</f>
        <v>19.295950336000001</v>
      </c>
      <c r="M30">
        <f t="shared" ref="M30" si="12">L30^3</f>
        <v>7184.5325714506835</v>
      </c>
      <c r="N30">
        <f t="shared" si="10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>$L$9*H36</f>
        <v>18.182722432000002</v>
      </c>
      <c r="M36">
        <f t="shared" ref="M36" si="14"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ref="L37:L41" si="15">$L$9*H37</f>
        <v>18.368260416000002</v>
      </c>
      <c r="M37">
        <f t="shared" si="13"/>
        <v>6197.3223158942128</v>
      </c>
      <c r="N37">
        <f t="shared" ref="N37:N42" si="16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15"/>
        <v>18.553798400000002</v>
      </c>
      <c r="M38">
        <f t="shared" si="13"/>
        <v>6387.0232947722425</v>
      </c>
      <c r="N38">
        <f t="shared" si="16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15"/>
        <v>18.739336384000001</v>
      </c>
      <c r="M39">
        <f t="shared" si="13"/>
        <v>6580.5564876271364</v>
      </c>
      <c r="N39">
        <f t="shared" si="16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15"/>
        <v>18.924874368000001</v>
      </c>
      <c r="M40">
        <f t="shared" si="13"/>
        <v>6777.9602165986616</v>
      </c>
      <c r="N40">
        <f t="shared" si="16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15"/>
        <v>19.110412352000001</v>
      </c>
      <c r="M41">
        <f t="shared" si="13"/>
        <v>6979.2728038265886</v>
      </c>
      <c r="N41">
        <f t="shared" si="16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ref="L42" si="17">$L$9*H42</f>
        <v>19.295950336000001</v>
      </c>
      <c r="M42">
        <f t="shared" ref="M42" si="18">L42^3</f>
        <v>7184.5325714506835</v>
      </c>
      <c r="N42">
        <f t="shared" si="16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>$L$9*H47</f>
        <v>17.626108479999999</v>
      </c>
      <c r="M47">
        <f t="shared" ref="M47:M52" si="19">L47^3</f>
        <v>5476.0740973553493</v>
      </c>
      <c r="N47">
        <f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ref="L48:L52" si="20">$L$9*H48</f>
        <v>17.811646464000003</v>
      </c>
      <c r="M48">
        <f t="shared" si="19"/>
        <v>5650.8294417236166</v>
      </c>
      <c r="N48">
        <f t="shared" ref="N48:N52" si="21">$L$5/M48/(1E-24)</f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20"/>
        <v>17.997184448000002</v>
      </c>
      <c r="M49">
        <f t="shared" si="19"/>
        <v>5829.2637115096677</v>
      </c>
      <c r="N49">
        <f t="shared" si="2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20"/>
        <v>18.182722432000002</v>
      </c>
      <c r="M50">
        <f t="shared" si="19"/>
        <v>6011.4152288532778</v>
      </c>
      <c r="N50">
        <f t="shared" si="2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20"/>
        <v>18.368260416000002</v>
      </c>
      <c r="M51">
        <f t="shared" si="19"/>
        <v>6197.3223158942128</v>
      </c>
      <c r="N51">
        <f t="shared" si="2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20"/>
        <v>18.553798400000002</v>
      </c>
      <c r="M52">
        <f t="shared" si="19"/>
        <v>6387.0232947722425</v>
      </c>
      <c r="N52">
        <f t="shared" si="2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>$L$9*H57</f>
        <v>17.440570495999999</v>
      </c>
      <c r="M57">
        <f t="shared" ref="M57:M62" si="22">L57^3</f>
        <v>5304.9593562651062</v>
      </c>
      <c r="N57">
        <f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ref="L58:L62" si="23">$L$9*H58</f>
        <v>17.626108479999999</v>
      </c>
      <c r="M58">
        <f t="shared" si="22"/>
        <v>5476.0740973553493</v>
      </c>
      <c r="N58">
        <f t="shared" ref="N58:N62" si="24">$L$5/M58/(1E-24)</f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23"/>
        <v>17.811646464000003</v>
      </c>
      <c r="M59">
        <f t="shared" si="22"/>
        <v>5650.8294417236166</v>
      </c>
      <c r="N59">
        <f t="shared" si="2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23"/>
        <v>17.997184448000002</v>
      </c>
      <c r="M60">
        <f t="shared" si="22"/>
        <v>5829.2637115096677</v>
      </c>
      <c r="N60">
        <f t="shared" si="2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23"/>
        <v>18.182722432000002</v>
      </c>
      <c r="M61">
        <f t="shared" si="22"/>
        <v>6011.4152288532778</v>
      </c>
      <c r="N61">
        <f t="shared" si="2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23"/>
        <v>18.368260416000002</v>
      </c>
      <c r="M62">
        <f t="shared" si="22"/>
        <v>6197.3223158942128</v>
      </c>
      <c r="N62">
        <f t="shared" si="2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topLeftCell="E6" workbookViewId="0">
      <selection activeCell="H4" sqref="H4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 t="shared" ref="H4:H5" si="0"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LINEST(K58:K63,M58:M63^{1,2})</f>
        <v>1.0725363680044633E-5</v>
      </c>
      <c r="Q5">
        <v>-0.13804223259198514</v>
      </c>
      <c r="R5">
        <v>442.31828027651306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6851.1378898581852</v>
      </c>
      <c r="R6">
        <f>(-Q5-SQRT(Q5^2-4*P5*R5))/(2*P5)</f>
        <v>6019.4963105301313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LINEST(K58:K63,I58:I63^{1,2})</f>
        <v>0.24444038469716514</v>
      </c>
      <c r="Q9">
        <v>198.63287550806081</v>
      </c>
      <c r="R9">
        <v>40350.077233191376</v>
      </c>
    </row>
    <row r="10" spans="1:29" x14ac:dyDescent="0.2">
      <c r="B10" t="s">
        <v>12</v>
      </c>
      <c r="P10" t="s">
        <v>34</v>
      </c>
      <c r="Q10">
        <f>(-Q9+SQRT(Q9^2-4*P9*R9))/(2*P9)</f>
        <v>-403.22239678319863</v>
      </c>
      <c r="R10">
        <f>(-Q9-SQRT(Q9^2-4*P9*R9))/(2*P9)</f>
        <v>-409.38013513535145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>$L$9*H14</f>
        <v>17.811646464000003</v>
      </c>
      <c r="M14">
        <f t="shared" ref="M14:M19" si="1">L14^3</f>
        <v>5650.8294417236166</v>
      </c>
      <c r="N14">
        <f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ref="L15:L17" si="2">$L$9*H15</f>
        <v>17.997184448000002</v>
      </c>
      <c r="M15">
        <f t="shared" si="1"/>
        <v>5829.2637115096677</v>
      </c>
      <c r="N15">
        <f t="shared" ref="N15:N19" si="3">$L$5/M15/(1E-24)</f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2"/>
        <v>18.182722432000002</v>
      </c>
      <c r="M16">
        <f t="shared" si="1"/>
        <v>6011.4152288532778</v>
      </c>
      <c r="N16">
        <f t="shared" si="3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 t="shared" ref="AB16" si="4">(3/2)*V16*(0.000086173)*200</f>
        <v>28.437090000000005</v>
      </c>
      <c r="AC16">
        <f t="shared" ref="AC16:AC17" si="5"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2"/>
        <v>18.368260416000002</v>
      </c>
      <c r="M17">
        <f t="shared" si="1"/>
        <v>6197.3223158942128</v>
      </c>
      <c r="N17">
        <f t="shared" si="3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 t="shared" si="5"/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ref="L18:L19" si="6">$L$9*H18</f>
        <v>18.553798400000002</v>
      </c>
      <c r="M18">
        <f t="shared" si="1"/>
        <v>6387.0232947722425</v>
      </c>
      <c r="N18">
        <f t="shared" si="3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6"/>
        <v>19.295950336000001</v>
      </c>
      <c r="M19">
        <f t="shared" si="1"/>
        <v>7184.5325714506835</v>
      </c>
      <c r="N19">
        <f t="shared" si="3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7">L24^3</f>
        <v>5650.8294417236166</v>
      </c>
      <c r="N24">
        <f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 t="shared" ref="M25" si="8">L25^3</f>
        <v>5829.2637115096677</v>
      </c>
      <c r="N25">
        <f>$L$5/M25/(1E-24)</f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9">$L$9*H26</f>
        <v>18.182722432000002</v>
      </c>
      <c r="M26">
        <f t="shared" si="7"/>
        <v>6011.4152288532778</v>
      </c>
      <c r="N26">
        <f t="shared" ref="N26:N30" si="10">$L$5/M26/(1E-24)</f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9"/>
        <v>18.368260416000002</v>
      </c>
      <c r="M27">
        <f t="shared" si="7"/>
        <v>6197.3223158942128</v>
      </c>
      <c r="N27">
        <f t="shared" si="10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9"/>
        <v>18.553798400000002</v>
      </c>
      <c r="M28">
        <f t="shared" si="7"/>
        <v>6387.0232947722425</v>
      </c>
      <c r="N28">
        <f t="shared" si="10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9"/>
        <v>18.739336384000001</v>
      </c>
      <c r="M29">
        <f t="shared" si="7"/>
        <v>6580.5564876271364</v>
      </c>
      <c r="N29">
        <f t="shared" si="10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9"/>
        <v>18.924874368000001</v>
      </c>
      <c r="M30">
        <f t="shared" si="7"/>
        <v>6777.9602165986616</v>
      </c>
      <c r="N30">
        <f t="shared" si="10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9"/>
        <v>19.295950336000001</v>
      </c>
      <c r="M31">
        <f t="shared" si="7"/>
        <v>7184.5325714506835</v>
      </c>
      <c r="N31">
        <f>$L$5/M31/(1E-24)</f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11">L36^3</f>
        <v>5650.8294417236166</v>
      </c>
      <c r="N36">
        <f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 t="shared" ref="M37" si="12">L37^3</f>
        <v>6011.4152288532778</v>
      </c>
      <c r="N37">
        <f>$L$5/M37/(1E-24)</f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13">$L$9*H38</f>
        <v>18.368260416000002</v>
      </c>
      <c r="M38">
        <f t="shared" si="11"/>
        <v>6197.3223158942128</v>
      </c>
      <c r="N38">
        <f t="shared" ref="N38:N42" si="14">$L$5/M38/(1E-24)</f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13"/>
        <v>18.553798400000002</v>
      </c>
      <c r="M39">
        <f t="shared" si="11"/>
        <v>6387.0232947722425</v>
      </c>
      <c r="N39">
        <f t="shared" si="14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13"/>
        <v>18.739336384000001</v>
      </c>
      <c r="M40">
        <f t="shared" si="11"/>
        <v>6580.5564876271364</v>
      </c>
      <c r="N40">
        <f t="shared" si="14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13"/>
        <v>18.924874368000001</v>
      </c>
      <c r="M41">
        <f t="shared" si="11"/>
        <v>6777.9602165986616</v>
      </c>
      <c r="N41">
        <f t="shared" si="14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13"/>
        <v>19.110412352000001</v>
      </c>
      <c r="M42">
        <f t="shared" si="11"/>
        <v>6979.2728038265886</v>
      </c>
      <c r="N42">
        <f t="shared" si="14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13"/>
        <v>19.295950336000001</v>
      </c>
      <c r="M43">
        <f>L43^3</f>
        <v>7184.5325714506835</v>
      </c>
      <c r="N43">
        <f>$L$5/M43/(1E-24)</f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>$L$9*H48</f>
        <v>17.626108479999999</v>
      </c>
      <c r="M48">
        <f t="shared" ref="M48:M53" si="15">L48^3</f>
        <v>5476.0740973553493</v>
      </c>
      <c r="N48">
        <f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ref="L49:L53" si="16">$L$9*H49</f>
        <v>17.811646464000003</v>
      </c>
      <c r="M49">
        <f t="shared" si="15"/>
        <v>5650.8294417236166</v>
      </c>
      <c r="N49">
        <f t="shared" ref="N49:N53" si="17">$L$5/M49/(1E-24)</f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16"/>
        <v>17.997184448000002</v>
      </c>
      <c r="M50">
        <f t="shared" si="15"/>
        <v>5829.2637115096677</v>
      </c>
      <c r="N50">
        <f t="shared" si="17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16"/>
        <v>18.182722432000002</v>
      </c>
      <c r="M51">
        <f t="shared" si="15"/>
        <v>6011.4152288532778</v>
      </c>
      <c r="N51">
        <f t="shared" si="17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16"/>
        <v>18.368260416000002</v>
      </c>
      <c r="M52">
        <f t="shared" si="15"/>
        <v>6197.3223158942128</v>
      </c>
      <c r="N52">
        <f t="shared" si="17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16"/>
        <v>18.553798400000002</v>
      </c>
      <c r="M53">
        <f t="shared" si="15"/>
        <v>6387.0232947722425</v>
      </c>
      <c r="N53">
        <f t="shared" si="17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>$L$9*H58</f>
        <v>17.440570495999999</v>
      </c>
      <c r="M58">
        <f t="shared" ref="M58:M63" si="18">L58^3</f>
        <v>5304.9593562651062</v>
      </c>
      <c r="N58">
        <f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ref="L59:L63" si="19">$L$9*H59</f>
        <v>17.626108479999999</v>
      </c>
      <c r="M59">
        <f t="shared" si="18"/>
        <v>5476.0740973553493</v>
      </c>
      <c r="N59">
        <f t="shared" ref="N59:N63" si="20">$L$5/M59/(1E-24)</f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9"/>
        <v>17.811646464000003</v>
      </c>
      <c r="M60">
        <f t="shared" si="18"/>
        <v>5650.8294417236166</v>
      </c>
      <c r="N60">
        <f t="shared" si="20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9"/>
        <v>17.997184448000002</v>
      </c>
      <c r="M61">
        <f t="shared" si="18"/>
        <v>5829.2637115096677</v>
      </c>
      <c r="N61">
        <f t="shared" si="20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9"/>
        <v>18.182722432000002</v>
      </c>
      <c r="M62">
        <f t="shared" si="18"/>
        <v>6011.4152288532778</v>
      </c>
      <c r="N62">
        <f t="shared" si="20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9"/>
        <v>18.368260416000002</v>
      </c>
      <c r="M63">
        <f t="shared" si="18"/>
        <v>6197.3223158942128</v>
      </c>
      <c r="N63">
        <f t="shared" si="20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3" x14ac:dyDescent="0.2">
      <c r="A65">
        <v>52</v>
      </c>
      <c r="B65" s="1">
        <v>-385.13546000000002</v>
      </c>
      <c r="C65">
        <v>4.68</v>
      </c>
    </row>
    <row r="66" spans="1:3" x14ac:dyDescent="0.2">
      <c r="A66">
        <v>53</v>
      </c>
      <c r="B66" s="1">
        <v>-385.27821999999998</v>
      </c>
      <c r="C66">
        <v>4.46</v>
      </c>
    </row>
    <row r="67" spans="1:3" x14ac:dyDescent="0.2">
      <c r="A67">
        <v>54</v>
      </c>
      <c r="B67" s="1">
        <v>-385.49423000000002</v>
      </c>
      <c r="C67">
        <v>4.38</v>
      </c>
    </row>
    <row r="68" spans="1:3" x14ac:dyDescent="0.2">
      <c r="A68">
        <v>55</v>
      </c>
      <c r="B68" s="1">
        <v>-385.75569999999999</v>
      </c>
      <c r="C68">
        <v>4.3600000000000003</v>
      </c>
    </row>
    <row r="69" spans="1:3" x14ac:dyDescent="0.2">
      <c r="A69">
        <v>56</v>
      </c>
      <c r="B69" s="1">
        <v>-386.04521</v>
      </c>
      <c r="C69">
        <v>4.26</v>
      </c>
    </row>
    <row r="70" spans="1:3" x14ac:dyDescent="0.2">
      <c r="A70">
        <v>57</v>
      </c>
      <c r="B70" s="1">
        <v>-386.32670000000002</v>
      </c>
      <c r="C70">
        <v>4.07</v>
      </c>
    </row>
    <row r="71" spans="1:3" x14ac:dyDescent="0.2">
      <c r="A71">
        <v>58</v>
      </c>
      <c r="B71" s="1">
        <v>-386.55347999999998</v>
      </c>
      <c r="C71">
        <v>4.1100000000000003</v>
      </c>
    </row>
    <row r="72" spans="1:3" x14ac:dyDescent="0.2">
      <c r="A72">
        <v>59</v>
      </c>
      <c r="B72" s="1">
        <v>-386.64524999999998</v>
      </c>
      <c r="C72">
        <v>4.2699999999999996</v>
      </c>
    </row>
    <row r="73" spans="1:3" x14ac:dyDescent="0.2">
      <c r="A73">
        <v>60</v>
      </c>
      <c r="B73" s="1">
        <v>-386.62722000000002</v>
      </c>
      <c r="C73">
        <v>4.62</v>
      </c>
    </row>
    <row r="74" spans="1:3" x14ac:dyDescent="0.2">
      <c r="A74">
        <v>61</v>
      </c>
      <c r="B74" s="1">
        <v>-386.52071999999998</v>
      </c>
      <c r="C74">
        <v>5.03</v>
      </c>
    </row>
    <row r="75" spans="1:3" x14ac:dyDescent="0.2">
      <c r="A75">
        <v>62</v>
      </c>
      <c r="B75" s="1">
        <v>-386.32990999999998</v>
      </c>
      <c r="C75">
        <v>5.28</v>
      </c>
    </row>
    <row r="76" spans="1:3" x14ac:dyDescent="0.2">
      <c r="A76">
        <v>63</v>
      </c>
      <c r="B76" s="1">
        <v>-386.11622</v>
      </c>
      <c r="C76">
        <v>5.57</v>
      </c>
    </row>
    <row r="77" spans="1:3" x14ac:dyDescent="0.2">
      <c r="A77">
        <v>64</v>
      </c>
      <c r="B77" s="1">
        <v>-385.89852000000002</v>
      </c>
      <c r="C77">
        <v>5.83</v>
      </c>
    </row>
    <row r="78" spans="1:3" x14ac:dyDescent="0.2">
      <c r="A78">
        <v>65</v>
      </c>
      <c r="B78" s="1">
        <v>-385.76749999999998</v>
      </c>
      <c r="C78">
        <v>5.88</v>
      </c>
    </row>
    <row r="79" spans="1:3" x14ac:dyDescent="0.2">
      <c r="A79">
        <v>66</v>
      </c>
      <c r="B79" s="1">
        <v>-385.76080999999999</v>
      </c>
      <c r="C79">
        <v>6.11</v>
      </c>
    </row>
    <row r="80" spans="1:3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topLeftCell="E1" workbookViewId="0">
      <selection activeCell="G24" sqref="G24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 t="shared" ref="H3" si="0"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 t="shared" ref="AB11" si="1">(3/2)*V11*(0.000086173)*200</f>
        <v>20.681519999999999</v>
      </c>
      <c r="AC11">
        <f t="shared" ref="AC11" si="2"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 t="shared" ref="AB12" si="3">(3/2)*V12*(0.000086173)*200</f>
        <v>23.266710000000003</v>
      </c>
      <c r="AC12">
        <f t="shared" ref="AC12" si="4"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>$L$9*H14</f>
        <v>17.811646464000003</v>
      </c>
      <c r="M14">
        <f t="shared" ref="M14:M19" si="5">L14^3</f>
        <v>5650.8294417236166</v>
      </c>
      <c r="N14">
        <f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 t="shared" ref="AB14" si="6">(3/2)*V14*(0.000086173)*200</f>
        <v>28.437090000000005</v>
      </c>
      <c r="AC14">
        <f t="shared" ref="AC14:AC15" si="7"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ref="L15:L19" si="8">$L$9*H15</f>
        <v>17.997184448000002</v>
      </c>
      <c r="M15">
        <f t="shared" si="5"/>
        <v>5829.2637115096677</v>
      </c>
      <c r="N15">
        <f t="shared" ref="N15:N19" si="9">$L$5/M15/(1E-24)</f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 t="shared" si="7"/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8"/>
        <v>18.182722432000002</v>
      </c>
      <c r="M16">
        <f t="shared" si="5"/>
        <v>6011.4152288532778</v>
      </c>
      <c r="N16">
        <f t="shared" si="9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8"/>
        <v>18.368260416000002</v>
      </c>
      <c r="M17">
        <f t="shared" si="5"/>
        <v>6197.3223158942128</v>
      </c>
      <c r="N17">
        <f t="shared" si="9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8"/>
        <v>18.553798400000002</v>
      </c>
      <c r="M18">
        <f t="shared" si="5"/>
        <v>6387.0232947722425</v>
      </c>
      <c r="N18">
        <f t="shared" si="9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8"/>
        <v>19.295950336000001</v>
      </c>
      <c r="M19">
        <f t="shared" si="5"/>
        <v>7184.5325714506835</v>
      </c>
      <c r="N19">
        <f t="shared" si="9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10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11">$L$9*H25</f>
        <v>18.182722432000002</v>
      </c>
      <c r="M25">
        <f t="shared" si="10"/>
        <v>6011.4152288532778</v>
      </c>
      <c r="N25">
        <f t="shared" ref="N25:N30" si="12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11"/>
        <v>18.368260416000002</v>
      </c>
      <c r="M26">
        <f t="shared" si="10"/>
        <v>6197.3223158942128</v>
      </c>
      <c r="N26">
        <f t="shared" si="12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11"/>
        <v>18.553798400000002</v>
      </c>
      <c r="M27">
        <f t="shared" si="10"/>
        <v>6387.0232947722425</v>
      </c>
      <c r="N27">
        <f t="shared" si="12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11"/>
        <v>18.739336384000001</v>
      </c>
      <c r="M28">
        <f t="shared" si="10"/>
        <v>6580.5564876271364</v>
      </c>
      <c r="N28">
        <f t="shared" si="12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11"/>
        <v>18.924874368000001</v>
      </c>
      <c r="M29">
        <f t="shared" si="10"/>
        <v>6777.9602165986616</v>
      </c>
      <c r="N29">
        <f t="shared" si="12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11"/>
        <v>19.295950336000001</v>
      </c>
      <c r="M30">
        <f t="shared" si="10"/>
        <v>7184.5325714506835</v>
      </c>
      <c r="N30">
        <f t="shared" si="12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14">$L$9*H36</f>
        <v>18.368260416000002</v>
      </c>
      <c r="M36">
        <f t="shared" si="13"/>
        <v>6197.3223158942128</v>
      </c>
      <c r="N36">
        <f t="shared" ref="N36:N41" si="15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14"/>
        <v>18.553798400000002</v>
      </c>
      <c r="M37">
        <f t="shared" si="13"/>
        <v>6387.0232947722425</v>
      </c>
      <c r="N37">
        <f t="shared" si="15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14"/>
        <v>18.739336384000001</v>
      </c>
      <c r="M38">
        <f t="shared" si="13"/>
        <v>6580.5564876271364</v>
      </c>
      <c r="N38">
        <f t="shared" si="15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14"/>
        <v>18.924874368000001</v>
      </c>
      <c r="M39">
        <f t="shared" si="13"/>
        <v>6777.9602165986616</v>
      </c>
      <c r="N39">
        <f t="shared" si="15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14"/>
        <v>19.110412352000001</v>
      </c>
      <c r="M40">
        <f t="shared" si="13"/>
        <v>6979.2728038265886</v>
      </c>
      <c r="N40">
        <f t="shared" si="15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14"/>
        <v>19.295950336000001</v>
      </c>
      <c r="M41">
        <f t="shared" si="13"/>
        <v>7184.5325714506835</v>
      </c>
      <c r="N41">
        <f t="shared" si="15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>$L$9*H46</f>
        <v>17.440570495999999</v>
      </c>
      <c r="M46">
        <f t="shared" ref="M46:M50" si="16">L46^3</f>
        <v>5304.9593562651062</v>
      </c>
      <c r="N46">
        <f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ref="L47:L50" si="17">$L$9*H47</f>
        <v>17.626108479999999</v>
      </c>
      <c r="M47">
        <f t="shared" si="16"/>
        <v>5476.0740973553493</v>
      </c>
      <c r="N47">
        <f t="shared" ref="N47:N50" si="18">$L$5/M47/(1E-24)</f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17"/>
        <v>17.811646464000003</v>
      </c>
      <c r="M48">
        <f t="shared" si="16"/>
        <v>5650.8294417236166</v>
      </c>
      <c r="N48">
        <f t="shared" si="18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17"/>
        <v>17.997184448000002</v>
      </c>
      <c r="M49">
        <f t="shared" si="16"/>
        <v>5829.2637115096677</v>
      </c>
      <c r="N49">
        <f t="shared" si="18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17"/>
        <v>18.182722432000002</v>
      </c>
      <c r="M50">
        <f t="shared" si="16"/>
        <v>6011.4152288532778</v>
      </c>
      <c r="N50">
        <f t="shared" si="18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ref="L51" si="19">$L$9*H51</f>
        <v>18.368260416000002</v>
      </c>
      <c r="M51">
        <f t="shared" ref="M51" si="20">L51^3</f>
        <v>6197.3223158942128</v>
      </c>
      <c r="N51">
        <f t="shared" ref="N51" si="21">$L$5/M51/(1E-24)</f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2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23">$L$9*H57</f>
        <v>17.440570495999999</v>
      </c>
      <c r="M57">
        <f t="shared" si="22"/>
        <v>5304.9593562651062</v>
      </c>
      <c r="N57">
        <f t="shared" ref="N57:N62" si="2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23"/>
        <v>17.626108479999999</v>
      </c>
      <c r="M58">
        <f t="shared" si="22"/>
        <v>5476.0740973553493</v>
      </c>
      <c r="N58">
        <f t="shared" si="2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23"/>
        <v>17.811646464000003</v>
      </c>
      <c r="M59">
        <f t="shared" si="22"/>
        <v>5650.8294417236166</v>
      </c>
      <c r="N59">
        <f t="shared" si="2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23"/>
        <v>17.997184448000002</v>
      </c>
      <c r="M60">
        <f t="shared" si="22"/>
        <v>5829.2637115096677</v>
      </c>
      <c r="N60">
        <f t="shared" si="2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23"/>
        <v>18.182722432000002</v>
      </c>
      <c r="M61">
        <f t="shared" si="22"/>
        <v>6011.4152288532778</v>
      </c>
      <c r="N61">
        <f t="shared" si="2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23"/>
        <v>18.368260416000002</v>
      </c>
      <c r="M62">
        <f t="shared" si="22"/>
        <v>6197.3223158942128</v>
      </c>
      <c r="N62">
        <f t="shared" si="2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</row>
    <row r="65" spans="1:3" x14ac:dyDescent="0.2">
      <c r="A65">
        <v>52</v>
      </c>
      <c r="B65" s="1">
        <v>-397.1823</v>
      </c>
      <c r="C65">
        <v>5.42</v>
      </c>
    </row>
    <row r="66" spans="1:3" x14ac:dyDescent="0.2">
      <c r="A66">
        <v>53</v>
      </c>
      <c r="B66" s="1">
        <v>-397.06781000000001</v>
      </c>
      <c r="C66">
        <v>5.47</v>
      </c>
    </row>
    <row r="67" spans="1:3" x14ac:dyDescent="0.2">
      <c r="A67">
        <v>54</v>
      </c>
      <c r="B67" s="1">
        <v>-396.94950999999998</v>
      </c>
      <c r="C67">
        <v>5.63</v>
      </c>
    </row>
    <row r="68" spans="1:3" x14ac:dyDescent="0.2">
      <c r="A68">
        <v>55</v>
      </c>
      <c r="B68" s="1">
        <v>-396.78928999999999</v>
      </c>
      <c r="C68">
        <v>5.62</v>
      </c>
    </row>
    <row r="69" spans="1:3" x14ac:dyDescent="0.2">
      <c r="A69">
        <v>56</v>
      </c>
      <c r="B69" s="1">
        <v>-396.59028000000001</v>
      </c>
      <c r="C69">
        <v>5.8</v>
      </c>
    </row>
    <row r="70" spans="1:3" x14ac:dyDescent="0.2">
      <c r="A70">
        <v>57</v>
      </c>
      <c r="B70" s="1">
        <v>-396.42390999999998</v>
      </c>
      <c r="C70">
        <v>6.13</v>
      </c>
    </row>
    <row r="71" spans="1:3" x14ac:dyDescent="0.2">
      <c r="A71">
        <v>58</v>
      </c>
      <c r="B71" s="1">
        <v>-396.23595</v>
      </c>
      <c r="C71">
        <v>6.26</v>
      </c>
    </row>
    <row r="72" spans="1:3" x14ac:dyDescent="0.2">
      <c r="A72">
        <v>59</v>
      </c>
      <c r="B72" s="1">
        <v>-396.06157000000002</v>
      </c>
      <c r="C72">
        <v>6.58</v>
      </c>
    </row>
    <row r="73" spans="1:3" x14ac:dyDescent="0.2">
      <c r="A73">
        <v>60</v>
      </c>
      <c r="B73" s="1">
        <v>-395.92809</v>
      </c>
      <c r="C73">
        <v>6.8</v>
      </c>
    </row>
    <row r="74" spans="1:3" x14ac:dyDescent="0.2">
      <c r="A74">
        <v>61</v>
      </c>
      <c r="B74" s="1">
        <v>-395.84616999999997</v>
      </c>
      <c r="C74">
        <v>6.88</v>
      </c>
    </row>
    <row r="75" spans="1:3" x14ac:dyDescent="0.2">
      <c r="A75">
        <v>62</v>
      </c>
      <c r="B75" s="1">
        <v>-395.87034999999997</v>
      </c>
      <c r="C75">
        <v>6.97</v>
      </c>
    </row>
    <row r="76" spans="1:3" x14ac:dyDescent="0.2">
      <c r="A76">
        <v>63</v>
      </c>
      <c r="B76" s="1">
        <v>-395.93387000000001</v>
      </c>
      <c r="C76">
        <v>7.02</v>
      </c>
    </row>
    <row r="77" spans="1:3" x14ac:dyDescent="0.2">
      <c r="A77">
        <v>64</v>
      </c>
      <c r="B77" s="1">
        <v>-396.05291999999997</v>
      </c>
      <c r="C77">
        <v>7.14</v>
      </c>
    </row>
    <row r="78" spans="1:3" x14ac:dyDescent="0.2">
      <c r="A78">
        <v>65</v>
      </c>
      <c r="B78" s="1">
        <v>-396.24502000000001</v>
      </c>
      <c r="C78">
        <v>7.18</v>
      </c>
    </row>
    <row r="79" spans="1:3" x14ac:dyDescent="0.2">
      <c r="A79">
        <v>66</v>
      </c>
      <c r="B79" s="1">
        <v>-396.43743999999998</v>
      </c>
      <c r="C79">
        <v>7.35</v>
      </c>
    </row>
    <row r="80" spans="1:3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workbookViewId="0">
      <selection activeCell="V44" sqref="V44"/>
    </sheetView>
  </sheetViews>
  <sheetFormatPr baseColWidth="10" defaultRowHeight="16" x14ac:dyDescent="0.2"/>
  <cols>
    <col min="16" max="16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 t="shared" ref="H3" si="0">C3*F3</f>
        <v>0</v>
      </c>
      <c r="K3" t="s">
        <v>53</v>
      </c>
      <c r="L3">
        <v>930</v>
      </c>
      <c r="O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LINEST(K15:K19,M15:M19^{1,2})</f>
        <v>3.1475065546264755E-6</v>
      </c>
      <c r="Q5">
        <v>-5.2594281241917652E-2</v>
      </c>
      <c r="R5">
        <v>215.73983683224043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9478.0606177682985</v>
      </c>
      <c r="R6">
        <f>(-Q5-SQRT(Q5^2-4*P5*R5))/(2*P5)</f>
        <v>7231.7635967706856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</row>
    <row r="8" spans="1:32" x14ac:dyDescent="0.2">
      <c r="P8" t="s">
        <v>30</v>
      </c>
      <c r="Q8" t="s">
        <v>31</v>
      </c>
      <c r="R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LINEST(K15:K19,I15:I19^{1,2})</f>
        <v>4.1715642196466875E-2</v>
      </c>
      <c r="Q9">
        <v>23.488468432003927</v>
      </c>
      <c r="R9">
        <v>3297.5096045354471</v>
      </c>
    </row>
    <row r="10" spans="1:32" x14ac:dyDescent="0.2">
      <c r="B10" t="s">
        <v>12</v>
      </c>
      <c r="P10" t="s">
        <v>34</v>
      </c>
      <c r="Q10">
        <f>(-Q9+SQRT(Q9^2-4*P9*R9))/(2*P9)</f>
        <v>-266.96288688276906</v>
      </c>
      <c r="R10">
        <f>(-Q9-SQRT(Q9^2-4*P9*R9))/(2*P9)</f>
        <v>-296.09852594125056</v>
      </c>
      <c r="U10" t="s">
        <v>55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>$L$9*H14</f>
        <v>18.182722432000002</v>
      </c>
      <c r="M14">
        <f t="shared" ref="M14:M19" si="1">L14^3</f>
        <v>6011.4152288532778</v>
      </c>
      <c r="N14">
        <f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2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ref="L15:L19" si="3">$L$9*H15</f>
        <v>18.553798400000002</v>
      </c>
      <c r="M15">
        <f t="shared" si="1"/>
        <v>6387.0232947722425</v>
      </c>
      <c r="N15">
        <f t="shared" ref="N15:N19" si="4">$L$5/M15/(1E-24)</f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5">$L$9*U15</f>
        <v>18.553798400000002</v>
      </c>
      <c r="Z15">
        <f t="shared" si="2"/>
        <v>6387.0232947722425</v>
      </c>
      <c r="AA15">
        <f t="shared" ref="AA15:AA21" si="6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3"/>
        <v>18.924874368000001</v>
      </c>
      <c r="M16">
        <f t="shared" si="1"/>
        <v>6777.9602165986616</v>
      </c>
      <c r="N16">
        <f t="shared" si="4"/>
        <v>1.6291908844430234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5"/>
        <v>18.739336384000001</v>
      </c>
      <c r="Z16">
        <f t="shared" si="2"/>
        <v>6580.5564876271364</v>
      </c>
      <c r="AA16">
        <f t="shared" si="6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3"/>
        <v>19.110412352000001</v>
      </c>
      <c r="M17">
        <f t="shared" si="1"/>
        <v>6979.2728038265886</v>
      </c>
      <c r="N17">
        <f t="shared" si="4"/>
        <v>1.5821979324186297</v>
      </c>
      <c r="O17">
        <v>7231.7635967706856</v>
      </c>
      <c r="P17">
        <f>O17^(1/3)</f>
        <v>19.33814179224094</v>
      </c>
      <c r="Q17">
        <f>$L$5/(O17*(10^-24))</f>
        <v>1.5269568553002788</v>
      </c>
      <c r="R17">
        <v>-296.09852594125056</v>
      </c>
      <c r="S17">
        <f>R17/R19</f>
        <v>-2.9609852594125057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5"/>
        <v>18.924874368000001</v>
      </c>
      <c r="Z17">
        <f t="shared" si="2"/>
        <v>6777.9602165986616</v>
      </c>
      <c r="AA17">
        <f t="shared" si="6"/>
        <v>1.6291908844430234</v>
      </c>
      <c r="AB17">
        <v>6345.5341235222404</v>
      </c>
      <c r="AC17">
        <f>AB17^(1/3)</f>
        <v>18.513536840405155</v>
      </c>
      <c r="AD17">
        <f>$L$5/(AB17*(10^-24))</f>
        <v>1.7402145800565871</v>
      </c>
      <c r="AE17">
        <v>-414.22411110281547</v>
      </c>
      <c r="AF17">
        <f>AE17/AE19</f>
        <v>-4.142241111028155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3"/>
        <v>19.295950336000001</v>
      </c>
      <c r="M18">
        <f t="shared" si="1"/>
        <v>7184.5325714506835</v>
      </c>
      <c r="N18">
        <f t="shared" si="4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5"/>
        <v>19.110412352000001</v>
      </c>
      <c r="Z18">
        <f t="shared" si="2"/>
        <v>6979.2728038265886</v>
      </c>
      <c r="AA18">
        <f t="shared" si="6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3"/>
        <v>19.481488320000004</v>
      </c>
      <c r="M19">
        <f t="shared" si="1"/>
        <v>7393.7778416107194</v>
      </c>
      <c r="N19">
        <f t="shared" si="4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5"/>
        <v>19.295950336000001</v>
      </c>
      <c r="Z19">
        <f t="shared" si="2"/>
        <v>7184.5325714506835</v>
      </c>
      <c r="AA19">
        <f t="shared" si="6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5"/>
        <v>19.481488320000004</v>
      </c>
      <c r="Z20">
        <f t="shared" si="2"/>
        <v>7393.7778416107194</v>
      </c>
      <c r="AA20">
        <f t="shared" si="6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V21">
        <v>-247.07129919777799</v>
      </c>
      <c r="W21">
        <v>25.551361555555602</v>
      </c>
      <c r="X21">
        <v>-1.49301777777778</v>
      </c>
      <c r="Y21">
        <f t="shared" si="5"/>
        <v>19.667026304000004</v>
      </c>
      <c r="Z21">
        <f t="shared" si="2"/>
        <v>7607.0469364464598</v>
      </c>
      <c r="AA21">
        <f t="shared" si="6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1" si="7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1" si="8">$L$9*H26</f>
        <v>18.553798400000002</v>
      </c>
      <c r="M26">
        <f t="shared" si="7"/>
        <v>6387.0232947722425</v>
      </c>
      <c r="N26">
        <f t="shared" ref="N26:N31" si="9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3" si="10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8"/>
        <v>18.924874368000001</v>
      </c>
      <c r="M27">
        <f t="shared" si="7"/>
        <v>6777.9602165986616</v>
      </c>
      <c r="N27">
        <f t="shared" si="9"/>
        <v>1.6291908844430234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3" si="11">$L$9*U27</f>
        <v>18.553798400000002</v>
      </c>
      <c r="Z27">
        <f t="shared" si="10"/>
        <v>6387.0232947722425</v>
      </c>
      <c r="AA27">
        <f t="shared" ref="AA27:AA33" si="12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8"/>
        <v>19.295950336000001</v>
      </c>
      <c r="M28">
        <f t="shared" si="7"/>
        <v>7184.5325714506835</v>
      </c>
      <c r="N28">
        <f t="shared" si="9"/>
        <v>1.5369950501554073</v>
      </c>
      <c r="P28">
        <f>O28^(1/3)</f>
        <v>0</v>
      </c>
      <c r="Q28" t="e">
        <f>$L$5/(O28*(10^-24))</f>
        <v>#DIV/0!</v>
      </c>
      <c r="S28">
        <f>R28/R30</f>
        <v>0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1"/>
        <v>18.739336384000001</v>
      </c>
      <c r="Z28">
        <f t="shared" si="10"/>
        <v>6580.5564876271364</v>
      </c>
      <c r="AA28">
        <f t="shared" si="12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I29">
        <v>-292.11626410444399</v>
      </c>
      <c r="J29">
        <v>28.1940566666667</v>
      </c>
      <c r="K29">
        <v>0.15199555555555599</v>
      </c>
      <c r="L29">
        <f t="shared" si="8"/>
        <v>19.481488320000004</v>
      </c>
      <c r="M29">
        <f t="shared" si="7"/>
        <v>7393.7778416107194</v>
      </c>
      <c r="N29">
        <f t="shared" si="9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1"/>
        <v>18.924874368000001</v>
      </c>
      <c r="Z29">
        <f t="shared" si="10"/>
        <v>6777.9602165986616</v>
      </c>
      <c r="AA29">
        <f t="shared" si="12"/>
        <v>1.6291908844430234</v>
      </c>
      <c r="AB29">
        <v>6345.5341235222404</v>
      </c>
      <c r="AC29">
        <f>AB29^(1/3)</f>
        <v>18.513536840405155</v>
      </c>
      <c r="AD29">
        <f>$L$5/(AB29*(10^-24))</f>
        <v>1.7402145800565871</v>
      </c>
      <c r="AE29">
        <v>-414.22411110281547</v>
      </c>
      <c r="AF29">
        <f>AE29/AE31</f>
        <v>-4.142241111028155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I30">
        <v>-290.04489073333298</v>
      </c>
      <c r="J30">
        <v>28.502944444444399</v>
      </c>
      <c r="K30">
        <v>-0.64582666666666599</v>
      </c>
      <c r="L30">
        <f t="shared" si="8"/>
        <v>19.667026304000004</v>
      </c>
      <c r="M30">
        <f t="shared" si="7"/>
        <v>7607.0469364464598</v>
      </c>
      <c r="N30">
        <f t="shared" si="9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1"/>
        <v>19.295950336000001</v>
      </c>
      <c r="Z30">
        <f t="shared" si="10"/>
        <v>7184.5325714506835</v>
      </c>
      <c r="AA30">
        <f t="shared" si="12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H31">
        <v>1.07</v>
      </c>
      <c r="L31">
        <f t="shared" si="8"/>
        <v>19.852564288000004</v>
      </c>
      <c r="M31">
        <f t="shared" si="7"/>
        <v>7824.3781780976751</v>
      </c>
      <c r="N31">
        <f t="shared" si="9"/>
        <v>1.41130588893452</v>
      </c>
      <c r="U31">
        <v>1.05</v>
      </c>
      <c r="V31">
        <v>-246.17464281777799</v>
      </c>
      <c r="W31">
        <v>27.986123777777799</v>
      </c>
      <c r="X31">
        <v>0.152542222222222</v>
      </c>
      <c r="Y31">
        <f t="shared" si="11"/>
        <v>19.481488320000004</v>
      </c>
      <c r="Z31">
        <f t="shared" si="10"/>
        <v>7393.7778416107194</v>
      </c>
      <c r="AA31">
        <f t="shared" si="12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U32">
        <v>1.06</v>
      </c>
      <c r="V32">
        <v>-244.71905783333401</v>
      </c>
      <c r="W32">
        <v>27.512575111111101</v>
      </c>
      <c r="X32">
        <v>-0.490984444444444</v>
      </c>
      <c r="Y32">
        <f t="shared" si="11"/>
        <v>19.667026304000004</v>
      </c>
      <c r="Z32">
        <f t="shared" si="10"/>
        <v>7607.0469364464598</v>
      </c>
      <c r="AA32">
        <f t="shared" si="12"/>
        <v>1.4516265105573825</v>
      </c>
    </row>
    <row r="33" spans="1:32" x14ac:dyDescent="0.2">
      <c r="A33">
        <v>20</v>
      </c>
      <c r="B33" s="1">
        <v>-253.8381</v>
      </c>
      <c r="C33">
        <v>47.67</v>
      </c>
      <c r="H33">
        <v>1200</v>
      </c>
      <c r="U33">
        <v>1.07</v>
      </c>
      <c r="Y33">
        <f t="shared" si="11"/>
        <v>19.852564288000004</v>
      </c>
      <c r="Z33">
        <f t="shared" si="10"/>
        <v>7824.3781780976751</v>
      </c>
      <c r="AA33">
        <f t="shared" si="12"/>
        <v>1.41130588893452</v>
      </c>
    </row>
    <row r="34" spans="1:32" x14ac:dyDescent="0.2">
      <c r="A34">
        <v>21</v>
      </c>
      <c r="B34" s="1">
        <v>-252.77815000000001</v>
      </c>
      <c r="C34">
        <v>46.86</v>
      </c>
    </row>
    <row r="35" spans="1:32" x14ac:dyDescent="0.2">
      <c r="A35">
        <v>22</v>
      </c>
      <c r="B35" s="1">
        <v>-251.73829000000001</v>
      </c>
      <c r="C35">
        <v>46.51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  <c r="U35">
        <v>1200</v>
      </c>
    </row>
    <row r="36" spans="1:32" x14ac:dyDescent="0.2">
      <c r="A36">
        <v>23</v>
      </c>
      <c r="B36" s="1">
        <v>-250.82133999999999</v>
      </c>
      <c r="C36">
        <v>45.95</v>
      </c>
      <c r="H36">
        <v>1</v>
      </c>
      <c r="I36">
        <v>-294.74377163999998</v>
      </c>
      <c r="J36">
        <v>31.131039333333401</v>
      </c>
      <c r="K36">
        <v>11.8397688888889</v>
      </c>
      <c r="L36">
        <f>$L$9*H36</f>
        <v>18.553798400000002</v>
      </c>
      <c r="M36">
        <f t="shared" ref="M36:M42" si="13">L36^3</f>
        <v>6387.0232947722425</v>
      </c>
      <c r="N36">
        <f>$L$5/M36/(1E-24)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1.02</v>
      </c>
      <c r="I37">
        <v>-293.42366266444498</v>
      </c>
      <c r="J37">
        <v>30.894153555555601</v>
      </c>
      <c r="K37">
        <v>6.63526666666667</v>
      </c>
      <c r="L37">
        <f t="shared" ref="L37:L42" si="14">$L$9*H37</f>
        <v>18.924874368000001</v>
      </c>
      <c r="M37">
        <f t="shared" si="13"/>
        <v>6777.9602165986616</v>
      </c>
      <c r="N37">
        <f t="shared" ref="N37:N42" si="15">$L$5/M37/(1E-24)</f>
        <v>1.6291908844430234</v>
      </c>
      <c r="V37" t="s">
        <v>13</v>
      </c>
      <c r="W37" t="s">
        <v>15</v>
      </c>
      <c r="X37" t="s">
        <v>16</v>
      </c>
      <c r="Y37" t="s">
        <v>17</v>
      </c>
      <c r="Z37" t="s">
        <v>18</v>
      </c>
      <c r="AA37" t="s">
        <v>19</v>
      </c>
      <c r="AB37" t="s">
        <v>20</v>
      </c>
      <c r="AC37" t="s">
        <v>17</v>
      </c>
      <c r="AD37" t="s">
        <v>19</v>
      </c>
      <c r="AE37" t="s">
        <v>21</v>
      </c>
      <c r="AF37" t="s">
        <v>22</v>
      </c>
    </row>
    <row r="38" spans="1:32" x14ac:dyDescent="0.2">
      <c r="A38">
        <v>25</v>
      </c>
      <c r="B38" s="1">
        <v>-249.3878</v>
      </c>
      <c r="C38">
        <v>44.88</v>
      </c>
      <c r="H38">
        <v>1.04</v>
      </c>
      <c r="I38">
        <v>-290.978895284445</v>
      </c>
      <c r="J38">
        <v>30.769526888888901</v>
      </c>
      <c r="K38">
        <v>2.7651711111111101</v>
      </c>
      <c r="L38">
        <f t="shared" si="14"/>
        <v>19.295950336000001</v>
      </c>
      <c r="M38">
        <f t="shared" si="13"/>
        <v>7184.5325714506835</v>
      </c>
      <c r="N38">
        <f t="shared" si="15"/>
        <v>1.5369950501554073</v>
      </c>
      <c r="U38">
        <v>1</v>
      </c>
      <c r="V38">
        <v>-249.986001464444</v>
      </c>
      <c r="W38">
        <v>30.581778</v>
      </c>
      <c r="X38">
        <v>10.381817777777799</v>
      </c>
      <c r="Y38">
        <f>$L$9*U38</f>
        <v>18.553798400000002</v>
      </c>
      <c r="Z38">
        <f t="shared" ref="Z38:Z43" si="16">Y38^3</f>
        <v>6387.0232947722425</v>
      </c>
      <c r="AA38">
        <f>$L$5/Z38/(1E-24)</f>
        <v>1.7289104000980122</v>
      </c>
    </row>
    <row r="39" spans="1:32" x14ac:dyDescent="0.2">
      <c r="A39">
        <v>26</v>
      </c>
      <c r="B39" s="1">
        <v>-249.00217000000001</v>
      </c>
      <c r="C39">
        <v>44.35</v>
      </c>
      <c r="H39">
        <v>1.05</v>
      </c>
      <c r="I39">
        <v>-288.83635324666699</v>
      </c>
      <c r="J39">
        <v>31.315932666666701</v>
      </c>
      <c r="K39">
        <v>1.7737333333333301</v>
      </c>
      <c r="L39">
        <f t="shared" si="14"/>
        <v>19.481488320000004</v>
      </c>
      <c r="M39">
        <f t="shared" si="13"/>
        <v>7393.7778416107194</v>
      </c>
      <c r="N39">
        <f t="shared" si="15"/>
        <v>1.4934978080967598</v>
      </c>
      <c r="P39">
        <f>O39^(1/3)</f>
        <v>0</v>
      </c>
      <c r="Q39" t="e">
        <f>$L$5/(O39*(10^-24))</f>
        <v>#DIV/0!</v>
      </c>
      <c r="S39">
        <f>R39/R41</f>
        <v>0</v>
      </c>
      <c r="U39">
        <v>1.01</v>
      </c>
      <c r="V39">
        <v>-248.14529443111101</v>
      </c>
      <c r="W39">
        <v>30.857304444444502</v>
      </c>
      <c r="X39">
        <v>8.7996888888888893</v>
      </c>
      <c r="Y39">
        <f t="shared" ref="Y39:Y43" si="17">$L$9*U39</f>
        <v>18.739336384000001</v>
      </c>
      <c r="Z39">
        <f t="shared" si="16"/>
        <v>6580.5564876271364</v>
      </c>
      <c r="AA39">
        <f t="shared" ref="AA39:AA43" si="18">$L$5/Z39/(1E-24)</f>
        <v>1.6780634009847724</v>
      </c>
    </row>
    <row r="40" spans="1:32" x14ac:dyDescent="0.2">
      <c r="A40">
        <v>27</v>
      </c>
      <c r="B40" s="1">
        <v>-248.83426</v>
      </c>
      <c r="C40">
        <v>43.86</v>
      </c>
      <c r="H40">
        <v>1.06</v>
      </c>
      <c r="I40">
        <v>-287.47403002666601</v>
      </c>
      <c r="J40">
        <v>30.9498653333333</v>
      </c>
      <c r="K40">
        <v>0.37837999999999999</v>
      </c>
      <c r="L40">
        <f t="shared" si="14"/>
        <v>19.667026304000004</v>
      </c>
      <c r="M40">
        <f t="shared" si="13"/>
        <v>7607.0469364464598</v>
      </c>
      <c r="N40">
        <f t="shared" si="15"/>
        <v>1.4516265105573825</v>
      </c>
      <c r="U40">
        <v>1.02</v>
      </c>
      <c r="V40">
        <v>-246.89126580340701</v>
      </c>
      <c r="W40">
        <v>30.9397051905834</v>
      </c>
      <c r="X40">
        <v>6.3560329183692401</v>
      </c>
      <c r="Y40">
        <f t="shared" si="17"/>
        <v>18.924874368000001</v>
      </c>
      <c r="Z40">
        <f t="shared" si="16"/>
        <v>6777.9602165986616</v>
      </c>
      <c r="AA40">
        <f t="shared" si="18"/>
        <v>1.6291908844430234</v>
      </c>
    </row>
    <row r="41" spans="1:32" x14ac:dyDescent="0.2">
      <c r="A41">
        <v>28</v>
      </c>
      <c r="B41" s="1">
        <v>-248.79973000000001</v>
      </c>
      <c r="C41">
        <v>43.46</v>
      </c>
      <c r="H41">
        <v>1.07</v>
      </c>
      <c r="I41">
        <v>-285.94687769777801</v>
      </c>
      <c r="J41">
        <v>30.793362444444501</v>
      </c>
      <c r="K41">
        <v>-0.29297555555555499</v>
      </c>
      <c r="L41">
        <f t="shared" si="14"/>
        <v>19.852564288000004</v>
      </c>
      <c r="M41">
        <f t="shared" si="13"/>
        <v>7824.3781780976751</v>
      </c>
      <c r="N41">
        <f t="shared" si="15"/>
        <v>1.41130588893452</v>
      </c>
      <c r="Q41" t="s">
        <v>37</v>
      </c>
      <c r="R41">
        <v>100</v>
      </c>
      <c r="U41">
        <v>1.04</v>
      </c>
      <c r="V41">
        <v>-290.978895284445</v>
      </c>
      <c r="W41">
        <v>30.769526888888901</v>
      </c>
      <c r="X41">
        <v>2.7651711111111101</v>
      </c>
      <c r="Y41">
        <f t="shared" si="17"/>
        <v>19.295950336000001</v>
      </c>
      <c r="Z41">
        <f t="shared" si="16"/>
        <v>7184.5325714506835</v>
      </c>
      <c r="AA41">
        <f t="shared" si="18"/>
        <v>1.5369950501554073</v>
      </c>
      <c r="AB41">
        <v>6345.5341235222404</v>
      </c>
      <c r="AC41">
        <f>AB41^(1/3)</f>
        <v>18.513536840405155</v>
      </c>
      <c r="AD41">
        <f>$L$5/(AB41*(10^-24))</f>
        <v>1.7402145800565871</v>
      </c>
      <c r="AE41">
        <v>-414.22411110281547</v>
      </c>
      <c r="AF41">
        <f>AE41/AE43</f>
        <v>-4.142241111028155</v>
      </c>
    </row>
    <row r="42" spans="1:32" x14ac:dyDescent="0.2">
      <c r="A42">
        <v>29</v>
      </c>
      <c r="B42" s="1">
        <v>-249.00129000000001</v>
      </c>
      <c r="C42">
        <v>42.7</v>
      </c>
      <c r="H42">
        <v>1.08</v>
      </c>
      <c r="L42">
        <f t="shared" si="14"/>
        <v>20.038102272000003</v>
      </c>
      <c r="M42">
        <f t="shared" si="13"/>
        <v>8045.8098887041342</v>
      </c>
      <c r="N42">
        <f t="shared" si="15"/>
        <v>1.3724648174328826</v>
      </c>
      <c r="U42">
        <v>1.05</v>
      </c>
      <c r="V42">
        <v>-243.218066697778</v>
      </c>
      <c r="W42">
        <v>30.930896666666602</v>
      </c>
      <c r="X42">
        <v>1.9042266666666701</v>
      </c>
      <c r="Y42">
        <f t="shared" si="17"/>
        <v>19.481488320000004</v>
      </c>
      <c r="Z42">
        <f t="shared" si="16"/>
        <v>7393.7778416107194</v>
      </c>
      <c r="AA42">
        <f t="shared" si="18"/>
        <v>1.4934978080967598</v>
      </c>
    </row>
    <row r="43" spans="1:32" x14ac:dyDescent="0.2">
      <c r="A43">
        <v>30</v>
      </c>
      <c r="B43" s="1">
        <v>-249.27269000000001</v>
      </c>
      <c r="C43">
        <v>42.27</v>
      </c>
      <c r="U43">
        <v>1.06</v>
      </c>
      <c r="V43">
        <v>-241.605031877778</v>
      </c>
      <c r="W43">
        <v>30.685686666666701</v>
      </c>
      <c r="X43">
        <v>0.89494888888888902</v>
      </c>
      <c r="Y43">
        <f t="shared" si="17"/>
        <v>19.667026304000004</v>
      </c>
      <c r="Z43">
        <f t="shared" si="16"/>
        <v>7607.0469364464598</v>
      </c>
      <c r="AA43">
        <f t="shared" si="18"/>
        <v>1.4516265105573825</v>
      </c>
      <c r="AD43" t="s">
        <v>37</v>
      </c>
      <c r="AE43">
        <v>100</v>
      </c>
    </row>
    <row r="44" spans="1:32" x14ac:dyDescent="0.2">
      <c r="A44">
        <v>31</v>
      </c>
      <c r="B44" s="1">
        <v>-249.63621000000001</v>
      </c>
      <c r="C44">
        <v>41.57</v>
      </c>
      <c r="U44">
        <v>1.07</v>
      </c>
      <c r="Y44">
        <f t="shared" ref="Y44" si="19">$L$9*U44</f>
        <v>19.852564288000004</v>
      </c>
      <c r="Z44">
        <f t="shared" ref="Z44" si="20">Y44^3</f>
        <v>7824.3781780976751</v>
      </c>
      <c r="AA44">
        <f t="shared" ref="AA44" si="21">$L$5/Z44/(1E-24)</f>
        <v>1.41130588893452</v>
      </c>
    </row>
    <row r="45" spans="1:32" x14ac:dyDescent="0.2">
      <c r="A45">
        <v>32</v>
      </c>
      <c r="B45" s="1">
        <v>-249.93128999999999</v>
      </c>
      <c r="C45">
        <v>41.24</v>
      </c>
    </row>
    <row r="46" spans="1:32" x14ac:dyDescent="0.2">
      <c r="A46">
        <v>33</v>
      </c>
      <c r="B46" s="1">
        <v>-250.15477000000001</v>
      </c>
      <c r="C46">
        <v>40.75</v>
      </c>
    </row>
    <row r="47" spans="1:32" x14ac:dyDescent="0.2">
      <c r="A47">
        <v>34</v>
      </c>
      <c r="B47" s="1">
        <v>-250.32006000000001</v>
      </c>
      <c r="C47">
        <v>40.33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S5013"/>
  <sheetViews>
    <sheetView topLeftCell="C3" workbookViewId="0">
      <selection activeCell="M43" sqref="M43"/>
    </sheetView>
  </sheetViews>
  <sheetFormatPr baseColWidth="10" defaultRowHeight="16" x14ac:dyDescent="0.2"/>
  <cols>
    <col min="12" max="12" width="12.1640625" bestFit="1" customWidth="1"/>
  </cols>
  <sheetData>
    <row r="1" spans="1:1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19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19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 t="shared" ref="H3" si="0">C3*F3</f>
        <v>504</v>
      </c>
      <c r="K3" t="s">
        <v>53</v>
      </c>
      <c r="L3">
        <v>930</v>
      </c>
      <c r="O3" t="s">
        <v>35</v>
      </c>
    </row>
    <row r="4" spans="1:19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1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t="e" cm="1">
        <f t="array" ref="P5">LINEST(K58:K63,M58:M63^{1,2})</f>
        <v>#VALUE!</v>
      </c>
    </row>
    <row r="6" spans="1:19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 t="e">
        <f>(-Q5+SQRT(Q5^2-4*P5*R5))/(2*P5)</f>
        <v>#VALUE!</v>
      </c>
      <c r="R6" t="e">
        <f>(-Q5-SQRT(Q5^2-4*P5*R5))/(2*P5)</f>
        <v>#VALUE!</v>
      </c>
    </row>
    <row r="7" spans="1:19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19" x14ac:dyDescent="0.2">
      <c r="P8" t="s">
        <v>30</v>
      </c>
      <c r="Q8" t="s">
        <v>31</v>
      </c>
      <c r="R8" t="s">
        <v>32</v>
      </c>
    </row>
    <row r="9" spans="1:19" x14ac:dyDescent="0.2">
      <c r="B9" t="s">
        <v>25</v>
      </c>
      <c r="K9" t="s">
        <v>23</v>
      </c>
      <c r="L9">
        <v>18.553798400000002</v>
      </c>
      <c r="O9" t="s">
        <v>33</v>
      </c>
      <c r="P9" t="e" cm="1">
        <f t="array" ref="P9">LINEST(K58:K63,I58:I63^{1,2})</f>
        <v>#VALUE!</v>
      </c>
    </row>
    <row r="10" spans="1:19" x14ac:dyDescent="0.2">
      <c r="B10" t="s">
        <v>12</v>
      </c>
      <c r="P10" t="s">
        <v>34</v>
      </c>
      <c r="Q10" t="e">
        <f>(-Q9+SQRT(Q9^2-4*P9*R9))/(2*P9)</f>
        <v>#VALUE!</v>
      </c>
      <c r="R10" t="e">
        <f>(-Q9-SQRT(Q9^2-4*P9*R9))/(2*P9)</f>
        <v>#VALUE!</v>
      </c>
    </row>
    <row r="11" spans="1:19" x14ac:dyDescent="0.2">
      <c r="H11">
        <v>1000</v>
      </c>
    </row>
    <row r="12" spans="1:19" x14ac:dyDescent="0.2">
      <c r="B12" t="s">
        <v>13</v>
      </c>
      <c r="C12" t="s">
        <v>14</v>
      </c>
    </row>
    <row r="13" spans="1:1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</row>
    <row r="14" spans="1:19" x14ac:dyDescent="0.2">
      <c r="A14">
        <v>1</v>
      </c>
      <c r="B14" s="1">
        <v>-427.35964999999999</v>
      </c>
      <c r="C14">
        <v>-17.22</v>
      </c>
      <c r="H14">
        <v>0.91</v>
      </c>
      <c r="L14">
        <f>$L$9*H14</f>
        <v>16.883956544000004</v>
      </c>
      <c r="M14">
        <f t="shared" ref="M14" si="1">L14^3</f>
        <v>4813.0755312648162</v>
      </c>
      <c r="N14">
        <f>$L$5/M14/(1E-24)</f>
        <v>1.6208382497479605</v>
      </c>
    </row>
    <row r="15" spans="1:19" x14ac:dyDescent="0.2">
      <c r="A15">
        <v>2</v>
      </c>
      <c r="B15" s="1">
        <v>-427.56590999999997</v>
      </c>
      <c r="C15">
        <v>-17.48</v>
      </c>
      <c r="H15">
        <v>0.92</v>
      </c>
      <c r="I15">
        <v>-462.83215470222302</v>
      </c>
      <c r="J15">
        <v>25.967171555555598</v>
      </c>
      <c r="K15">
        <v>5.9192822222222299</v>
      </c>
      <c r="L15">
        <f>$L$9*H15</f>
        <v>17.069494528000003</v>
      </c>
      <c r="M15">
        <f t="shared" ref="M15:M20" si="2">L15^3</f>
        <v>4973.4983953596093</v>
      </c>
      <c r="N15">
        <f>$L$5/M15/(1E-24)</f>
        <v>1.5685572407701427</v>
      </c>
    </row>
    <row r="16" spans="1:19" x14ac:dyDescent="0.2">
      <c r="A16">
        <v>3</v>
      </c>
      <c r="B16" s="1">
        <v>-427.85487000000001</v>
      </c>
      <c r="C16">
        <v>-17.32</v>
      </c>
      <c r="H16">
        <v>0.93</v>
      </c>
      <c r="I16">
        <v>-462.79811016222197</v>
      </c>
      <c r="J16">
        <v>25.5309364444444</v>
      </c>
      <c r="K16">
        <v>2.85948</v>
      </c>
      <c r="L16">
        <f t="shared" ref="L16:L20" si="3">$L$9*H16</f>
        <v>17.255032512000003</v>
      </c>
      <c r="M16">
        <f t="shared" si="2"/>
        <v>5137.4468963131185</v>
      </c>
      <c r="N16">
        <f t="shared" ref="N16:N20" si="4">$L$5/M16/(1E-24)</f>
        <v>1.518500741214188</v>
      </c>
    </row>
    <row r="17" spans="1:19" x14ac:dyDescent="0.2">
      <c r="A17">
        <v>4</v>
      </c>
      <c r="B17" s="1">
        <v>-428.21668</v>
      </c>
      <c r="C17">
        <v>-17.399999999999999</v>
      </c>
      <c r="H17">
        <v>0.94</v>
      </c>
      <c r="I17">
        <v>-460.65848434888898</v>
      </c>
      <c r="J17">
        <v>25.680797777777801</v>
      </c>
      <c r="K17">
        <v>0.69340888888889096</v>
      </c>
      <c r="L17">
        <f t="shared" si="3"/>
        <v>17.440570495999999</v>
      </c>
      <c r="M17">
        <f t="shared" si="2"/>
        <v>5304.9593562651062</v>
      </c>
      <c r="N17">
        <f t="shared" si="4"/>
        <v>1.470551684960006</v>
      </c>
    </row>
    <row r="18" spans="1:19" x14ac:dyDescent="0.2">
      <c r="A18">
        <v>5</v>
      </c>
      <c r="B18" s="1">
        <v>-428.64458000000002</v>
      </c>
      <c r="C18">
        <v>-17.36</v>
      </c>
      <c r="H18">
        <v>0.95</v>
      </c>
      <c r="L18">
        <f t="shared" si="3"/>
        <v>17.626108479999999</v>
      </c>
      <c r="M18">
        <f t="shared" si="2"/>
        <v>5476.0740973553493</v>
      </c>
      <c r="N18">
        <f t="shared" si="4"/>
        <v>1.4246003215638683</v>
      </c>
      <c r="O18">
        <v>6345.5341235222404</v>
      </c>
      <c r="P18">
        <f>O18^(1/3)</f>
        <v>18.513536840405155</v>
      </c>
      <c r="Q18">
        <f>$L$5/(O18*(10^-24))</f>
        <v>1.2294027213693002</v>
      </c>
      <c r="R18">
        <v>-414.22411110281547</v>
      </c>
      <c r="S18">
        <f>R18/R20</f>
        <v>-4.142241111028155</v>
      </c>
    </row>
    <row r="19" spans="1:19" x14ac:dyDescent="0.2">
      <c r="A19">
        <v>6</v>
      </c>
      <c r="B19" s="1">
        <v>-429.04928999999998</v>
      </c>
      <c r="C19">
        <v>-17.559999999999999</v>
      </c>
      <c r="H19">
        <v>0.96</v>
      </c>
      <c r="I19">
        <v>-457.65254152666699</v>
      </c>
      <c r="J19">
        <v>25.553582888888901</v>
      </c>
      <c r="K19">
        <v>-2.0811644444444499</v>
      </c>
      <c r="L19">
        <f t="shared" si="3"/>
        <v>17.811646464000003</v>
      </c>
      <c r="M19">
        <f t="shared" si="2"/>
        <v>5650.8294417236166</v>
      </c>
      <c r="N19">
        <f t="shared" si="4"/>
        <v>1.380543688400631</v>
      </c>
    </row>
    <row r="20" spans="1:19" x14ac:dyDescent="0.2">
      <c r="A20">
        <v>7</v>
      </c>
      <c r="B20" s="1">
        <v>-429.41606000000002</v>
      </c>
      <c r="C20">
        <v>-17.11</v>
      </c>
      <c r="H20">
        <v>0.98</v>
      </c>
      <c r="I20">
        <v>-454.81560536000001</v>
      </c>
      <c r="J20">
        <v>25.601641333333401</v>
      </c>
      <c r="K20">
        <v>-4.1471933333333304</v>
      </c>
      <c r="L20">
        <f t="shared" si="3"/>
        <v>18.182722432000002</v>
      </c>
      <c r="M20">
        <f t="shared" si="2"/>
        <v>6011.4152288532778</v>
      </c>
      <c r="N20">
        <f t="shared" si="4"/>
        <v>1.297733831886396</v>
      </c>
      <c r="Q20" t="s">
        <v>37</v>
      </c>
      <c r="R20">
        <v>100</v>
      </c>
    </row>
    <row r="21" spans="1:19" x14ac:dyDescent="0.2">
      <c r="A21">
        <v>8</v>
      </c>
      <c r="B21" s="1">
        <v>-429.60854999999998</v>
      </c>
      <c r="C21">
        <v>-16.73</v>
      </c>
    </row>
    <row r="22" spans="1:19" x14ac:dyDescent="0.2">
      <c r="A22">
        <v>9</v>
      </c>
      <c r="B22" s="1">
        <v>-429.73428999999999</v>
      </c>
      <c r="C22">
        <v>-16.89</v>
      </c>
    </row>
    <row r="23" spans="1:19" x14ac:dyDescent="0.2">
      <c r="A23">
        <v>10</v>
      </c>
      <c r="B23" s="1">
        <v>-429.78253000000001</v>
      </c>
      <c r="C23">
        <v>-16.46</v>
      </c>
      <c r="H23">
        <v>1100</v>
      </c>
    </row>
    <row r="24" spans="1:19" x14ac:dyDescent="0.2">
      <c r="A24">
        <v>11</v>
      </c>
      <c r="B24" s="1">
        <v>-429.68916000000002</v>
      </c>
      <c r="C24">
        <v>-15.89</v>
      </c>
    </row>
    <row r="25" spans="1:19" x14ac:dyDescent="0.2">
      <c r="A25">
        <v>12</v>
      </c>
      <c r="B25" s="1">
        <v>-429.67459000000002</v>
      </c>
      <c r="C25">
        <v>-15.18</v>
      </c>
      <c r="I25" t="s">
        <v>13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 t="s">
        <v>20</v>
      </c>
      <c r="P25" t="s">
        <v>17</v>
      </c>
      <c r="Q25" t="s">
        <v>19</v>
      </c>
      <c r="R25" t="s">
        <v>21</v>
      </c>
      <c r="S25" t="s">
        <v>22</v>
      </c>
    </row>
    <row r="26" spans="1:19" x14ac:dyDescent="0.2">
      <c r="A26">
        <v>13</v>
      </c>
      <c r="B26" s="1">
        <v>-429.77749999999997</v>
      </c>
      <c r="C26">
        <v>-14.67</v>
      </c>
      <c r="H26">
        <v>0.92</v>
      </c>
      <c r="I26">
        <v>-460.62772696222299</v>
      </c>
      <c r="J26">
        <v>28.428951999999999</v>
      </c>
      <c r="K26">
        <v>7.2397999999999998</v>
      </c>
      <c r="L26">
        <f>$L$9*H26</f>
        <v>17.069494528000003</v>
      </c>
      <c r="M26">
        <f t="shared" ref="M26:M31" si="5">L26^3</f>
        <v>4973.4983953596093</v>
      </c>
      <c r="N26">
        <f>$L$5/M26/(1E-24)</f>
        <v>1.5685572407701427</v>
      </c>
    </row>
    <row r="27" spans="1:19" x14ac:dyDescent="0.2">
      <c r="A27">
        <v>14</v>
      </c>
      <c r="B27" s="1">
        <v>-430.04791</v>
      </c>
      <c r="C27">
        <v>-14.35</v>
      </c>
      <c r="H27">
        <v>0.93</v>
      </c>
      <c r="I27">
        <v>-458.40406996444398</v>
      </c>
      <c r="J27">
        <v>29.033998666666701</v>
      </c>
      <c r="K27">
        <v>4.7888955555555599</v>
      </c>
      <c r="L27">
        <f t="shared" ref="L27:L31" si="6">$L$9*H27</f>
        <v>17.255032512000003</v>
      </c>
      <c r="M27">
        <f t="shared" si="5"/>
        <v>5137.4468963131185</v>
      </c>
      <c r="N27">
        <f t="shared" ref="N27:N31" si="7">$L$5/M27/(1E-24)</f>
        <v>1.518500741214188</v>
      </c>
    </row>
    <row r="28" spans="1:19" x14ac:dyDescent="0.2">
      <c r="A28">
        <v>15</v>
      </c>
      <c r="B28" s="1">
        <v>-430.48360000000002</v>
      </c>
      <c r="C28">
        <v>-13.76</v>
      </c>
      <c r="H28">
        <v>0.94</v>
      </c>
      <c r="I28">
        <v>-457.89244982888903</v>
      </c>
      <c r="J28">
        <v>28.442650666666701</v>
      </c>
      <c r="K28">
        <v>1.6572444444444401</v>
      </c>
      <c r="L28">
        <f t="shared" si="6"/>
        <v>17.440570495999999</v>
      </c>
      <c r="M28">
        <f t="shared" si="5"/>
        <v>5304.9593562651062</v>
      </c>
      <c r="N28">
        <f t="shared" si="7"/>
        <v>1.470551684960006</v>
      </c>
    </row>
    <row r="29" spans="1:19" x14ac:dyDescent="0.2">
      <c r="A29">
        <v>16</v>
      </c>
      <c r="B29" s="1">
        <v>-431.03595000000001</v>
      </c>
      <c r="C29">
        <v>-13.5</v>
      </c>
      <c r="H29">
        <v>0.95</v>
      </c>
      <c r="L29">
        <f t="shared" si="6"/>
        <v>17.626108479999999</v>
      </c>
      <c r="M29">
        <f t="shared" si="5"/>
        <v>5476.0740973553493</v>
      </c>
      <c r="N29">
        <f t="shared" si="7"/>
        <v>1.4246003215638683</v>
      </c>
      <c r="O29">
        <v>6345.5341235222404</v>
      </c>
      <c r="P29">
        <f>O29^(1/3)</f>
        <v>18.513536840405155</v>
      </c>
      <c r="Q29">
        <f>$L$5/(O29*(10^-24))</f>
        <v>1.2294027213693002</v>
      </c>
      <c r="R29">
        <v>-414.22411110281547</v>
      </c>
      <c r="S29">
        <f>R29/R31</f>
        <v>-4.142241111028155</v>
      </c>
    </row>
    <row r="30" spans="1:19" x14ac:dyDescent="0.2">
      <c r="A30">
        <v>17</v>
      </c>
      <c r="B30" s="1">
        <v>-431.58175999999997</v>
      </c>
      <c r="C30">
        <v>-12.81</v>
      </c>
      <c r="H30">
        <v>0.96</v>
      </c>
      <c r="I30">
        <v>-455.22989129777801</v>
      </c>
      <c r="J30">
        <v>28.148248666666699</v>
      </c>
      <c r="K30">
        <v>-1.7183355555555599</v>
      </c>
      <c r="L30">
        <f t="shared" si="6"/>
        <v>17.811646464000003</v>
      </c>
      <c r="M30">
        <f t="shared" si="5"/>
        <v>5650.8294417236166</v>
      </c>
      <c r="N30">
        <f t="shared" si="7"/>
        <v>1.380543688400631</v>
      </c>
    </row>
    <row r="31" spans="1:19" x14ac:dyDescent="0.2">
      <c r="A31">
        <v>18</v>
      </c>
      <c r="B31" s="1">
        <v>-431.9194</v>
      </c>
      <c r="C31">
        <v>-12.55</v>
      </c>
      <c r="H31">
        <v>0.98</v>
      </c>
      <c r="I31">
        <v>-452.12856163999999</v>
      </c>
      <c r="J31">
        <v>28.391571555555501</v>
      </c>
      <c r="K31">
        <v>-3.0477311111111098</v>
      </c>
      <c r="L31">
        <f t="shared" si="6"/>
        <v>18.182722432000002</v>
      </c>
      <c r="M31">
        <f t="shared" si="5"/>
        <v>6011.4152288532778</v>
      </c>
      <c r="N31">
        <f t="shared" si="7"/>
        <v>1.297733831886396</v>
      </c>
      <c r="Q31" t="s">
        <v>37</v>
      </c>
      <c r="R31">
        <v>100</v>
      </c>
    </row>
    <row r="32" spans="1:19" x14ac:dyDescent="0.2">
      <c r="A32">
        <v>19</v>
      </c>
      <c r="B32" s="1">
        <v>-431.98504000000003</v>
      </c>
      <c r="C32">
        <v>-12.44</v>
      </c>
    </row>
    <row r="33" spans="1:19" x14ac:dyDescent="0.2">
      <c r="A33">
        <v>20</v>
      </c>
      <c r="B33" s="1">
        <v>-432.03208000000001</v>
      </c>
      <c r="C33">
        <v>-11.32</v>
      </c>
      <c r="H33">
        <v>1200</v>
      </c>
    </row>
    <row r="34" spans="1:19" x14ac:dyDescent="0.2">
      <c r="A34">
        <v>21</v>
      </c>
      <c r="B34" s="1">
        <v>-431.94189999999998</v>
      </c>
      <c r="C34">
        <v>-11.5</v>
      </c>
    </row>
    <row r="35" spans="1:19" x14ac:dyDescent="0.2">
      <c r="A35">
        <v>22</v>
      </c>
      <c r="B35" s="1">
        <v>-431.98469</v>
      </c>
      <c r="C35">
        <v>-11.4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-432.03147000000001</v>
      </c>
      <c r="C36">
        <v>-11.23</v>
      </c>
      <c r="H36">
        <v>0.93</v>
      </c>
      <c r="I36">
        <v>-455.94184079111102</v>
      </c>
      <c r="J36">
        <v>31.256795111111099</v>
      </c>
      <c r="K36">
        <v>6.38384000000001</v>
      </c>
      <c r="L36">
        <f>$L$9*H36</f>
        <v>17.255032512000003</v>
      </c>
      <c r="M36">
        <f t="shared" ref="M36:M41" si="8">L36^3</f>
        <v>5137.4468963131185</v>
      </c>
      <c r="N36">
        <f>$L$5/M36/(1E-24)</f>
        <v>1.518500741214188</v>
      </c>
    </row>
    <row r="37" spans="1:19" x14ac:dyDescent="0.2">
      <c r="A37">
        <v>24</v>
      </c>
      <c r="B37" s="1">
        <v>-432.16716000000002</v>
      </c>
      <c r="C37">
        <v>-11.03</v>
      </c>
      <c r="H37">
        <v>0.94</v>
      </c>
      <c r="I37">
        <v>-455.43899543111098</v>
      </c>
      <c r="J37">
        <v>30.273658222222199</v>
      </c>
      <c r="K37">
        <v>3.36103333333334</v>
      </c>
      <c r="L37">
        <f t="shared" ref="L37:L41" si="9">$L$9*H37</f>
        <v>17.440570495999999</v>
      </c>
      <c r="M37">
        <f t="shared" si="8"/>
        <v>5304.9593562651062</v>
      </c>
      <c r="N37">
        <f t="shared" ref="N37:N41" si="10">$L$5/M37/(1E-24)</f>
        <v>1.470551684960006</v>
      </c>
    </row>
    <row r="38" spans="1:19" x14ac:dyDescent="0.2">
      <c r="A38">
        <v>25</v>
      </c>
      <c r="B38" s="1">
        <v>-432.40431999999998</v>
      </c>
      <c r="C38">
        <v>-10.95</v>
      </c>
      <c r="H38">
        <v>0.95</v>
      </c>
      <c r="I38">
        <v>-453.55097451111101</v>
      </c>
      <c r="J38">
        <v>30.9208066666666</v>
      </c>
      <c r="K38">
        <v>1.56198666666666</v>
      </c>
      <c r="L38">
        <f t="shared" si="9"/>
        <v>17.626108479999999</v>
      </c>
      <c r="M38">
        <f t="shared" si="8"/>
        <v>5476.0740973553493</v>
      </c>
      <c r="N38">
        <f t="shared" si="10"/>
        <v>1.4246003215638683</v>
      </c>
    </row>
    <row r="39" spans="1:19" x14ac:dyDescent="0.2">
      <c r="A39">
        <v>26</v>
      </c>
      <c r="B39" s="1">
        <v>-432.73851999999999</v>
      </c>
      <c r="C39">
        <v>-11.51</v>
      </c>
      <c r="H39">
        <v>0.96</v>
      </c>
      <c r="I39">
        <v>-452.25103297111201</v>
      </c>
      <c r="J39">
        <v>31.0340246666666</v>
      </c>
      <c r="K39">
        <v>0.30925333333333299</v>
      </c>
      <c r="L39">
        <f t="shared" si="9"/>
        <v>17.811646464000003</v>
      </c>
      <c r="M39">
        <f t="shared" si="8"/>
        <v>5650.8294417236166</v>
      </c>
      <c r="N39">
        <f t="shared" si="10"/>
        <v>1.380543688400631</v>
      </c>
      <c r="O39">
        <v>6345.5341235222404</v>
      </c>
      <c r="P39">
        <f>O39^(1/3)</f>
        <v>18.513536840405155</v>
      </c>
      <c r="Q39">
        <f>$L$5/(O39*(10^-24))</f>
        <v>1.2294027213693002</v>
      </c>
      <c r="R39">
        <v>-414.22411110281547</v>
      </c>
      <c r="S39">
        <f>R39/R41</f>
        <v>-4.142241111028155</v>
      </c>
    </row>
    <row r="40" spans="1:19" x14ac:dyDescent="0.2">
      <c r="A40">
        <v>27</v>
      </c>
      <c r="B40" s="1">
        <v>-433.18662999999998</v>
      </c>
      <c r="C40">
        <v>-11.65</v>
      </c>
      <c r="H40">
        <v>0.97</v>
      </c>
      <c r="L40">
        <f t="shared" si="9"/>
        <v>17.997184448000002</v>
      </c>
      <c r="M40">
        <f t="shared" si="8"/>
        <v>5829.2637115096677</v>
      </c>
      <c r="N40">
        <f t="shared" si="10"/>
        <v>1.3382851258893611</v>
      </c>
    </row>
    <row r="41" spans="1:19" x14ac:dyDescent="0.2">
      <c r="A41">
        <v>28</v>
      </c>
      <c r="B41" s="1">
        <v>-433.57126</v>
      </c>
      <c r="C41">
        <v>-11.79</v>
      </c>
      <c r="H41">
        <v>0.98</v>
      </c>
      <c r="I41">
        <v>-449.77304698</v>
      </c>
      <c r="J41">
        <v>30.7387775555556</v>
      </c>
      <c r="K41">
        <v>-2.3345177777777799</v>
      </c>
      <c r="L41">
        <f t="shared" si="9"/>
        <v>18.182722432000002</v>
      </c>
      <c r="M41">
        <f t="shared" si="8"/>
        <v>6011.4152288532778</v>
      </c>
      <c r="N41">
        <f t="shared" si="10"/>
        <v>1.297733831886396</v>
      </c>
      <c r="Q41" t="s">
        <v>37</v>
      </c>
      <c r="R41">
        <v>100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T32"/>
  <sheetViews>
    <sheetView tabSelected="1" topLeftCell="H1" workbookViewId="0">
      <selection activeCell="I24" sqref="I24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 t="shared" ref="I8:I9" si="0">(3/2)*C8*(0.000086173)*200</f>
        <v>20.681519999999999</v>
      </c>
      <c r="J8">
        <f t="shared" ref="J8:J9" si="1"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 t="shared" si="0"/>
        <v>23.266710000000003</v>
      </c>
      <c r="J9">
        <f t="shared" si="1"/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 t="shared" ref="I11:I12" si="2">(3/2)*C11*(0.000086173)*200</f>
        <v>28.437090000000005</v>
      </c>
      <c r="J11">
        <f t="shared" ref="J11:J12" si="3"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 t="shared" si="2"/>
        <v>31.022280000000002</v>
      </c>
      <c r="J12">
        <f t="shared" si="3"/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0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0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0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0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 t="shared" ref="I21" si="4">(3/2)*C21*(0.000086173)*200</f>
        <v>28.437090000000005</v>
      </c>
      <c r="J21">
        <f t="shared" ref="J21:J22" si="5">I21+G21</f>
        <v>-367.71359038722659</v>
      </c>
    </row>
    <row r="22" spans="3:20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 t="shared" si="5"/>
        <v>-361.20114670788007</v>
      </c>
      <c r="T22" t="s">
        <v>54</v>
      </c>
    </row>
    <row r="23" spans="3:20" x14ac:dyDescent="0.2">
      <c r="S23" t="s">
        <v>47</v>
      </c>
      <c r="T23" t="s">
        <v>48</v>
      </c>
    </row>
    <row r="24" spans="3:20" x14ac:dyDescent="0.2">
      <c r="C24" t="s">
        <v>46</v>
      </c>
      <c r="S24" s="3">
        <v>973</v>
      </c>
      <c r="T24" s="4">
        <v>1.5760000000000001</v>
      </c>
    </row>
    <row r="25" spans="3:20" x14ac:dyDescent="0.2">
      <c r="S25" s="5">
        <v>1023</v>
      </c>
      <c r="T25" s="6">
        <v>1.5469999999999999</v>
      </c>
    </row>
    <row r="26" spans="3:20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0" x14ac:dyDescent="0.2">
      <c r="S27" s="5">
        <v>1073</v>
      </c>
      <c r="T27" s="6">
        <v>1.52</v>
      </c>
    </row>
    <row r="28" spans="3:20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 t="shared" ref="I28:I29" si="6">(3/2)*C28*(0.000086173)*200</f>
        <v>20.681519999999999</v>
      </c>
      <c r="J28">
        <f t="shared" ref="J28:J29" si="7">I28+G28</f>
        <v>-400.16362446976228</v>
      </c>
      <c r="S28" s="3">
        <v>1023</v>
      </c>
      <c r="T28" s="4">
        <v>1.548</v>
      </c>
    </row>
    <row r="29" spans="3:20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 t="shared" si="6"/>
        <v>23.266710000000003</v>
      </c>
      <c r="J29">
        <f t="shared" si="7"/>
        <v>-395.72018954144545</v>
      </c>
      <c r="S29" s="5">
        <v>973</v>
      </c>
      <c r="T29" s="6">
        <v>1.575</v>
      </c>
    </row>
    <row r="30" spans="3:20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0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 t="shared" ref="I31" si="8">(3/2)*C31*(0.000086173)*200</f>
        <v>28.437090000000005</v>
      </c>
      <c r="J31">
        <f t="shared" ref="J31:J32" si="9">I31+G31</f>
        <v>-382.11189716704325</v>
      </c>
    </row>
    <row r="32" spans="3:20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 t="shared" si="9"/>
        <v>-375.31314435288112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2021-06-29T18:21:09Z</dcterms:created>
  <dcterms:modified xsi:type="dcterms:W3CDTF">2022-05-11T16:39:09Z</dcterms:modified>
</cp:coreProperties>
</file>