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700DC072-A201-A04F-9FED-9F30C645E8F6}" xr6:coauthVersionLast="47" xr6:coauthVersionMax="47" xr10:uidLastSave="{00000000-0000-0000-0000-000000000000}"/>
  <bookViews>
    <workbookView xWindow="1920" yWindow="3740" windowWidth="24520" windowHeight="21220" activeTab="7" xr2:uid="{C785E486-1DB4-8A46-83F7-ABDAF5E9968D}"/>
  </bookViews>
  <sheets>
    <sheet name="Sheet1" sheetId="1" r:id="rId1"/>
    <sheet name="46.12.42" sheetId="8" r:id="rId2"/>
    <sheet name="0.40.60" sheetId="2" r:id="rId3"/>
    <sheet name="51.0.49" sheetId="3" r:id="rId4"/>
    <sheet name="61.39.0" sheetId="4" r:id="rId5"/>
    <sheet name="KF" sheetId="5" r:id="rId6"/>
    <sheet name="LiF" sheetId="6" r:id="rId7"/>
    <sheet name="NaF" sheetId="7" r:id="rId8"/>
    <sheet name="summar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2" l="1" a="1"/>
  <c r="J10" i="2" s="1"/>
  <c r="J6" i="2" a="1"/>
  <c r="J6" i="2" s="1"/>
  <c r="J6" i="6" a="1"/>
  <c r="J6" i="6" s="1"/>
  <c r="J22" i="6"/>
  <c r="J34" i="6"/>
  <c r="J46" i="6"/>
  <c r="F37" i="7"/>
  <c r="G37" i="7"/>
  <c r="H37" i="7" s="1"/>
  <c r="J10" i="7" a="1"/>
  <c r="J10" i="7" s="1"/>
  <c r="F20" i="5"/>
  <c r="G20" i="5" s="1"/>
  <c r="H20" i="5" s="1"/>
  <c r="M43" i="4"/>
  <c r="M38" i="4"/>
  <c r="K38" i="4"/>
  <c r="J38" i="4"/>
  <c r="F36" i="4"/>
  <c r="G36" i="4" s="1"/>
  <c r="H36" i="4" s="1"/>
  <c r="F35" i="4"/>
  <c r="G35" i="4" s="1"/>
  <c r="H35" i="4" s="1"/>
  <c r="M28" i="4"/>
  <c r="K28" i="4"/>
  <c r="J28" i="4"/>
  <c r="F26" i="4"/>
  <c r="G26" i="4" s="1"/>
  <c r="H26" i="4" s="1"/>
  <c r="F25" i="4"/>
  <c r="G25" i="4" s="1"/>
  <c r="H25" i="4" s="1"/>
  <c r="K18" i="4"/>
  <c r="K30" i="2"/>
  <c r="J10" i="6" a="1"/>
  <c r="J10" i="6" s="1"/>
  <c r="K31" i="6"/>
  <c r="H36" i="3" l="1"/>
  <c r="D53" i="1"/>
  <c r="G52" i="1"/>
  <c r="D52" i="1" s="1"/>
  <c r="G51" i="1"/>
  <c r="D51" i="1"/>
  <c r="G50" i="1"/>
  <c r="D50" i="1"/>
  <c r="K34" i="5"/>
  <c r="P12" i="5"/>
  <c r="Q12" i="5"/>
  <c r="G53" i="1" l="1"/>
  <c r="F50" i="1"/>
  <c r="M34" i="5"/>
  <c r="J34" i="5"/>
  <c r="F29" i="5"/>
  <c r="G29" i="5" s="1"/>
  <c r="H29" i="5" s="1"/>
  <c r="F33" i="5"/>
  <c r="G33" i="5" s="1"/>
  <c r="H33" i="5" s="1"/>
  <c r="F32" i="5"/>
  <c r="G32" i="5" s="1"/>
  <c r="H32" i="5" s="1"/>
  <c r="F35" i="3"/>
  <c r="G35" i="3" s="1"/>
  <c r="H35" i="3" s="1"/>
  <c r="F37" i="3"/>
  <c r="G37" i="3"/>
  <c r="H37" i="3"/>
  <c r="M39" i="3"/>
  <c r="K39" i="3"/>
  <c r="J39" i="3"/>
  <c r="M28" i="3"/>
  <c r="K28" i="3"/>
  <c r="J28" i="3"/>
  <c r="F18" i="2"/>
  <c r="G18" i="2"/>
  <c r="H18" i="2"/>
  <c r="F20" i="2"/>
  <c r="G20" i="2" s="1"/>
  <c r="H20" i="2" s="1"/>
  <c r="F42" i="5"/>
  <c r="G42" i="5" s="1"/>
  <c r="H42" i="5" s="1"/>
  <c r="F43" i="5"/>
  <c r="G43" i="5" s="1"/>
  <c r="H43" i="5" s="1"/>
  <c r="F44" i="5"/>
  <c r="G44" i="5" s="1"/>
  <c r="H44" i="5" s="1"/>
  <c r="F46" i="5"/>
  <c r="G46" i="5" s="1"/>
  <c r="H46" i="5" s="1"/>
  <c r="F30" i="6"/>
  <c r="G30" i="6"/>
  <c r="H30" i="6"/>
  <c r="F31" i="6"/>
  <c r="G31" i="6" s="1"/>
  <c r="H31" i="6" s="1"/>
  <c r="F32" i="6"/>
  <c r="G32" i="6"/>
  <c r="H32" i="6" s="1"/>
  <c r="F33" i="6"/>
  <c r="G33" i="6"/>
  <c r="H33" i="6"/>
  <c r="F34" i="6"/>
  <c r="G34" i="6"/>
  <c r="H34" i="6"/>
  <c r="F16" i="6"/>
  <c r="G16" i="6"/>
  <c r="H16" i="6"/>
  <c r="F17" i="6"/>
  <c r="G17" i="6" s="1"/>
  <c r="H17" i="6" s="1"/>
  <c r="F18" i="6"/>
  <c r="G18" i="6"/>
  <c r="H18" i="6" s="1"/>
  <c r="F19" i="6"/>
  <c r="G19" i="6"/>
  <c r="H19" i="6"/>
  <c r="F20" i="6"/>
  <c r="G20" i="6"/>
  <c r="H20" i="6"/>
  <c r="F21" i="6"/>
  <c r="G21" i="6" s="1"/>
  <c r="H21" i="6" s="1"/>
  <c r="F39" i="7"/>
  <c r="G39" i="7"/>
  <c r="H39" i="7"/>
  <c r="F40" i="7"/>
  <c r="G40" i="7" s="1"/>
  <c r="H40" i="7" s="1"/>
  <c r="F41" i="7"/>
  <c r="G41" i="7"/>
  <c r="H41" i="7" s="1"/>
  <c r="F42" i="7"/>
  <c r="G42" i="7"/>
  <c r="H42" i="7"/>
  <c r="F43" i="7"/>
  <c r="G43" i="7"/>
  <c r="H43" i="7"/>
  <c r="F27" i="7"/>
  <c r="G27" i="7" s="1"/>
  <c r="H27" i="7" s="1"/>
  <c r="F28" i="7"/>
  <c r="G28" i="7" s="1"/>
  <c r="H28" i="7" s="1"/>
  <c r="F29" i="7"/>
  <c r="G29" i="7"/>
  <c r="H29" i="7" s="1"/>
  <c r="F30" i="7"/>
  <c r="G30" i="7"/>
  <c r="H30" i="7" s="1"/>
  <c r="F31" i="7"/>
  <c r="G31" i="7"/>
  <c r="H31" i="7"/>
  <c r="F32" i="7"/>
  <c r="G32" i="7" s="1"/>
  <c r="H32" i="7" s="1"/>
  <c r="F17" i="5"/>
  <c r="G17" i="5" s="1"/>
  <c r="H17" i="5" s="1"/>
  <c r="F18" i="5"/>
  <c r="G18" i="5" s="1"/>
  <c r="H18" i="5" s="1"/>
  <c r="F19" i="5"/>
  <c r="G19" i="5" s="1"/>
  <c r="H19" i="5" s="1"/>
  <c r="F40" i="2"/>
  <c r="G40" i="2"/>
  <c r="H40" i="2" s="1"/>
  <c r="F41" i="2"/>
  <c r="G41" i="2"/>
  <c r="H41" i="2" s="1"/>
  <c r="F42" i="2"/>
  <c r="G42" i="2" s="1"/>
  <c r="H42" i="2" s="1"/>
  <c r="F43" i="2"/>
  <c r="G43" i="2"/>
  <c r="H43" i="2" s="1"/>
  <c r="M43" i="2"/>
  <c r="K43" i="2"/>
  <c r="J43" i="2"/>
  <c r="M30" i="2"/>
  <c r="J30" i="2"/>
  <c r="F16" i="2"/>
  <c r="G16" i="2" s="1"/>
  <c r="H16" i="2" s="1"/>
  <c r="F17" i="2"/>
  <c r="G17" i="2" s="1"/>
  <c r="H17" i="2" s="1"/>
  <c r="F19" i="2"/>
  <c r="G19" i="2"/>
  <c r="H19" i="2" s="1"/>
  <c r="F21" i="2"/>
  <c r="G21" i="2" s="1"/>
  <c r="H21" i="2" s="1"/>
  <c r="F28" i="2"/>
  <c r="G28" i="2" s="1"/>
  <c r="H28" i="2" s="1"/>
  <c r="F29" i="2"/>
  <c r="G29" i="2" s="1"/>
  <c r="H29" i="2" s="1"/>
  <c r="F30" i="2"/>
  <c r="G30" i="2"/>
  <c r="H30" i="2" s="1"/>
  <c r="F31" i="2"/>
  <c r="G31" i="2" s="1"/>
  <c r="H31" i="2" s="1"/>
  <c r="F32" i="2"/>
  <c r="G32" i="2"/>
  <c r="H32" i="2" s="1"/>
  <c r="K18" i="2"/>
  <c r="F10" i="3"/>
  <c r="F25" i="3" s="1"/>
  <c r="G25" i="3" s="1"/>
  <c r="H25" i="3" s="1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 s="1"/>
  <c r="H20" i="7" s="1"/>
  <c r="F21" i="7"/>
  <c r="G21" i="7" s="1"/>
  <c r="H21" i="7" s="1"/>
  <c r="F41" i="5"/>
  <c r="G41" i="5" s="1"/>
  <c r="H41" i="5" s="1"/>
  <c r="F15" i="6"/>
  <c r="G15" i="6" s="1"/>
  <c r="H15" i="6" s="1"/>
  <c r="F44" i="2"/>
  <c r="G44" i="2" s="1"/>
  <c r="H44" i="2" s="1"/>
  <c r="F46" i="2"/>
  <c r="G46" i="2" s="1"/>
  <c r="H46" i="2" s="1"/>
  <c r="F45" i="2"/>
  <c r="G45" i="2" s="1"/>
  <c r="H45" i="2" s="1"/>
  <c r="F33" i="2"/>
  <c r="G33" i="2" s="1"/>
  <c r="H33" i="2" s="1"/>
  <c r="M41" i="7"/>
  <c r="K41" i="7"/>
  <c r="J41" i="7"/>
  <c r="F45" i="7"/>
  <c r="G45" i="7" s="1"/>
  <c r="H45" i="7" s="1"/>
  <c r="F44" i="7"/>
  <c r="G44" i="7" s="1"/>
  <c r="H44" i="7" s="1"/>
  <c r="F38" i="7"/>
  <c r="G38" i="7" s="1"/>
  <c r="M29" i="7"/>
  <c r="K29" i="7"/>
  <c r="J29" i="7"/>
  <c r="F26" i="7"/>
  <c r="G26" i="7" s="1"/>
  <c r="H26" i="7" s="1"/>
  <c r="M47" i="5"/>
  <c r="K47" i="5"/>
  <c r="J47" i="5"/>
  <c r="F45" i="5"/>
  <c r="G45" i="5" s="1"/>
  <c r="H45" i="5" s="1"/>
  <c r="F40" i="5"/>
  <c r="G40" i="5" s="1"/>
  <c r="H40" i="5" s="1"/>
  <c r="F31" i="5"/>
  <c r="G31" i="5" s="1"/>
  <c r="H31" i="5" s="1"/>
  <c r="F30" i="5"/>
  <c r="G30" i="5" s="1"/>
  <c r="H30" i="5" s="1"/>
  <c r="F27" i="5"/>
  <c r="G27" i="5" s="1"/>
  <c r="H27" i="5" s="1"/>
  <c r="K18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H38" i="7" l="1"/>
  <c r="J6" i="7" a="1"/>
  <c r="J6" i="7" s="1"/>
  <c r="I50" i="1"/>
  <c r="H50" i="1"/>
  <c r="F36" i="3"/>
  <c r="G36" i="3" s="1"/>
  <c r="D47" i="1"/>
  <c r="D41" i="1"/>
  <c r="D35" i="1"/>
  <c r="G46" i="1"/>
  <c r="D46" i="1" s="1"/>
  <c r="G45" i="1"/>
  <c r="G44" i="1"/>
  <c r="D44" i="1" s="1"/>
  <c r="M19" i="6"/>
  <c r="K19" i="6"/>
  <c r="J19" i="6"/>
  <c r="M31" i="6"/>
  <c r="J31" i="6"/>
  <c r="M43" i="6"/>
  <c r="K43" i="6"/>
  <c r="F22" i="6"/>
  <c r="G22" i="6" s="1"/>
  <c r="H22" i="6" s="1"/>
  <c r="G47" i="1" l="1"/>
  <c r="F44" i="1"/>
  <c r="D45" i="1"/>
  <c r="F3" i="3"/>
  <c r="F3" i="6"/>
  <c r="F3" i="4"/>
  <c r="F3" i="7"/>
  <c r="F3" i="5"/>
  <c r="F3" i="2"/>
  <c r="M18" i="2"/>
  <c r="J18" i="2"/>
  <c r="F15" i="2"/>
  <c r="G15" i="2" s="1"/>
  <c r="H15" i="2" s="1"/>
  <c r="M18" i="3"/>
  <c r="K18" i="3"/>
  <c r="J18" i="3"/>
  <c r="F15" i="3"/>
  <c r="G15" i="3" s="1"/>
  <c r="J10" i="3" a="1"/>
  <c r="J10" i="3" s="1"/>
  <c r="M18" i="4"/>
  <c r="J18" i="4"/>
  <c r="F16" i="4"/>
  <c r="G16" i="4" s="1"/>
  <c r="H16" i="4" s="1"/>
  <c r="F15" i="4"/>
  <c r="G15" i="4" s="1"/>
  <c r="J10" i="4" a="1"/>
  <c r="J10" i="4" s="1"/>
  <c r="M21" i="5"/>
  <c r="K21" i="5"/>
  <c r="J21" i="5"/>
  <c r="F16" i="5"/>
  <c r="G16" i="5" s="1"/>
  <c r="H16" i="5" s="1"/>
  <c r="F15" i="5"/>
  <c r="G15" i="5" s="1"/>
  <c r="J10" i="5" a="1"/>
  <c r="J10" i="5" s="1"/>
  <c r="J43" i="6"/>
  <c r="F41" i="6"/>
  <c r="G41" i="6" s="1"/>
  <c r="H41" i="6" s="1"/>
  <c r="F40" i="6"/>
  <c r="G40" i="6" s="1"/>
  <c r="M18" i="7"/>
  <c r="J18" i="7"/>
  <c r="F15" i="7"/>
  <c r="G15" i="7" s="1"/>
  <c r="I44" i="1" l="1"/>
  <c r="H44" i="1"/>
  <c r="K11" i="2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40" i="6"/>
  <c r="H15" i="7"/>
  <c r="K11" i="7"/>
  <c r="K7" i="3" l="1"/>
  <c r="L7" i="3"/>
  <c r="K7" i="4"/>
  <c r="L7" i="4"/>
  <c r="K7" i="5"/>
  <c r="L7" i="5"/>
  <c r="K7" i="6"/>
  <c r="L7" i="6"/>
  <c r="L11" i="7"/>
  <c r="K7" i="7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L7" i="2" l="1"/>
  <c r="K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<sst xmlns="http://schemas.openxmlformats.org/spreadsheetml/2006/main" count="452" uniqueCount="39">
  <si>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</si>
  <si>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</si>
  <si>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</si>
  <si>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</si>
  <si>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</si>
  <si>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</si>
  <si>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</si>
  <si>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</si>
  <si>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</si>
  <si>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</si>
  <si>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</si>
  <si>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</si>
  <si>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</si>
  <si>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</si>
  <si>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</si>
  <si>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</si>
  <si>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</si>
  <si>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</si>
  <si>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</si>
  <si>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</si>
  <si>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</si>
  <si>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</si>
  <si>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</si>
  <si>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</si>
  <si>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</si>
  <si>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</si>
  <si>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</si>
  <si>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</si>
  <si>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</si>
  <si>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</si>
  <si>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</si>
  <si>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</si>
  <si>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</si>
  <si>
    <t>eutectic</t>
  </si>
  <si>
    <t>eutectic small</t>
  </si>
  <si>
    <t>B</t>
  </si>
  <si>
    <t>0.40.60</t>
  </si>
  <si>
    <t>51.0.49</t>
  </si>
  <si>
    <t>61.39.0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</si>
</sst>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LiF!$C$15:$C$21</c:f>
              <c:numCache>
                <c:formatCode>General</c:formatCode>
                <c:ptCount val="7"/>
                <c:pt idx="0">
                  <c:v>-695.60740775111105</c:v>
                </c:pt>
                <c:pt idx="1">
                  <c:v>-694.66608422222305</c:v>
                </c:pt>
                <c:pt idx="2">
                  <c:v>-694.08717864666596</c:v>
                </c:pt>
                <c:pt idx="3">
                  <c:v>-693.16366278666601</c:v>
                </c:pt>
                <c:pt idx="4">
                  <c:v>-692.75180078000096</c:v>
                </c:pt>
                <c:pt idx="5">
                  <c:v>-691.23533918444502</c:v>
                </c:pt>
                <c:pt idx="6">
                  <c:v>-691.52824278000003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31-504F-9F9E-794D01001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LiF!$G$15:$G$21</c:f>
              <c:numCache>
                <c:formatCode>General</c:formatCode>
                <c:ptCount val="7"/>
                <c:pt idx="0">
                  <c:v>2387.2994021250001</c:v>
                </c:pt>
                <c:pt idx="1">
                  <c:v>2423.6535955781246</c:v>
                </c:pt>
                <c:pt idx="2">
                  <c:v>2460.375</c:v>
                </c:pt>
                <c:pt idx="3">
                  <c:v>2497.4654606718746</c:v>
                </c:pt>
                <c:pt idx="4">
                  <c:v>2534.9268228749997</c:v>
                </c:pt>
                <c:pt idx="5">
                  <c:v>2572.7609318906243</c:v>
                </c:pt>
                <c:pt idx="6">
                  <c:v>2610.9696329999997</c:v>
                </c:pt>
              </c:numCache>
            </c:numRef>
          </c:xVal>
          <c:yVal>
            <c:numRef>
              <c:f>LiF!$E$15:$E$21</c:f>
              <c:numCache>
                <c:formatCode>General</c:formatCode>
                <c:ptCount val="7"/>
                <c:pt idx="0">
                  <c:v>10.5447066666667</c:v>
                </c:pt>
                <c:pt idx="1">
                  <c:v>8.33911333333333</c:v>
                </c:pt>
                <c:pt idx="2">
                  <c:v>5.7049977777777796</c:v>
                </c:pt>
                <c:pt idx="3">
                  <c:v>4.4987977777777797</c:v>
                </c:pt>
                <c:pt idx="4">
                  <c:v>1.75789111111111</c:v>
                </c:pt>
                <c:pt idx="5">
                  <c:v>0.53397333333333397</c:v>
                </c:pt>
                <c:pt idx="6">
                  <c:v>-1.23301777777778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68-514D-8AB4-3FBFF775BC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377392"/>
        <c:axId val="1640275920"/>
      </c:scatterChart>
      <c:valAx>
        <c:axId val="164037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275920"/>
        <c:crosses val="autoZero"/>
        <c:crossBetween val="midCat"/>
      </c:valAx>
      <c:valAx>
        <c:axId val="164027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37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NaF!$G$38:$G$44</c:f>
              <c:numCache>
                <c:formatCode>General</c:formatCode>
                <c:ptCount val="7"/>
                <c:pt idx="0">
                  <c:v>3241.7920000000004</c:v>
                </c:pt>
                <c:pt idx="1">
                  <c:v>3290.6624196239991</c:v>
                </c:pt>
                <c:pt idx="2">
                  <c:v>3340.0215393920002</c:v>
                </c:pt>
                <c:pt idx="3">
                  <c:v>3389.8717906479988</c:v>
                </c:pt>
                <c:pt idx="4">
                  <c:v>3440.2156047360013</c:v>
                </c:pt>
                <c:pt idx="5">
                  <c:v>3491.0554129999996</c:v>
                </c:pt>
                <c:pt idx="6">
                  <c:v>3542.3936467840012</c:v>
                </c:pt>
              </c:numCache>
            </c:numRef>
          </c:xVal>
          <c:yVal>
            <c:numRef>
              <c:f>NaF!$E$38:$E$44</c:f>
              <c:numCache>
                <c:formatCode>General</c:formatCode>
                <c:ptCount val="7"/>
                <c:pt idx="0">
                  <c:v>8.8197577777777791</c:v>
                </c:pt>
                <c:pt idx="1">
                  <c:v>7.3193377777777799</c:v>
                </c:pt>
                <c:pt idx="2">
                  <c:v>5.7836466666666704</c:v>
                </c:pt>
                <c:pt idx="3">
                  <c:v>4.4592688888888903</c:v>
                </c:pt>
                <c:pt idx="4">
                  <c:v>2.5470222222222199</c:v>
                </c:pt>
                <c:pt idx="5">
                  <c:v>1.5525933333333299</c:v>
                </c:pt>
                <c:pt idx="6">
                  <c:v>-0.51951111111111103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1-3D43-AFBA-DFFCE4F91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832672"/>
        <c:axId val="1641127056"/>
      </c:scatterChart>
      <c:valAx>
        <c:axId val="1641832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127056"/>
        <c:crosses val="autoZero"/>
        <c:crossBetween val="midCat"/>
      </c:valAx>
      <c:valAx>
        <c:axId val="16411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18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273050</xdr:colOff>
      <xdr:row>21</xdr:row>
      <xdr:rowOff>165100</xdr:rowOff>
    </xdr:from>
    <xdr:to>
      <xdr:col>18</xdr:col>
      <xdr:colOff>152400</xdr:colOff>
      <xdr:row>35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040B32-44F3-8BB3-EA56-50A34DB02E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7</xdr:row>
      <xdr:rowOff>50800</xdr:rowOff>
    </xdr:from>
    <xdr:to>
      <xdr:col>18</xdr:col>
      <xdr:colOff>31750</xdr:colOff>
      <xdr:row>20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7919D8-4925-5142-B659-FCEF1F2A5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527050</xdr:colOff>
      <xdr:row>11</xdr:row>
      <xdr:rowOff>177800</xdr:rowOff>
    </xdr:from>
    <xdr:to>
      <xdr:col>19</xdr:col>
      <xdr:colOff>146050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96AA0-C0EB-3F78-BEC6-E15FC76508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53"/>
  <sheetViews>
    <sheetView topLeftCell="A23" workbookViewId="0">
      <selection activeCell="K55" sqref="K55"/>
    </sheetView>
  </sheetViews>
  <sheetFormatPr baseColWidth="10" defaultRowHeight="16" x14ac:dyDescent="0.2"/>
  <cols>
    <col min="11" max="11" width="12.1640625" bestFit="1" customWidth="1"/>
  </cols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34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  <row r="49" spans="2:9" x14ac:dyDescent="0.2">
      <c r="B49" t="s">
        <v>33</v>
      </c>
      <c r="F49" t="s">
        <v>1</v>
      </c>
      <c r="G49" t="s">
        <v>3</v>
      </c>
      <c r="H49" t="s">
        <v>4</v>
      </c>
      <c r="I49" t="s">
        <v>5</v>
      </c>
    </row>
    <row r="50" spans="2:9" x14ac:dyDescent="0.2">
      <c r="B50" t="s">
        <v>7</v>
      </c>
      <c r="C50">
        <v>46</v>
      </c>
      <c r="D50">
        <f>G50*2</f>
        <v>92</v>
      </c>
      <c r="F50">
        <f>G50*E$2+G51*E$3+G52*$E$4</f>
        <v>4136</v>
      </c>
      <c r="G50">
        <f>C50</f>
        <v>46</v>
      </c>
      <c r="H50">
        <f>F50/G53</f>
        <v>41.36</v>
      </c>
      <c r="I50">
        <f>F50*(1.66E-24)</f>
        <v>6.86576E-21</v>
      </c>
    </row>
    <row r="51" spans="2:9" x14ac:dyDescent="0.2">
      <c r="B51" t="s">
        <v>8</v>
      </c>
      <c r="C51">
        <v>12</v>
      </c>
      <c r="D51">
        <f t="shared" ref="D51:D52" si="14">G51*2</f>
        <v>24</v>
      </c>
      <c r="G51">
        <f t="shared" ref="G51:G52" si="15">C51</f>
        <v>12</v>
      </c>
    </row>
    <row r="52" spans="2:9" x14ac:dyDescent="0.2">
      <c r="B52" t="s">
        <v>2</v>
      </c>
      <c r="C52">
        <v>42</v>
      </c>
      <c r="D52">
        <f t="shared" si="14"/>
        <v>84</v>
      </c>
      <c r="G52">
        <f t="shared" si="15"/>
        <v>42</v>
      </c>
    </row>
    <row r="53" spans="2:9" x14ac:dyDescent="0.2">
      <c r="D53">
        <f>SUM(D50:D52)</f>
        <v>200</v>
      </c>
      <c r="G53">
        <f>SUM(G50:G52)</f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33FB-9948-924B-8D3E-CC3C844DD88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46"/>
  <sheetViews>
    <sheetView workbookViewId="0">
      <selection activeCell="I43" activeCellId="3" sqref="I14:M14 I18:M18 I30:M30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2.0958668409122747E-5</v>
      </c>
      <c r="K6">
        <v>-0.2076496942600852</v>
      </c>
      <c r="L6">
        <v>513.53327894582867</v>
      </c>
    </row>
    <row r="7" spans="2:13" x14ac:dyDescent="0.2">
      <c r="B7" t="s">
        <v>5</v>
      </c>
      <c r="J7" t="s">
        <v>20</v>
      </c>
      <c r="K7">
        <f>(-K6+SQRT(K6^2-4*J6*L6))/(2*J6)</f>
        <v>5148.334932977702</v>
      </c>
      <c r="L7">
        <f>(-K6-SQRT(K6^2-4*J6*L6))/(2*J6)</f>
        <v>4759.2455586197912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cm="1">
        <f t="array" ref="J10:L10">LINEST(E15:E21,C15:C21^{1,2})</f>
        <v>0.26668451380400843</v>
      </c>
      <c r="K10">
        <v>231.36841691730734</v>
      </c>
      <c r="L10">
        <v>50182.043241358362</v>
      </c>
    </row>
    <row r="11" spans="2:13" x14ac:dyDescent="0.2">
      <c r="J11" t="s">
        <v>20</v>
      </c>
      <c r="K11">
        <f>(-K10+SQRT(K10^2-4*J10*L10))/(2*J10)</f>
        <v>-432.85093988051312</v>
      </c>
      <c r="L11">
        <f>(-K10-SQRT(K10^2-4*J10*L10))/(2*J10)</f>
        <v>-434.72255967163721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C16">
        <v>-439.23685890222202</v>
      </c>
      <c r="D16">
        <v>33.405543555555496</v>
      </c>
      <c r="E16">
        <v>5.6275977777777699</v>
      </c>
      <c r="F16">
        <f t="shared" ref="F16:F21" si="1">$F$10*B16</f>
        <v>16.361999999999998</v>
      </c>
      <c r="G16">
        <f t="shared" ref="G16:G21" si="2">F16^3</f>
        <v>4380.3535499279978</v>
      </c>
      <c r="H16">
        <f t="shared" ref="H16:H21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1.0249999999999999</v>
      </c>
      <c r="C18">
        <v>-436.83560920444398</v>
      </c>
      <c r="D18">
        <v>33.391037111111103</v>
      </c>
      <c r="E18">
        <v>1.9493533333333299</v>
      </c>
      <c r="F18">
        <f t="shared" ref="F18" si="4">$F$10*B18</f>
        <v>16.604999999999997</v>
      </c>
      <c r="G18">
        <f t="shared" ref="G18" si="5">F18^3</f>
        <v>4578.4306451249968</v>
      </c>
      <c r="H18">
        <f t="shared" ref="H18" si="6">$B$8/G18/(1E-24)</f>
        <v>1.8708593978857027</v>
      </c>
      <c r="I18">
        <v>4759.2455586197912</v>
      </c>
      <c r="J18">
        <f>I18^(1/3)</f>
        <v>16.820776400754113</v>
      </c>
      <c r="K18">
        <f>$B$8/(I18*(10^-24))</f>
        <v>1.799781056576554</v>
      </c>
      <c r="L18">
        <v>-434.72255967163721</v>
      </c>
      <c r="M18">
        <f>L18/L20</f>
        <v>-4.3472255967163722</v>
      </c>
    </row>
    <row r="19" spans="2:13" x14ac:dyDescent="0.2">
      <c r="B19">
        <v>1.03</v>
      </c>
      <c r="C19">
        <v>-436.56556905333298</v>
      </c>
      <c r="D19">
        <v>33.042876888888898</v>
      </c>
      <c r="E19">
        <v>1.29860888888889</v>
      </c>
      <c r="F19">
        <f t="shared" si="1"/>
        <v>16.686</v>
      </c>
      <c r="G19">
        <f t="shared" si="2"/>
        <v>4645.7594368560003</v>
      </c>
      <c r="H19">
        <f t="shared" si="3"/>
        <v>1.8437459184922276</v>
      </c>
    </row>
    <row r="20" spans="2:13" x14ac:dyDescent="0.2">
      <c r="B20">
        <v>1.0349999999999999</v>
      </c>
      <c r="C20">
        <v>-435.064914168889</v>
      </c>
      <c r="D20">
        <v>33.300802666666598</v>
      </c>
      <c r="E20">
        <v>0.56221111111111199</v>
      </c>
      <c r="F20">
        <f t="shared" si="1"/>
        <v>16.766999999999999</v>
      </c>
      <c r="G20">
        <f t="shared" si="2"/>
        <v>4713.7450896629989</v>
      </c>
      <c r="H20">
        <f t="shared" si="3"/>
        <v>1.8171538420233886</v>
      </c>
      <c r="K20" t="s">
        <v>3</v>
      </c>
      <c r="L20">
        <v>100</v>
      </c>
    </row>
    <row r="21" spans="2:13" x14ac:dyDescent="0.2">
      <c r="B21">
        <v>1.04</v>
      </c>
      <c r="C21">
        <v>-434.103625437375</v>
      </c>
      <c r="D21">
        <v>33.503104868397301</v>
      </c>
      <c r="E21">
        <v>-0.33508143055142697</v>
      </c>
      <c r="F21">
        <f t="shared" si="1"/>
        <v>16.847999999999999</v>
      </c>
      <c r="G21">
        <f t="shared" si="2"/>
        <v>4782.390792191999</v>
      </c>
      <c r="H21">
        <f t="shared" si="3"/>
        <v>1.791070695014026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0.99</v>
      </c>
      <c r="C28">
        <v>-445.23555676000001</v>
      </c>
      <c r="D28">
        <v>30.511585555555602</v>
      </c>
      <c r="E28">
        <v>10.257075555555501</v>
      </c>
      <c r="F28">
        <f t="shared" ref="F28:F32" si="7">$F$10*B28</f>
        <v>16.038</v>
      </c>
      <c r="G28">
        <f t="shared" ref="G28:G32" si="8">F28^3</f>
        <v>4125.2533668719998</v>
      </c>
      <c r="H28">
        <f t="shared" ref="H28:H32" si="9">$B$8/G28/(1E-24)</f>
        <v>2.0763815548364541</v>
      </c>
    </row>
    <row r="29" spans="2:13" x14ac:dyDescent="0.2">
      <c r="B29">
        <v>1</v>
      </c>
      <c r="C29">
        <v>-442.49450280000002</v>
      </c>
      <c r="D29">
        <v>30.917687555555499</v>
      </c>
      <c r="E29">
        <v>7.84042444444444</v>
      </c>
      <c r="F29">
        <f t="shared" si="7"/>
        <v>16.2</v>
      </c>
      <c r="G29">
        <f t="shared" si="8"/>
        <v>4251.5279999999993</v>
      </c>
      <c r="H29">
        <f t="shared" si="9"/>
        <v>2.0147109462762569</v>
      </c>
    </row>
    <row r="30" spans="2:13" x14ac:dyDescent="0.2">
      <c r="B30">
        <v>1.01</v>
      </c>
      <c r="C30">
        <v>-441.45770704222298</v>
      </c>
      <c r="D30">
        <v>30.754642888888899</v>
      </c>
      <c r="E30">
        <v>4.21234888888889</v>
      </c>
      <c r="F30">
        <f t="shared" si="7"/>
        <v>16.361999999999998</v>
      </c>
      <c r="G30">
        <f t="shared" si="8"/>
        <v>4380.3535499279978</v>
      </c>
      <c r="H30">
        <f t="shared" si="9"/>
        <v>1.9554585953777175</v>
      </c>
      <c r="I30">
        <v>4635.599857735534</v>
      </c>
      <c r="J30">
        <f>I30^(1/3)</f>
        <v>16.673827862989086</v>
      </c>
      <c r="K30">
        <f>$B$8/(I30*(10^-24))</f>
        <v>1.8477867509867967</v>
      </c>
      <c r="L30">
        <v>-438.58877413377701</v>
      </c>
      <c r="M30">
        <f>L30/L32</f>
        <v>-4.3858877413377702</v>
      </c>
    </row>
    <row r="31" spans="2:13" x14ac:dyDescent="0.2">
      <c r="B31">
        <v>1.02</v>
      </c>
      <c r="C31">
        <v>-440.54632229777798</v>
      </c>
      <c r="D31">
        <v>30.533118444444401</v>
      </c>
      <c r="E31">
        <v>1.7893622222222201</v>
      </c>
      <c r="F31">
        <f t="shared" si="7"/>
        <v>16.524000000000001</v>
      </c>
      <c r="G31">
        <f t="shared" si="8"/>
        <v>4511.7555258240009</v>
      </c>
      <c r="H31">
        <f t="shared" si="9"/>
        <v>1.8985071223325269</v>
      </c>
    </row>
    <row r="32" spans="2:13" x14ac:dyDescent="0.2">
      <c r="B32">
        <v>1.03</v>
      </c>
      <c r="C32">
        <v>-439.11248157555502</v>
      </c>
      <c r="D32">
        <v>30.596040888888901</v>
      </c>
      <c r="E32">
        <v>-6.6555555555560001E-3</v>
      </c>
      <c r="F32">
        <f t="shared" si="7"/>
        <v>16.686</v>
      </c>
      <c r="G32">
        <f t="shared" si="8"/>
        <v>4645.7594368560003</v>
      </c>
      <c r="H32">
        <f t="shared" si="9"/>
        <v>1.8437459184922276</v>
      </c>
      <c r="K32" t="s">
        <v>3</v>
      </c>
      <c r="L32">
        <v>100</v>
      </c>
    </row>
    <row r="33" spans="2:13" x14ac:dyDescent="0.2">
      <c r="B33">
        <v>1.04</v>
      </c>
      <c r="C33">
        <v>-436.74929478666701</v>
      </c>
      <c r="D33">
        <v>30.2445744444444</v>
      </c>
      <c r="E33">
        <v>-1.8707377777777801</v>
      </c>
      <c r="F33">
        <f t="shared" ref="F33" si="10">$F$10*B33</f>
        <v>16.847999999999999</v>
      </c>
      <c r="G33">
        <f t="shared" ref="G33" si="11">F33^3</f>
        <v>4782.390792191999</v>
      </c>
      <c r="H33">
        <f t="shared" ref="H33" si="12">$B$8/G33/(1E-24)</f>
        <v>1.791070695014026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0.98</v>
      </c>
      <c r="C40">
        <v>-448.75641621555599</v>
      </c>
      <c r="D40">
        <v>28.217237333333301</v>
      </c>
      <c r="E40">
        <v>11.769157777777799</v>
      </c>
      <c r="F40">
        <f t="shared" ref="F40:F43" si="13">$F$10*B40</f>
        <v>15.875999999999999</v>
      </c>
      <c r="G40">
        <f t="shared" ref="G40:G43" si="14">F40^3</f>
        <v>4001.5041413759996</v>
      </c>
      <c r="H40">
        <f t="shared" ref="H40:H43" si="15">$B$8/G40/(1E-24)</f>
        <v>2.140595060600023</v>
      </c>
    </row>
    <row r="41" spans="2:13" x14ac:dyDescent="0.2">
      <c r="B41">
        <v>0.99</v>
      </c>
      <c r="C41">
        <v>-447.13562957777799</v>
      </c>
      <c r="D41">
        <v>28.242089555555498</v>
      </c>
      <c r="E41">
        <v>8.3225088888888905</v>
      </c>
      <c r="F41">
        <f t="shared" si="13"/>
        <v>16.038</v>
      </c>
      <c r="G41">
        <f t="shared" si="14"/>
        <v>4125.2533668719998</v>
      </c>
      <c r="H41">
        <f t="shared" si="15"/>
        <v>2.0763815548364541</v>
      </c>
    </row>
    <row r="42" spans="2:13" x14ac:dyDescent="0.2">
      <c r="B42">
        <v>1</v>
      </c>
      <c r="C42">
        <v>-445.691887340721</v>
      </c>
      <c r="D42">
        <v>28.201312872461799</v>
      </c>
      <c r="E42">
        <v>4.7563745106091702</v>
      </c>
      <c r="F42">
        <f t="shared" si="13"/>
        <v>16.2</v>
      </c>
      <c r="G42">
        <f t="shared" si="14"/>
        <v>4251.5279999999993</v>
      </c>
      <c r="H42">
        <f t="shared" si="15"/>
        <v>2.0147109462762569</v>
      </c>
    </row>
    <row r="43" spans="2:13" x14ac:dyDescent="0.2">
      <c r="B43">
        <v>1.0049999999999999</v>
      </c>
      <c r="C43">
        <v>-445.27801109111198</v>
      </c>
      <c r="D43">
        <v>28.266144000000001</v>
      </c>
      <c r="E43">
        <v>3.7107488888888902</v>
      </c>
      <c r="F43">
        <f t="shared" si="13"/>
        <v>16.280999999999999</v>
      </c>
      <c r="G43">
        <f t="shared" si="14"/>
        <v>4315.6203160409987</v>
      </c>
      <c r="H43">
        <f t="shared" si="15"/>
        <v>1.9847899890919476</v>
      </c>
      <c r="I43">
        <v>4485.5554451663393</v>
      </c>
      <c r="J43">
        <f>I43^(1/3)</f>
        <v>16.491952543606441</v>
      </c>
      <c r="K43">
        <f>$B$8/(I43*(10^-24))</f>
        <v>1.9095962818228767</v>
      </c>
      <c r="L43">
        <v>-444.06128865530241</v>
      </c>
      <c r="M43">
        <f>L43/L45</f>
        <v>-4.4406128865530237</v>
      </c>
    </row>
    <row r="44" spans="2:13" x14ac:dyDescent="0.2">
      <c r="B44">
        <v>1.01</v>
      </c>
      <c r="C44">
        <v>-445.50560360444399</v>
      </c>
      <c r="D44">
        <v>27.994037777777798</v>
      </c>
      <c r="E44">
        <v>1.8669133333333301</v>
      </c>
      <c r="F44">
        <f t="shared" ref="F44" si="16">$F$10*B44</f>
        <v>16.361999999999998</v>
      </c>
      <c r="G44">
        <f t="shared" ref="G44" si="17">F44^3</f>
        <v>4380.3535499279978</v>
      </c>
      <c r="H44">
        <f t="shared" ref="H44" si="18">$B$8/G44/(1E-24)</f>
        <v>1.9554585953777175</v>
      </c>
    </row>
    <row r="45" spans="2:13" x14ac:dyDescent="0.2">
      <c r="B45">
        <v>1.02</v>
      </c>
      <c r="C45">
        <v>-443.83179221601199</v>
      </c>
      <c r="D45">
        <v>27.6927757182684</v>
      </c>
      <c r="E45">
        <v>-0.42489489728332402</v>
      </c>
      <c r="F45">
        <f t="shared" ref="F45:F46" si="19">$F$10*B45</f>
        <v>16.524000000000001</v>
      </c>
      <c r="G45">
        <f t="shared" ref="G45:G46" si="20">F45^3</f>
        <v>4511.7555258240009</v>
      </c>
      <c r="H45">
        <f t="shared" ref="H45:H46" si="21">$B$8/G45/(1E-24)</f>
        <v>1.8985071223325269</v>
      </c>
      <c r="K45" t="s">
        <v>3</v>
      </c>
      <c r="L45">
        <v>100</v>
      </c>
    </row>
    <row r="46" spans="2:13" x14ac:dyDescent="0.2">
      <c r="B46">
        <v>1.03</v>
      </c>
      <c r="C46">
        <v>-441.62740005111101</v>
      </c>
      <c r="D46">
        <v>28.182315555555501</v>
      </c>
      <c r="E46">
        <v>-2.0814422222222202</v>
      </c>
      <c r="F46">
        <f t="shared" si="19"/>
        <v>16.686</v>
      </c>
      <c r="G46">
        <f t="shared" si="20"/>
        <v>4645.7594368560003</v>
      </c>
      <c r="H46">
        <f t="shared" si="21"/>
        <v>1.8437459184922276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41"/>
  <sheetViews>
    <sheetView topLeftCell="A4" workbookViewId="0">
      <selection activeCell="L45" sqref="L45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15.219832</v>
      </c>
      <c r="G15">
        <f t="shared" ref="G15" si="0">F15^3</f>
        <v>3525.5718984951031</v>
      </c>
      <c r="H15">
        <f>$B$8/G15/(1E-24)</f>
        <v>1.9624844420144538</v>
      </c>
    </row>
    <row r="18" spans="2:13" x14ac:dyDescent="0.2">
      <c r="J18">
        <f>I18^(1/3)</f>
        <v>0</v>
      </c>
      <c r="K18" t="e">
        <f>$L$5/(I18*(10^-24))</f>
        <v>#VALUE!</v>
      </c>
      <c r="M18">
        <f>L18/L20</f>
        <v>0</v>
      </c>
    </row>
    <row r="20" spans="2:13" x14ac:dyDescent="0.2">
      <c r="K20" t="s">
        <v>3</v>
      </c>
      <c r="L20">
        <v>100</v>
      </c>
    </row>
    <row r="22" spans="2:13" x14ac:dyDescent="0.2">
      <c r="B22">
        <v>1200</v>
      </c>
    </row>
    <row r="23" spans="2:13" x14ac:dyDescent="0.2">
      <c r="H23" t="s">
        <v>23</v>
      </c>
    </row>
    <row r="24" spans="2:13" x14ac:dyDescent="0.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 t="s">
        <v>29</v>
      </c>
      <c r="L24" t="s">
        <v>31</v>
      </c>
      <c r="M24" t="s">
        <v>32</v>
      </c>
    </row>
    <row r="25" spans="2:13" x14ac:dyDescent="0.2">
      <c r="B25">
        <v>1</v>
      </c>
      <c r="F25">
        <f>$F$10*B25</f>
        <v>15.219832</v>
      </c>
      <c r="G25">
        <f t="shared" ref="G25" si="1">F25^3</f>
        <v>3525.5718984951031</v>
      </c>
      <c r="H25">
        <f>$B$8/G25/(1E-24)</f>
        <v>1.9624844420144538</v>
      </c>
    </row>
    <row r="26" spans="2:13" x14ac:dyDescent="0.2">
      <c r="B26">
        <v>1.01</v>
      </c>
    </row>
    <row r="27" spans="2:13" x14ac:dyDescent="0.2">
      <c r="B27">
        <v>1.02</v>
      </c>
    </row>
    <row r="28" spans="2:13" x14ac:dyDescent="0.2">
      <c r="J28">
        <f>I28^(1/3)</f>
        <v>0</v>
      </c>
      <c r="K28" t="e">
        <f>$L$5/(I28*(10^-24))</f>
        <v>#VALUE!</v>
      </c>
      <c r="M28">
        <f>L28/L30</f>
        <v>0</v>
      </c>
    </row>
    <row r="30" spans="2:13" x14ac:dyDescent="0.2">
      <c r="K30" t="s">
        <v>3</v>
      </c>
      <c r="L30">
        <v>100</v>
      </c>
    </row>
    <row r="32" spans="2:13" x14ac:dyDescent="0.2">
      <c r="B32">
        <v>1100</v>
      </c>
    </row>
    <row r="33" spans="2:13" x14ac:dyDescent="0.2">
      <c r="H33" t="s">
        <v>23</v>
      </c>
    </row>
    <row r="34" spans="2:13" x14ac:dyDescent="0.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 t="s">
        <v>29</v>
      </c>
      <c r="L34" t="s">
        <v>31</v>
      </c>
      <c r="M34" t="s">
        <v>32</v>
      </c>
    </row>
    <row r="35" spans="2:13" x14ac:dyDescent="0.2">
      <c r="B35">
        <v>0.99</v>
      </c>
      <c r="F35">
        <f>$F$10*B35</f>
        <v>15.06763368</v>
      </c>
      <c r="G35">
        <f t="shared" ref="G35" si="2">F35^3</f>
        <v>3420.8588875379</v>
      </c>
      <c r="H35">
        <f>$B$8/G35/(1E-24)</f>
        <v>2.0225563893340652</v>
      </c>
    </row>
    <row r="36" spans="2:13" x14ac:dyDescent="0.2">
      <c r="B36">
        <v>1</v>
      </c>
      <c r="C36">
        <v>-577.20431783111098</v>
      </c>
      <c r="D36">
        <v>28.048759555555598</v>
      </c>
      <c r="E36">
        <v>6.8639311111111203</v>
      </c>
      <c r="F36">
        <f>$F$10*B36</f>
        <v>15.219832</v>
      </c>
      <c r="G36">
        <f t="shared" ref="G36" si="3">F36^3</f>
        <v>3525.5718984951031</v>
      </c>
      <c r="H36">
        <f>$B$8/G36/(1E-24)</f>
        <v>1.9624844420144538</v>
      </c>
    </row>
    <row r="37" spans="2:13" x14ac:dyDescent="0.2">
      <c r="B37">
        <v>1.01</v>
      </c>
      <c r="F37">
        <f>$F$10*B37</f>
        <v>15.37203032</v>
      </c>
      <c r="G37">
        <f t="shared" ref="G37" si="4">F37^3</f>
        <v>3632.4002525914034</v>
      </c>
      <c r="H37">
        <f>$B$8/G37/(1E-24)</f>
        <v>1.9047680648805094</v>
      </c>
    </row>
    <row r="39" spans="2:13" x14ac:dyDescent="0.2">
      <c r="J39">
        <f>I39^(1/3)</f>
        <v>0</v>
      </c>
      <c r="K39" t="e">
        <f>$L$5/(I39*(10^-24))</f>
        <v>#VALUE!</v>
      </c>
      <c r="M39">
        <f>L39/L41</f>
        <v>0</v>
      </c>
    </row>
    <row r="41" spans="2:13" x14ac:dyDescent="0.2">
      <c r="K41" t="s">
        <v>3</v>
      </c>
      <c r="L41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43"/>
  <sheetViews>
    <sheetView workbookViewId="0">
      <selection activeCell="M44" sqref="M44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16.75</v>
      </c>
      <c r="G15">
        <f t="shared" ref="G15:G16" si="0">F15^3</f>
        <v>4699.421875</v>
      </c>
      <c r="H15">
        <f>$B$8/G15/(1E-24)</f>
        <v>1.1388294437813162</v>
      </c>
    </row>
    <row r="16" spans="2:13" x14ac:dyDescent="0.2">
      <c r="F16">
        <f t="shared" ref="F16" si="1">$F$10*B16</f>
        <v>0</v>
      </c>
      <c r="G16">
        <f t="shared" si="0"/>
        <v>0</v>
      </c>
      <c r="H16" t="e">
        <f t="shared" ref="H16" si="2">$B$8/G16/(1E-24)</f>
        <v>#DIV/0!</v>
      </c>
    </row>
    <row r="18" spans="2:13" x14ac:dyDescent="0.2">
      <c r="J18">
        <f>I18^(1/3)</f>
        <v>0</v>
      </c>
      <c r="K18" t="e">
        <f>$B$8/(I18*(10^-24))</f>
        <v>#DIV/0!</v>
      </c>
      <c r="M18">
        <f>L18/L20</f>
        <v>0</v>
      </c>
    </row>
    <row r="20" spans="2:13" x14ac:dyDescent="0.2">
      <c r="K20" t="s">
        <v>3</v>
      </c>
      <c r="L20">
        <v>100</v>
      </c>
    </row>
    <row r="22" spans="2:13" x14ac:dyDescent="0.2">
      <c r="B22">
        <v>1200</v>
      </c>
    </row>
    <row r="23" spans="2:13" x14ac:dyDescent="0.2">
      <c r="H23" t="s">
        <v>23</v>
      </c>
    </row>
    <row r="24" spans="2:13" x14ac:dyDescent="0.2">
      <c r="C24" t="s">
        <v>24</v>
      </c>
      <c r="D24" t="s">
        <v>25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27</v>
      </c>
      <c r="K24" t="s">
        <v>29</v>
      </c>
      <c r="L24" t="s">
        <v>31</v>
      </c>
      <c r="M24" t="s">
        <v>32</v>
      </c>
    </row>
    <row r="25" spans="2:13" x14ac:dyDescent="0.2">
      <c r="B25">
        <v>1</v>
      </c>
      <c r="F25">
        <f>$F$10*B25</f>
        <v>16.75</v>
      </c>
      <c r="G25">
        <f t="shared" ref="G25:G26" si="3">F25^3</f>
        <v>4699.421875</v>
      </c>
      <c r="H25">
        <f>$B$8/G25/(1E-24)</f>
        <v>1.1388294437813162</v>
      </c>
    </row>
    <row r="26" spans="2:13" x14ac:dyDescent="0.2">
      <c r="F26">
        <f t="shared" ref="F26" si="4">$F$10*B26</f>
        <v>0</v>
      </c>
      <c r="G26">
        <f t="shared" si="3"/>
        <v>0</v>
      </c>
      <c r="H26" t="e">
        <f t="shared" ref="H26" si="5">$B$8/G26/(1E-24)</f>
        <v>#DIV/0!</v>
      </c>
    </row>
    <row r="28" spans="2:13" x14ac:dyDescent="0.2">
      <c r="J28">
        <f>I28^(1/3)</f>
        <v>0</v>
      </c>
      <c r="K28" t="e">
        <f>$B$8/(I28*(10^-24))</f>
        <v>#DIV/0!</v>
      </c>
      <c r="M28">
        <f>L28/L30</f>
        <v>0</v>
      </c>
    </row>
    <row r="30" spans="2:13" x14ac:dyDescent="0.2">
      <c r="K30" t="s">
        <v>3</v>
      </c>
      <c r="L30">
        <v>100</v>
      </c>
    </row>
    <row r="32" spans="2:13" x14ac:dyDescent="0.2">
      <c r="B32">
        <v>1100</v>
      </c>
    </row>
    <row r="33" spans="2:13" x14ac:dyDescent="0.2">
      <c r="H33" t="s">
        <v>23</v>
      </c>
    </row>
    <row r="34" spans="2:13" x14ac:dyDescent="0.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 t="s">
        <v>29</v>
      </c>
      <c r="L34" t="s">
        <v>31</v>
      </c>
      <c r="M34" t="s">
        <v>32</v>
      </c>
    </row>
    <row r="35" spans="2:13" x14ac:dyDescent="0.2">
      <c r="B35">
        <v>1</v>
      </c>
      <c r="F35">
        <f>$F$10*B35</f>
        <v>16.75</v>
      </c>
      <c r="G35">
        <f t="shared" ref="G35:G36" si="6">F35^3</f>
        <v>4699.421875</v>
      </c>
      <c r="H35">
        <f>$B$8/G35/(1E-24)</f>
        <v>1.1388294437813162</v>
      </c>
    </row>
    <row r="36" spans="2:13" x14ac:dyDescent="0.2">
      <c r="F36">
        <f t="shared" ref="F36" si="7">$F$10*B36</f>
        <v>0</v>
      </c>
      <c r="G36">
        <f t="shared" si="6"/>
        <v>0</v>
      </c>
      <c r="H36" t="e">
        <f t="shared" ref="H36" si="8">$B$8/G36/(1E-24)</f>
        <v>#DIV/0!</v>
      </c>
    </row>
    <row r="38" spans="2:13" x14ac:dyDescent="0.2">
      <c r="J38">
        <f>I38^(1/3)</f>
        <v>0</v>
      </c>
      <c r="K38" t="e">
        <f>$B$8/(I38*(10^-24))</f>
        <v>#DIV/0!</v>
      </c>
      <c r="M38">
        <f>L38/L40</f>
        <v>0</v>
      </c>
    </row>
    <row r="40" spans="2:13" x14ac:dyDescent="0.2">
      <c r="K40" t="s">
        <v>3</v>
      </c>
      <c r="L40">
        <v>100</v>
      </c>
    </row>
    <row r="43" spans="2:13" x14ac:dyDescent="0.2">
      <c r="M43">
        <f>67351.986/3600</f>
        <v>18.708885000000002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Q49"/>
  <sheetViews>
    <sheetView topLeftCell="A6" workbookViewId="0">
      <selection activeCell="B29" sqref="B29"/>
    </sheetView>
  </sheetViews>
  <sheetFormatPr baseColWidth="10" defaultRowHeight="16" x14ac:dyDescent="0.2"/>
  <sheetData>
    <row r="2" spans="2:17" x14ac:dyDescent="0.2">
      <c r="F2" t="s">
        <v>12</v>
      </c>
    </row>
    <row r="3" spans="2:17" x14ac:dyDescent="0.2">
      <c r="E3" t="s">
        <v>13</v>
      </c>
      <c r="F3">
        <f>857+273</f>
        <v>1130</v>
      </c>
    </row>
    <row r="4" spans="2:17" x14ac:dyDescent="0.2">
      <c r="I4" t="s">
        <v>14</v>
      </c>
    </row>
    <row r="5" spans="2:17" x14ac:dyDescent="0.2">
      <c r="J5" t="s">
        <v>15</v>
      </c>
      <c r="K5" t="s">
        <v>16</v>
      </c>
      <c r="L5" t="s">
        <v>17</v>
      </c>
    </row>
    <row r="6" spans="2:17" x14ac:dyDescent="0.2">
      <c r="B6" t="s">
        <v>18</v>
      </c>
      <c r="I6" t="s">
        <v>19</v>
      </c>
      <c r="J6" t="e" cm="1">
        <f t="array" ref="J6">LINEST(E15:E23,G15:G23^{1,2})</f>
        <v>#VALUE!</v>
      </c>
    </row>
    <row r="7" spans="2:17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7" x14ac:dyDescent="0.2">
      <c r="B8">
        <v>9.628E-21</v>
      </c>
      <c r="I8" t="s">
        <v>21</v>
      </c>
    </row>
    <row r="9" spans="2:17" x14ac:dyDescent="0.2">
      <c r="J9" t="s">
        <v>15</v>
      </c>
      <c r="K9" t="s">
        <v>16</v>
      </c>
      <c r="L9" t="s">
        <v>17</v>
      </c>
    </row>
    <row r="10" spans="2:17" x14ac:dyDescent="0.2">
      <c r="E10" t="s">
        <v>22</v>
      </c>
      <c r="F10">
        <v>16.399999999999999</v>
      </c>
      <c r="I10" t="s">
        <v>19</v>
      </c>
      <c r="J10" t="e" cm="1">
        <f t="array" ref="J10">LINEST(E15:E23,C15:C23^{1,2})</f>
        <v>#VALUE!</v>
      </c>
    </row>
    <row r="11" spans="2:17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  <c r="O11" s="1">
        <v>1.3281999999999999E-5</v>
      </c>
      <c r="P11" s="1">
        <v>-0.14873</v>
      </c>
      <c r="Q11" s="1">
        <v>415.46</v>
      </c>
    </row>
    <row r="12" spans="2:17" x14ac:dyDescent="0.2">
      <c r="B12">
        <v>1300</v>
      </c>
      <c r="O12" t="s">
        <v>20</v>
      </c>
      <c r="P12">
        <f>(-P11+SQRT(P11^2-4*O11*Q11))/(2*O11)</f>
        <v>5859.8893499363649</v>
      </c>
      <c r="Q12">
        <f>(-P11-SQRT(P11^2-4*O11*Q11))/(2*O11)</f>
        <v>5337.9724178696897</v>
      </c>
    </row>
    <row r="13" spans="2:17" x14ac:dyDescent="0.2">
      <c r="H13" t="s">
        <v>23</v>
      </c>
    </row>
    <row r="14" spans="2:17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7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16" si="0">F15^3</f>
        <v>4410.9439999999995</v>
      </c>
      <c r="H15">
        <f>$B$8/G15/(1E-24)</f>
        <v>2.1827527168787459</v>
      </c>
    </row>
    <row r="16" spans="2:17" x14ac:dyDescent="0.2">
      <c r="B16">
        <v>1.04</v>
      </c>
      <c r="C16">
        <v>-429.81277186668001</v>
      </c>
      <c r="D16">
        <v>32.7938159701635</v>
      </c>
      <c r="E16">
        <v>6.4868391520001296</v>
      </c>
      <c r="F16">
        <f t="shared" ref="F16" si="1">$F$10*B16</f>
        <v>17.055999999999997</v>
      </c>
      <c r="G16">
        <f t="shared" si="0"/>
        <v>4961.7121116159979</v>
      </c>
      <c r="H16">
        <f t="shared" ref="H16" si="2">$B$8/G16/(1E-24)</f>
        <v>1.9404592171842521</v>
      </c>
    </row>
    <row r="17" spans="2:13" x14ac:dyDescent="0.2">
      <c r="B17">
        <v>1.05</v>
      </c>
      <c r="C17">
        <v>-427.05048400444502</v>
      </c>
      <c r="D17">
        <v>33.306976888888897</v>
      </c>
      <c r="E17">
        <v>4.0284088888888903</v>
      </c>
      <c r="F17">
        <f t="shared" ref="F17:F20" si="3">$F$10*B17</f>
        <v>17.22</v>
      </c>
      <c r="G17">
        <f t="shared" ref="G17:G20" si="4">F17^3</f>
        <v>5106.219047999999</v>
      </c>
      <c r="H17">
        <f t="shared" ref="H17:H20" si="5">$B$8/G17/(1E-24)</f>
        <v>1.8855438651365908</v>
      </c>
    </row>
    <row r="18" spans="2:13" x14ac:dyDescent="0.2">
      <c r="B18">
        <v>1.06</v>
      </c>
      <c r="C18">
        <v>-425.81034450864598</v>
      </c>
      <c r="D18">
        <v>33.238800140412202</v>
      </c>
      <c r="E18">
        <v>2.5227040205614801</v>
      </c>
      <c r="F18">
        <f t="shared" si="3"/>
        <v>17.384</v>
      </c>
      <c r="G18">
        <f t="shared" si="4"/>
        <v>5253.5048791040008</v>
      </c>
      <c r="H18">
        <f t="shared" si="5"/>
        <v>1.8326812711825409</v>
      </c>
    </row>
    <row r="19" spans="2:13" x14ac:dyDescent="0.2">
      <c r="B19">
        <v>1.07</v>
      </c>
      <c r="C19">
        <v>-424.11519674444497</v>
      </c>
      <c r="D19">
        <v>33.075399555555499</v>
      </c>
      <c r="E19">
        <v>0.544993333333332</v>
      </c>
      <c r="F19">
        <f t="shared" si="3"/>
        <v>17.547999999999998</v>
      </c>
      <c r="G19">
        <f t="shared" si="4"/>
        <v>5403.5960705919979</v>
      </c>
      <c r="H19">
        <f t="shared" si="5"/>
        <v>1.7817764085658596</v>
      </c>
    </row>
    <row r="20" spans="2:13" x14ac:dyDescent="0.2">
      <c r="B20">
        <v>1.08</v>
      </c>
      <c r="F20">
        <f t="shared" si="3"/>
        <v>17.712</v>
      </c>
      <c r="G20">
        <f t="shared" si="4"/>
        <v>5556.5190881279996</v>
      </c>
      <c r="H20">
        <f t="shared" si="5"/>
        <v>1.7327394808327186</v>
      </c>
    </row>
    <row r="21" spans="2:13" x14ac:dyDescent="0.2">
      <c r="J21">
        <f>I21^(1/3)</f>
        <v>0</v>
      </c>
      <c r="K21" t="e">
        <f>$L$5/(I21*(10^-24))</f>
        <v>#VALUE!</v>
      </c>
      <c r="M21">
        <f>L21/L23</f>
        <v>0</v>
      </c>
    </row>
    <row r="23" spans="2:13" x14ac:dyDescent="0.2">
      <c r="K23" t="s">
        <v>3</v>
      </c>
      <c r="L23">
        <v>100</v>
      </c>
    </row>
    <row r="24" spans="2:13" x14ac:dyDescent="0.2">
      <c r="B24">
        <v>1200</v>
      </c>
    </row>
    <row r="25" spans="2:13" x14ac:dyDescent="0.2">
      <c r="H25" t="s">
        <v>23</v>
      </c>
    </row>
    <row r="26" spans="2:13" x14ac:dyDescent="0.2">
      <c r="C26" t="s">
        <v>24</v>
      </c>
      <c r="D26" t="s">
        <v>25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27</v>
      </c>
      <c r="K26" t="s">
        <v>29</v>
      </c>
      <c r="L26" t="s">
        <v>31</v>
      </c>
      <c r="M26" t="s">
        <v>32</v>
      </c>
    </row>
    <row r="27" spans="2:13" x14ac:dyDescent="0.2">
      <c r="B27">
        <v>1</v>
      </c>
      <c r="C27">
        <v>-435.90243129777798</v>
      </c>
      <c r="D27">
        <v>30.9946511111111</v>
      </c>
      <c r="E27">
        <v>17.841699999999999</v>
      </c>
      <c r="F27">
        <f>$F$10*B27</f>
        <v>16.399999999999999</v>
      </c>
      <c r="G27">
        <f t="shared" ref="G27:G31" si="6">F27^3</f>
        <v>4410.9439999999995</v>
      </c>
      <c r="H27">
        <f>$B$8/G27/(1E-24)</f>
        <v>2.1827527168787459</v>
      </c>
    </row>
    <row r="28" spans="2:13" x14ac:dyDescent="0.2">
      <c r="B28">
        <v>1.02</v>
      </c>
    </row>
    <row r="29" spans="2:13" x14ac:dyDescent="0.2">
      <c r="B29">
        <v>1.03</v>
      </c>
      <c r="C29">
        <v>-432.78837558222199</v>
      </c>
      <c r="D29">
        <v>30.797200222222202</v>
      </c>
      <c r="E29">
        <v>7.5340422222222196</v>
      </c>
      <c r="F29">
        <f>$F$10*B29</f>
        <v>16.891999999999999</v>
      </c>
      <c r="G29">
        <f t="shared" ref="G29" si="7">F29^3</f>
        <v>4819.9576042879989</v>
      </c>
      <c r="H29">
        <f>$B$8/G29/(1E-24)</f>
        <v>1.997527943282033</v>
      </c>
    </row>
    <row r="30" spans="2:13" x14ac:dyDescent="0.2">
      <c r="B30">
        <v>1.04</v>
      </c>
      <c r="C30">
        <v>-431.03502818222199</v>
      </c>
      <c r="D30">
        <v>31.144508444444501</v>
      </c>
      <c r="E30">
        <v>4.6198866666666696</v>
      </c>
      <c r="F30">
        <f t="shared" ref="F30:F31" si="8">$F$10*B30</f>
        <v>17.055999999999997</v>
      </c>
      <c r="G30">
        <f t="shared" si="6"/>
        <v>4961.7121116159979</v>
      </c>
      <c r="H30">
        <f t="shared" ref="H30:H31" si="9">$B$8/G30/(1E-24)</f>
        <v>1.9404592171842521</v>
      </c>
    </row>
    <row r="31" spans="2:13" x14ac:dyDescent="0.2">
      <c r="B31">
        <v>1.05</v>
      </c>
      <c r="C31">
        <v>-430.39521584444401</v>
      </c>
      <c r="D31">
        <v>30.508274666666701</v>
      </c>
      <c r="E31">
        <v>2.1457177777777798</v>
      </c>
      <c r="F31">
        <f t="shared" si="8"/>
        <v>17.22</v>
      </c>
      <c r="G31">
        <f t="shared" si="6"/>
        <v>5106.219047999999</v>
      </c>
      <c r="H31">
        <f t="shared" si="9"/>
        <v>1.8855438651365908</v>
      </c>
    </row>
    <row r="32" spans="2:13" x14ac:dyDescent="0.2">
      <c r="B32">
        <v>1.06</v>
      </c>
      <c r="C32">
        <v>-429.11686279111098</v>
      </c>
      <c r="D32">
        <v>30.364003555555598</v>
      </c>
      <c r="E32">
        <v>0.77020666666666704</v>
      </c>
      <c r="F32">
        <f t="shared" ref="F32:F33" si="10">$F$10*B32</f>
        <v>17.384</v>
      </c>
      <c r="G32">
        <f t="shared" ref="G32:G33" si="11">F32^3</f>
        <v>5253.5048791040008</v>
      </c>
      <c r="H32">
        <f t="shared" ref="H32:H33" si="12">$B$8/G32/(1E-24)</f>
        <v>1.8326812711825409</v>
      </c>
    </row>
    <row r="33" spans="2:13" x14ac:dyDescent="0.2">
      <c r="B33">
        <v>1.07</v>
      </c>
      <c r="C33">
        <v>-426.53361657777799</v>
      </c>
      <c r="D33">
        <v>30.749323111111099</v>
      </c>
      <c r="E33">
        <v>-0.85436888888888896</v>
      </c>
      <c r="F33">
        <f t="shared" si="10"/>
        <v>17.547999999999998</v>
      </c>
      <c r="G33">
        <f t="shared" si="11"/>
        <v>5403.5960705919979</v>
      </c>
      <c r="H33">
        <f t="shared" si="12"/>
        <v>1.7817764085658596</v>
      </c>
    </row>
    <row r="34" spans="2:13" x14ac:dyDescent="0.2"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1</v>
      </c>
      <c r="C40">
        <v>-440.54883195999997</v>
      </c>
      <c r="D40">
        <v>27.760117555555599</v>
      </c>
      <c r="E40">
        <v>15.1803044444445</v>
      </c>
      <c r="F40">
        <f>$F$10*B40</f>
        <v>16.399999999999999</v>
      </c>
      <c r="G40">
        <f t="shared" ref="G40:G46" si="13">F40^3</f>
        <v>4410.9439999999995</v>
      </c>
      <c r="H40">
        <f>$B$8/G40/(1E-24)</f>
        <v>2.1827527168787459</v>
      </c>
    </row>
    <row r="41" spans="2:13" x14ac:dyDescent="0.2">
      <c r="B41">
        <v>1.03</v>
      </c>
      <c r="C41">
        <v>-436.32251206246201</v>
      </c>
      <c r="D41">
        <v>27.818644237776599</v>
      </c>
      <c r="E41">
        <v>5.4871186468344497</v>
      </c>
      <c r="F41">
        <f>$F$10*B41</f>
        <v>16.891999999999999</v>
      </c>
      <c r="G41">
        <f t="shared" ref="G41" si="14">F41^3</f>
        <v>4819.9576042879989</v>
      </c>
      <c r="H41">
        <f>$B$8/G41/(1E-24)</f>
        <v>1.997527943282033</v>
      </c>
    </row>
    <row r="42" spans="2:13" x14ac:dyDescent="0.2">
      <c r="B42">
        <v>1.0349999999999999</v>
      </c>
      <c r="F42">
        <f t="shared" ref="F42:F44" si="15">$F$10*B42</f>
        <v>16.973999999999997</v>
      </c>
      <c r="G42">
        <f t="shared" ref="G42:G44" si="16">F42^3</f>
        <v>4890.492458423997</v>
      </c>
      <c r="H42">
        <f t="shared" ref="H42:H44" si="17">$B$8/G42/(1E-24)</f>
        <v>1.9687178912658434</v>
      </c>
    </row>
    <row r="43" spans="2:13" x14ac:dyDescent="0.2">
      <c r="B43">
        <v>1.04</v>
      </c>
      <c r="C43">
        <v>-433.92137409370702</v>
      </c>
      <c r="D43">
        <v>28.372053240978499</v>
      </c>
      <c r="E43">
        <v>2.6494049757868101</v>
      </c>
      <c r="F43">
        <f t="shared" si="15"/>
        <v>17.055999999999997</v>
      </c>
      <c r="G43">
        <f t="shared" si="16"/>
        <v>4961.7121116159979</v>
      </c>
      <c r="H43">
        <f t="shared" si="17"/>
        <v>1.9404592171842521</v>
      </c>
    </row>
    <row r="44" spans="2:13" x14ac:dyDescent="0.2">
      <c r="B44">
        <v>1.0449999999999999</v>
      </c>
      <c r="F44">
        <f t="shared" si="15"/>
        <v>17.137999999999998</v>
      </c>
      <c r="G44">
        <f t="shared" si="16"/>
        <v>5033.6198720719985</v>
      </c>
      <c r="H44">
        <f t="shared" si="17"/>
        <v>1.9127387932924718</v>
      </c>
    </row>
    <row r="45" spans="2:13" x14ac:dyDescent="0.2">
      <c r="B45">
        <v>1.05</v>
      </c>
      <c r="C45">
        <v>-432.84289661068698</v>
      </c>
      <c r="D45">
        <v>28.192274234669298</v>
      </c>
      <c r="E45">
        <v>0.70008494379443598</v>
      </c>
      <c r="F45">
        <f t="shared" ref="F45:F46" si="18">$F$10*B45</f>
        <v>17.22</v>
      </c>
      <c r="G45">
        <f t="shared" si="13"/>
        <v>5106.219047999999</v>
      </c>
      <c r="H45">
        <f t="shared" ref="H45:H46" si="19">$B$8/G45/(1E-24)</f>
        <v>1.8855438651365908</v>
      </c>
    </row>
    <row r="46" spans="2:13" x14ac:dyDescent="0.2">
      <c r="B46">
        <v>1.06</v>
      </c>
      <c r="C46">
        <v>-431.64412071999999</v>
      </c>
      <c r="D46">
        <v>28.267058666666699</v>
      </c>
      <c r="E46">
        <v>-1.0107666666666699</v>
      </c>
      <c r="F46">
        <f t="shared" si="18"/>
        <v>17.384</v>
      </c>
      <c r="G46">
        <f t="shared" si="13"/>
        <v>5253.5048791040008</v>
      </c>
      <c r="H46">
        <f t="shared" si="19"/>
        <v>1.8326812711825409</v>
      </c>
    </row>
    <row r="47" spans="2:13" x14ac:dyDescent="0.2">
      <c r="J47">
        <f>I47^(1/3)</f>
        <v>0</v>
      </c>
      <c r="K47" t="e">
        <f>$L$5/(I47*(10^-24))</f>
        <v>#VALUE!</v>
      </c>
      <c r="M47">
        <f>L47/L49</f>
        <v>0</v>
      </c>
    </row>
    <row r="49" spans="11:12" x14ac:dyDescent="0.2">
      <c r="K49" t="s">
        <v>3</v>
      </c>
      <c r="L4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topLeftCell="A3" workbookViewId="0">
      <selection activeCell="I43" activeCellId="2" sqref="I19:M19 I31:M31 I43:M43"/>
    </sheetView>
  </sheetViews>
  <sheetFormatPr baseColWidth="10" defaultRowHeight="16" x14ac:dyDescent="0.2"/>
  <cols>
    <col min="10" max="10" width="12.16406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LINEST(E15:E21,G15:G21^{1,2})</f>
        <v>5.9891059856704072E-5</v>
      </c>
      <c r="K6">
        <v>-0.35189557936135168</v>
      </c>
      <c r="L6">
        <v>509.29932703732908</v>
      </c>
    </row>
    <row r="7" spans="2:13" x14ac:dyDescent="0.2">
      <c r="B7" t="s">
        <v>5</v>
      </c>
      <c r="J7" t="s">
        <v>20</v>
      </c>
      <c r="K7">
        <f>(-K6+SQRT(K6^2-4*J6*L6))/(2*J6)</f>
        <v>3294.0140488831612</v>
      </c>
      <c r="L7">
        <f>(-K6-SQRT(K6^2-4*J6*L6))/(2*J6)</f>
        <v>2581.5804088422565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LINEST(E28:E33,C28:C33^{1,2})</f>
        <v>7.6185294322420327E-2</v>
      </c>
      <c r="K10">
        <v>102.85108293960911</v>
      </c>
      <c r="L10">
        <v>34678.725643830447</v>
      </c>
    </row>
    <row r="11" spans="2:13" x14ac:dyDescent="0.2">
      <c r="J11" t="s">
        <v>20</v>
      </c>
      <c r="K11">
        <f>(-K10+SQRT(K10^2-4*J10*L10))/(2*J10)</f>
        <v>-653.93347894315093</v>
      </c>
      <c r="L11">
        <f>(-K10-SQRT(K10^2-4*J10*L10))/(2*J10)</f>
        <v>-696.0788016990648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" si="0">$F$10*B15</f>
        <v>13.365</v>
      </c>
      <c r="G15">
        <f t="shared" ref="G15" si="1">F15^3</f>
        <v>2387.2994021250001</v>
      </c>
      <c r="H15">
        <f t="shared" ref="H15" si="2">$B$8/G15/(1E-24)</f>
        <v>1.8079005910017869</v>
      </c>
    </row>
    <row r="16" spans="2:13" x14ac:dyDescent="0.2">
      <c r="B16">
        <v>0.995</v>
      </c>
      <c r="C16">
        <v>-694.66608422222305</v>
      </c>
      <c r="D16">
        <v>33.278840444444398</v>
      </c>
      <c r="E16">
        <v>8.33911333333333</v>
      </c>
      <c r="F16">
        <f t="shared" ref="F16:F21" si="3">$F$10*B16</f>
        <v>13.432499999999999</v>
      </c>
      <c r="G16">
        <f t="shared" ref="G16:G21" si="4">F16^3</f>
        <v>2423.6535955781246</v>
      </c>
      <c r="H16">
        <f t="shared" ref="H16:H21" si="5">$B$8/G16/(1E-24)</f>
        <v>1.7807825375187272</v>
      </c>
    </row>
    <row r="17" spans="2:13" x14ac:dyDescent="0.2">
      <c r="B17">
        <v>1</v>
      </c>
      <c r="C17">
        <v>-694.08717864666596</v>
      </c>
      <c r="D17">
        <v>33.302865111111103</v>
      </c>
      <c r="E17">
        <v>5.7049977777777796</v>
      </c>
      <c r="F17">
        <f t="shared" si="3"/>
        <v>13.5</v>
      </c>
      <c r="G17">
        <f t="shared" si="4"/>
        <v>2460.375</v>
      </c>
      <c r="H17">
        <f t="shared" si="5"/>
        <v>1.754204135548443</v>
      </c>
    </row>
    <row r="18" spans="2:13" x14ac:dyDescent="0.2">
      <c r="B18">
        <v>1.0049999999999999</v>
      </c>
      <c r="C18">
        <v>-693.16366278666601</v>
      </c>
      <c r="D18">
        <v>33.6733875555556</v>
      </c>
      <c r="E18">
        <v>4.4987977777777797</v>
      </c>
      <c r="F18">
        <f t="shared" si="3"/>
        <v>13.567499999999999</v>
      </c>
      <c r="G18">
        <f t="shared" si="4"/>
        <v>2497.4654606718746</v>
      </c>
      <c r="H18">
        <f t="shared" si="5"/>
        <v>1.7281520277116862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3"/>
        <v>13.635</v>
      </c>
      <c r="G19">
        <f t="shared" si="4"/>
        <v>2534.9268228749997</v>
      </c>
      <c r="H19">
        <f t="shared" si="5"/>
        <v>1.7026132514172492</v>
      </c>
      <c r="I19">
        <v>2581.5804088422565</v>
      </c>
      <c r="J19">
        <f>I19^(1/3)</f>
        <v>13.718139625769327</v>
      </c>
      <c r="K19">
        <f>$B$8/(I19*(10^-24))</f>
        <v>1.671844109607094</v>
      </c>
      <c r="L19">
        <v>-691.54626535596321</v>
      </c>
      <c r="M19">
        <f>L19/L21</f>
        <v>-6.915462653559632</v>
      </c>
    </row>
    <row r="20" spans="2:13" x14ac:dyDescent="0.2">
      <c r="B20">
        <v>1.0149999999999999</v>
      </c>
      <c r="C20">
        <v>-691.23533918444502</v>
      </c>
      <c r="D20">
        <v>33.8663326666667</v>
      </c>
      <c r="E20">
        <v>0.53397333333333397</v>
      </c>
      <c r="F20">
        <f t="shared" si="3"/>
        <v>13.702499999999999</v>
      </c>
      <c r="G20">
        <f t="shared" si="4"/>
        <v>2572.7609318906243</v>
      </c>
      <c r="H20">
        <f t="shared" si="5"/>
        <v>1.6775752253157605</v>
      </c>
      <c r="I20" t="s">
        <v>15</v>
      </c>
      <c r="J20" t="s">
        <v>16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si="3"/>
        <v>13.77</v>
      </c>
      <c r="G21">
        <f t="shared" si="4"/>
        <v>2610.9696329999997</v>
      </c>
      <c r="H21">
        <f t="shared" si="5"/>
        <v>1.653025736282089</v>
      </c>
      <c r="I21">
        <v>5.9891059856704072E-5</v>
      </c>
      <c r="J21">
        <v>-0.35189557936135168</v>
      </c>
      <c r="K21" t="s">
        <v>3</v>
      </c>
      <c r="L21">
        <v>100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I22" t="s">
        <v>35</v>
      </c>
      <c r="J22">
        <f>-I19*(2*I21*I19+J21)</f>
        <v>110.15192043719712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  <c r="C30">
        <v>-697.80282134888898</v>
      </c>
      <c r="D30">
        <v>30.6840126666667</v>
      </c>
      <c r="E30">
        <v>6.3174000000000001</v>
      </c>
      <c r="F30">
        <f t="shared" ref="F30:F34" si="12">$F$10*B30</f>
        <v>13.432499999999999</v>
      </c>
      <c r="G30">
        <f t="shared" ref="G30:G34" si="13">F30^3</f>
        <v>2423.6535955781246</v>
      </c>
      <c r="H30">
        <f t="shared" ref="H30:H34" si="14">$B$8/G30/(1E-24)</f>
        <v>1.7807825375187272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 t="shared" si="12"/>
        <v>13.5</v>
      </c>
      <c r="G31">
        <f t="shared" si="13"/>
        <v>2460.375</v>
      </c>
      <c r="H31">
        <f t="shared" si="14"/>
        <v>1.754204135548443</v>
      </c>
      <c r="I31">
        <v>2521.3529193271552</v>
      </c>
      <c r="J31">
        <f>I31^(1/3)</f>
        <v>13.610619083982041</v>
      </c>
      <c r="K31">
        <f>$B$8/(I31*(10^-24))</f>
        <v>1.711779404983798</v>
      </c>
      <c r="L31">
        <v>-696.0788016990648</v>
      </c>
      <c r="M31">
        <f>L31/L33</f>
        <v>-6.960788016990648</v>
      </c>
    </row>
    <row r="32" spans="2:13" x14ac:dyDescent="0.2">
      <c r="B32">
        <v>1.0049999999999999</v>
      </c>
      <c r="C32">
        <v>-696.20221044000004</v>
      </c>
      <c r="D32">
        <v>30.807885777777798</v>
      </c>
      <c r="E32">
        <v>1.1769333333333301</v>
      </c>
      <c r="F32">
        <f t="shared" si="12"/>
        <v>13.567499999999999</v>
      </c>
      <c r="G32">
        <f t="shared" si="13"/>
        <v>2497.4654606718746</v>
      </c>
      <c r="H32">
        <f t="shared" si="14"/>
        <v>1.7281520277116862</v>
      </c>
      <c r="I32" t="s">
        <v>15</v>
      </c>
      <c r="J32" t="s">
        <v>16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si="12"/>
        <v>13.635</v>
      </c>
      <c r="G33">
        <f t="shared" si="13"/>
        <v>2534.9268228749997</v>
      </c>
      <c r="H33">
        <f t="shared" si="14"/>
        <v>1.7026132514172492</v>
      </c>
      <c r="I33">
        <v>3.6219934357610007E-5</v>
      </c>
      <c r="J33">
        <v>-0.23601610960697469</v>
      </c>
      <c r="K33" t="s">
        <v>3</v>
      </c>
      <c r="L33">
        <v>100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2"/>
        <v>14.040000000000001</v>
      </c>
      <c r="G34">
        <f t="shared" si="13"/>
        <v>2767.5872640000007</v>
      </c>
      <c r="H34">
        <f t="shared" si="14"/>
        <v>1.5594810888680253</v>
      </c>
      <c r="I34" t="s">
        <v>35</v>
      </c>
      <c r="J34">
        <f>-I31*(2*I33*I31+J33)</f>
        <v>134.56368537924317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5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6">$F$10*B41</f>
        <v>12.959999999999999</v>
      </c>
      <c r="G41">
        <f t="shared" si="15"/>
        <v>2176.7823359999993</v>
      </c>
      <c r="H41">
        <f t="shared" ref="H41" si="17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8">$F$10*B42</f>
        <v>13.23</v>
      </c>
      <c r="G42">
        <f t="shared" ref="G42:G47" si="19">F42^3</f>
        <v>2315.6852670000003</v>
      </c>
      <c r="H42">
        <f t="shared" ref="H42:H47" si="20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8"/>
        <v>13.365</v>
      </c>
      <c r="G43">
        <f t="shared" si="19"/>
        <v>2387.2994021250001</v>
      </c>
      <c r="H43">
        <f t="shared" si="20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8"/>
        <v>13.432499999999999</v>
      </c>
      <c r="G44">
        <f t="shared" si="19"/>
        <v>2423.6535955781246</v>
      </c>
      <c r="H44">
        <f t="shared" si="20"/>
        <v>1.7807825375187272</v>
      </c>
      <c r="I44" t="s">
        <v>15</v>
      </c>
      <c r="J44" t="s">
        <v>16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8"/>
        <v>13.5</v>
      </c>
      <c r="G45">
        <f t="shared" si="19"/>
        <v>2460.375</v>
      </c>
      <c r="H45">
        <f t="shared" si="20"/>
        <v>1.754204135548443</v>
      </c>
      <c r="I45">
        <v>9.3621447176343782E-5</v>
      </c>
      <c r="J45">
        <v>-0.51506575504587204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8"/>
        <v>13.567499999999999</v>
      </c>
      <c r="G46">
        <f t="shared" si="19"/>
        <v>2497.4654606718746</v>
      </c>
      <c r="H46">
        <f t="shared" si="20"/>
        <v>1.7281520277116862</v>
      </c>
      <c r="I46" t="s">
        <v>35</v>
      </c>
      <c r="J46">
        <f>-I43*(2*I45*I43+J45)</f>
        <v>130.94175339020214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8"/>
        <v>13.635</v>
      </c>
      <c r="G47">
        <f t="shared" si="19"/>
        <v>2534.9268228749997</v>
      </c>
      <c r="H47">
        <f t="shared" si="20"/>
        <v>1.7026132514172492</v>
      </c>
      <c r="K47" t="s">
        <v>3</v>
      </c>
      <c r="L47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5"/>
  <sheetViews>
    <sheetView tabSelected="1" workbookViewId="0">
      <selection activeCell="M45" sqref="M45"/>
    </sheetView>
  </sheetViews>
  <sheetFormatPr baseColWidth="10" defaultRowHeight="16" x14ac:dyDescent="0.2"/>
  <cols>
    <col min="10" max="10" width="12.83203125" bestFit="1" customWidth="1"/>
  </cols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LINEST(E38:E44,G38:G44^{1,2})</f>
        <v>-3.3931421059981109E-6</v>
      </c>
      <c r="K6">
        <v>-7.4857080870914614E-3</v>
      </c>
      <c r="L6">
        <v>68.711441969356727</v>
      </c>
    </row>
    <row r="7" spans="2:13" x14ac:dyDescent="0.2">
      <c r="B7" t="s">
        <v>5</v>
      </c>
      <c r="J7" t="s">
        <v>20</v>
      </c>
      <c r="K7">
        <f>(-K6+SQRT(K6^2-4*J6*L6))/(2*J6)</f>
        <v>-5736.2968536075969</v>
      </c>
      <c r="L7">
        <f>(-K6-SQRT(K6^2-4*J6*L6))/(2*J6)</f>
        <v>3530.168181938097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cm="1">
        <f t="array" ref="J10:L10">LINEST(E38:E44,C38:C44^{1,2})</f>
        <v>3.044638316899765E-2</v>
      </c>
      <c r="K10">
        <v>26.391826004710708</v>
      </c>
      <c r="L10">
        <v>5700.8047629955709</v>
      </c>
    </row>
    <row r="11" spans="2:13" x14ac:dyDescent="0.2">
      <c r="J11" t="s">
        <v>20</v>
      </c>
      <c r="K11">
        <f>(-K10+SQRT(K10^2-4*J10*L10))/(2*J10)</f>
        <v>-408.7652679824933</v>
      </c>
      <c r="L11">
        <f>(-K10-SQRT(K10^2-4*J10*L10))/(2*J10)</f>
        <v>-458.0643274482199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C16">
        <v>-453.33315140222197</v>
      </c>
      <c r="D16">
        <v>33.6092355555556</v>
      </c>
      <c r="E16">
        <v>7.7300800000000001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  <c r="I18">
        <v>3732.6556968502064</v>
      </c>
      <c r="J18">
        <f>I18^(1/3)</f>
        <v>15.512173159079465</v>
      </c>
      <c r="K18">
        <f>$B$8/(I18*(10^-24))</f>
        <v>1.8678390310371533</v>
      </c>
      <c r="L18">
        <v>-449.48106021942283</v>
      </c>
      <c r="M18">
        <f>L18/L20</f>
        <v>-4.494810602194228</v>
      </c>
    </row>
    <row r="19" spans="2:13" x14ac:dyDescent="0.2">
      <c r="B19">
        <v>1.0449999999999999</v>
      </c>
      <c r="C19">
        <v>-449.54346788666697</v>
      </c>
      <c r="D19">
        <v>33.970033333333397</v>
      </c>
      <c r="E19">
        <v>0.78375111111111195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  <c r="K20" t="s">
        <v>3</v>
      </c>
      <c r="L20">
        <v>100</v>
      </c>
    </row>
    <row r="21" spans="2:13" x14ac:dyDescent="0.2">
      <c r="B21">
        <v>1.0549999999999999</v>
      </c>
      <c r="C21">
        <v>-448.613515631111</v>
      </c>
      <c r="D21">
        <v>33.475776666666697</v>
      </c>
      <c r="E21">
        <v>-0.93541777777777901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-459.30742201555603</v>
      </c>
      <c r="D26">
        <v>31.185650444444502</v>
      </c>
      <c r="E26">
        <v>12.14148</v>
      </c>
      <c r="F26">
        <f>$F$10*B26</f>
        <v>14.8</v>
      </c>
      <c r="G26">
        <f t="shared" ref="G26" si="4">F26^3</f>
        <v>3241.7920000000004</v>
      </c>
      <c r="H26">
        <f>$B$8/G26/(1E-24)</f>
        <v>2.1506623497127517</v>
      </c>
    </row>
    <row r="27" spans="2:13" x14ac:dyDescent="0.2">
      <c r="B27">
        <v>1.01</v>
      </c>
      <c r="C27">
        <v>-458.967619286667</v>
      </c>
      <c r="D27">
        <v>30.9559962222222</v>
      </c>
      <c r="E27">
        <v>7.5608244444444503</v>
      </c>
      <c r="F27">
        <f t="shared" ref="F27:F32" si="5">$F$10*B27</f>
        <v>14.948</v>
      </c>
      <c r="G27">
        <f t="shared" ref="G27:G32" si="6">F27^3</f>
        <v>3340.0215393920002</v>
      </c>
      <c r="H27">
        <f t="shared" ref="H27:H32" si="7">$B$8/G27/(1E-24)</f>
        <v>2.087411688150115</v>
      </c>
    </row>
    <row r="28" spans="2:13" x14ac:dyDescent="0.2">
      <c r="B28">
        <v>1.02</v>
      </c>
      <c r="C28">
        <v>-457.205277226666</v>
      </c>
      <c r="D28">
        <v>30.983483555555601</v>
      </c>
      <c r="E28">
        <v>4.8706044444444503</v>
      </c>
      <c r="F28">
        <f t="shared" si="5"/>
        <v>15.096000000000002</v>
      </c>
      <c r="G28">
        <f t="shared" si="6"/>
        <v>3440.2156047360013</v>
      </c>
      <c r="H28">
        <f t="shared" si="7"/>
        <v>2.0266171662037515</v>
      </c>
    </row>
    <row r="29" spans="2:13" x14ac:dyDescent="0.2">
      <c r="B29">
        <v>1.0249999999999999</v>
      </c>
      <c r="C29">
        <v>-457.026278840001</v>
      </c>
      <c r="D29">
        <v>30.583168888888899</v>
      </c>
      <c r="E29">
        <v>2.6500733333333399</v>
      </c>
      <c r="F29">
        <f t="shared" si="5"/>
        <v>15.17</v>
      </c>
      <c r="G29">
        <f t="shared" si="6"/>
        <v>3491.0554129999996</v>
      </c>
      <c r="H29">
        <f t="shared" si="7"/>
        <v>1.997103791030544</v>
      </c>
      <c r="I29">
        <v>3609.3715029974123</v>
      </c>
      <c r="J29">
        <f>I29^(1/3)</f>
        <v>15.339476145183413</v>
      </c>
      <c r="K29">
        <f>$B$8/(I29*(10^-24))</f>
        <v>1.9316382351359742</v>
      </c>
      <c r="L29">
        <v>-454.8282640788716</v>
      </c>
      <c r="M29">
        <f>L29/L31</f>
        <v>-4.5482826407887158</v>
      </c>
    </row>
    <row r="30" spans="2:13" x14ac:dyDescent="0.2">
      <c r="B30">
        <v>1.03</v>
      </c>
      <c r="C30">
        <v>-456.27936116444403</v>
      </c>
      <c r="D30">
        <v>30.471348222222201</v>
      </c>
      <c r="E30">
        <v>1.63444888888889</v>
      </c>
      <c r="F30">
        <f t="shared" si="5"/>
        <v>15.244000000000002</v>
      </c>
      <c r="G30">
        <f t="shared" si="6"/>
        <v>3542.3936467840012</v>
      </c>
      <c r="H30">
        <f t="shared" si="7"/>
        <v>1.9681607114244921</v>
      </c>
    </row>
    <row r="31" spans="2:13" x14ac:dyDescent="0.2">
      <c r="B31">
        <v>1.0349999999999999</v>
      </c>
      <c r="C31">
        <v>-454.433262315555</v>
      </c>
      <c r="D31">
        <v>31.0702368888889</v>
      </c>
      <c r="E31">
        <v>0.59207777777777704</v>
      </c>
      <c r="F31">
        <f t="shared" si="5"/>
        <v>15.318</v>
      </c>
      <c r="G31">
        <f t="shared" si="6"/>
        <v>3594.2327374319998</v>
      </c>
      <c r="H31">
        <f t="shared" si="7"/>
        <v>1.9397742186782656</v>
      </c>
      <c r="K31" t="s">
        <v>3</v>
      </c>
      <c r="L31">
        <v>100</v>
      </c>
    </row>
    <row r="32" spans="2:13" x14ac:dyDescent="0.2">
      <c r="B32">
        <v>1.04</v>
      </c>
      <c r="C32">
        <v>-453.66111071777698</v>
      </c>
      <c r="D32">
        <v>30.932819333333299</v>
      </c>
      <c r="E32">
        <v>-0.94787777777778004</v>
      </c>
      <c r="F32">
        <f t="shared" si="5"/>
        <v>15.392000000000001</v>
      </c>
      <c r="G32">
        <f t="shared" si="6"/>
        <v>3646.575116288001</v>
      </c>
      <c r="H32">
        <f t="shared" si="7"/>
        <v>1.9119309976252696</v>
      </c>
    </row>
    <row r="34" spans="2:13" x14ac:dyDescent="0.2">
      <c r="B34">
        <v>1100</v>
      </c>
    </row>
    <row r="35" spans="2:13" x14ac:dyDescent="0.2">
      <c r="H35" t="s">
        <v>23</v>
      </c>
    </row>
    <row r="36" spans="2:13" x14ac:dyDescent="0.2"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27</v>
      </c>
      <c r="K36" t="s">
        <v>29</v>
      </c>
      <c r="L36" t="s">
        <v>31</v>
      </c>
      <c r="M36" t="s">
        <v>32</v>
      </c>
    </row>
    <row r="37" spans="2:13" x14ac:dyDescent="0.2">
      <c r="B37">
        <v>0.99</v>
      </c>
      <c r="F37">
        <f>$F$10*B37</f>
        <v>14.652000000000001</v>
      </c>
      <c r="G37">
        <f t="shared" ref="G37" si="8">F37^3</f>
        <v>3145.5075358080007</v>
      </c>
      <c r="H37">
        <f>$B$8/G37/(1E-24)</f>
        <v>2.2164944514142046</v>
      </c>
    </row>
    <row r="38" spans="2:13" x14ac:dyDescent="0.2">
      <c r="B38">
        <v>1</v>
      </c>
      <c r="C38">
        <v>-463.09234021111098</v>
      </c>
      <c r="D38">
        <v>28.0646857777778</v>
      </c>
      <c r="E38">
        <v>8.8197577777777791</v>
      </c>
      <c r="F38">
        <f>$F$10*B38</f>
        <v>14.8</v>
      </c>
      <c r="G38">
        <f t="shared" ref="G38:G45" si="9">F38^3</f>
        <v>3241.7920000000004</v>
      </c>
      <c r="H38">
        <f>$B$8/G38/(1E-24)</f>
        <v>2.1506623497127517</v>
      </c>
    </row>
    <row r="39" spans="2:13" x14ac:dyDescent="0.2">
      <c r="B39">
        <v>1.0049999999999999</v>
      </c>
      <c r="C39">
        <v>-462.78172719333298</v>
      </c>
      <c r="D39">
        <v>28.402670222222199</v>
      </c>
      <c r="E39">
        <v>7.3193377777777799</v>
      </c>
      <c r="F39">
        <f t="shared" ref="F39:F43" si="10">$F$10*B39</f>
        <v>14.873999999999999</v>
      </c>
      <c r="G39">
        <f t="shared" ref="G39:G43" si="11">F39^3</f>
        <v>3290.6624196239991</v>
      </c>
      <c r="H39">
        <f t="shared" ref="H39:H43" si="12">$B$8/G39/(1E-24)</f>
        <v>2.118722345513838</v>
      </c>
    </row>
    <row r="40" spans="2:13" x14ac:dyDescent="0.2">
      <c r="B40">
        <v>1.01</v>
      </c>
      <c r="C40">
        <v>-461.83821386666602</v>
      </c>
      <c r="D40">
        <v>28.355676222222201</v>
      </c>
      <c r="E40">
        <v>5.7836466666666704</v>
      </c>
      <c r="F40">
        <f t="shared" si="10"/>
        <v>14.948</v>
      </c>
      <c r="G40">
        <f t="shared" si="11"/>
        <v>3340.0215393920002</v>
      </c>
      <c r="H40">
        <f t="shared" si="12"/>
        <v>2.087411688150115</v>
      </c>
    </row>
    <row r="41" spans="2:13" x14ac:dyDescent="0.2">
      <c r="B41">
        <v>1.0149999999999999</v>
      </c>
      <c r="C41">
        <v>-460.68908510444402</v>
      </c>
      <c r="D41">
        <v>28.494340222222199</v>
      </c>
      <c r="E41">
        <v>4.4592688888888903</v>
      </c>
      <c r="F41">
        <f t="shared" si="10"/>
        <v>15.021999999999998</v>
      </c>
      <c r="G41">
        <f t="shared" si="11"/>
        <v>3389.8717906479988</v>
      </c>
      <c r="H41">
        <f t="shared" si="12"/>
        <v>2.0567149528293083</v>
      </c>
      <c r="J41">
        <f>I41^(1/3)</f>
        <v>0</v>
      </c>
      <c r="K41" t="e">
        <f>$B$8/(I41*(10^-24))</f>
        <v>#DIV/0!</v>
      </c>
      <c r="M41">
        <f>L41/L43</f>
        <v>0</v>
      </c>
    </row>
    <row r="42" spans="2:13" x14ac:dyDescent="0.2">
      <c r="B42">
        <v>1.02</v>
      </c>
      <c r="C42">
        <v>-459.86124477777798</v>
      </c>
      <c r="D42">
        <v>28.303054444444498</v>
      </c>
      <c r="E42">
        <v>2.5470222222222199</v>
      </c>
      <c r="F42">
        <f t="shared" si="10"/>
        <v>15.096000000000002</v>
      </c>
      <c r="G42">
        <f t="shared" si="11"/>
        <v>3440.2156047360013</v>
      </c>
      <c r="H42">
        <f t="shared" si="12"/>
        <v>2.0266171662037515</v>
      </c>
    </row>
    <row r="43" spans="2:13" x14ac:dyDescent="0.2">
      <c r="B43">
        <v>1.0249999999999999</v>
      </c>
      <c r="C43">
        <v>-458.56226809555602</v>
      </c>
      <c r="D43">
        <v>28.490366000000002</v>
      </c>
      <c r="E43">
        <v>1.5525933333333299</v>
      </c>
      <c r="F43">
        <f t="shared" si="10"/>
        <v>15.17</v>
      </c>
      <c r="G43">
        <f t="shared" si="11"/>
        <v>3491.0554129999996</v>
      </c>
      <c r="H43">
        <f t="shared" si="12"/>
        <v>1.997103791030544</v>
      </c>
      <c r="K43" t="s">
        <v>3</v>
      </c>
      <c r="L43">
        <v>100</v>
      </c>
    </row>
    <row r="44" spans="2:13" x14ac:dyDescent="0.2">
      <c r="B44">
        <v>1.03</v>
      </c>
      <c r="C44">
        <v>-458.12369049111101</v>
      </c>
      <c r="D44">
        <v>28.531715777777801</v>
      </c>
      <c r="E44">
        <v>-0.51951111111111103</v>
      </c>
      <c r="F44">
        <f t="shared" ref="F44:F45" si="13">$F$10*B44</f>
        <v>15.244000000000002</v>
      </c>
      <c r="G44">
        <f t="shared" si="9"/>
        <v>3542.3936467840012</v>
      </c>
      <c r="H44">
        <f t="shared" ref="H44:H45" si="14">$B$8/G44/(1E-24)</f>
        <v>1.9681607114244921</v>
      </c>
    </row>
    <row r="45" spans="2:13" x14ac:dyDescent="0.2">
      <c r="B45">
        <v>1.04</v>
      </c>
      <c r="C45">
        <v>-457.47333127111102</v>
      </c>
      <c r="D45">
        <v>27.727814444444402</v>
      </c>
      <c r="E45">
        <v>-3.47498222222222</v>
      </c>
      <c r="F45">
        <f t="shared" si="13"/>
        <v>15.392000000000001</v>
      </c>
      <c r="G45">
        <f t="shared" si="9"/>
        <v>3646.575116288001</v>
      </c>
      <c r="H45">
        <f t="shared" si="14"/>
        <v>1.9119309976252696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B7CB-32AB-6A4E-A2B4-00CC08061BC5}">
  <dimension ref="B5:G39"/>
  <sheetViews>
    <sheetView workbookViewId="0">
      <selection activeCell="C31" sqref="C31:G33"/>
    </sheetView>
  </sheetViews>
  <sheetFormatPr baseColWidth="10" defaultRowHeight="16" x14ac:dyDescent="0.2"/>
  <sheetData>
    <row r="5" spans="2:7" x14ac:dyDescent="0.2">
      <c r="B5" t="s">
        <v>36</v>
      </c>
    </row>
    <row r="6" spans="2:7" x14ac:dyDescent="0.2">
      <c r="C6" t="s">
        <v>30</v>
      </c>
      <c r="D6" t="s">
        <v>27</v>
      </c>
      <c r="E6" t="s">
        <v>29</v>
      </c>
      <c r="F6" t="s">
        <v>31</v>
      </c>
      <c r="G6" t="s">
        <v>32</v>
      </c>
    </row>
    <row r="7" spans="2:7" x14ac:dyDescent="0.2">
      <c r="B7">
        <v>1300</v>
      </c>
      <c r="C7">
        <v>4759.2455586197912</v>
      </c>
      <c r="D7">
        <v>16.820776400754113</v>
      </c>
      <c r="E7">
        <v>1.799781056576554</v>
      </c>
      <c r="F7">
        <v>-434.72255967163721</v>
      </c>
      <c r="G7">
        <v>-4.3472255967163722</v>
      </c>
    </row>
    <row r="8" spans="2:7" x14ac:dyDescent="0.2">
      <c r="B8">
        <v>1200</v>
      </c>
      <c r="C8">
        <v>4635.599857735534</v>
      </c>
      <c r="D8">
        <v>16.673827862989086</v>
      </c>
      <c r="E8">
        <v>1.8477867509867967</v>
      </c>
      <c r="F8">
        <v>-438.58877413377701</v>
      </c>
      <c r="G8">
        <v>-4.3858877413377702</v>
      </c>
    </row>
    <row r="9" spans="2:7" x14ac:dyDescent="0.2">
      <c r="B9">
        <v>1100</v>
      </c>
      <c r="C9">
        <v>4485.5554451663393</v>
      </c>
      <c r="D9">
        <v>16.491952543606441</v>
      </c>
      <c r="E9">
        <v>1.9095962818228767</v>
      </c>
      <c r="F9">
        <v>-444.06128865530241</v>
      </c>
      <c r="G9">
        <v>-4.4406128865530237</v>
      </c>
    </row>
    <row r="11" spans="2:7" x14ac:dyDescent="0.2">
      <c r="B11" t="s">
        <v>37</v>
      </c>
    </row>
    <row r="12" spans="2:7" x14ac:dyDescent="0.2">
      <c r="C12" t="s">
        <v>30</v>
      </c>
      <c r="D12" t="s">
        <v>27</v>
      </c>
      <c r="E12" t="s">
        <v>29</v>
      </c>
      <c r="F12" t="s">
        <v>31</v>
      </c>
      <c r="G12" t="s">
        <v>32</v>
      </c>
    </row>
    <row r="13" spans="2:7" x14ac:dyDescent="0.2">
      <c r="B13">
        <v>1300</v>
      </c>
    </row>
    <row r="14" spans="2:7" x14ac:dyDescent="0.2">
      <c r="B14">
        <v>1200</v>
      </c>
    </row>
    <row r="15" spans="2:7" x14ac:dyDescent="0.2">
      <c r="B15">
        <v>1100</v>
      </c>
    </row>
    <row r="17" spans="2:7" x14ac:dyDescent="0.2">
      <c r="B17" t="s">
        <v>38</v>
      </c>
    </row>
    <row r="18" spans="2:7" x14ac:dyDescent="0.2">
      <c r="C18" t="s">
        <v>30</v>
      </c>
      <c r="D18" t="s">
        <v>27</v>
      </c>
      <c r="E18" t="s">
        <v>29</v>
      </c>
      <c r="F18" t="s">
        <v>31</v>
      </c>
      <c r="G18" t="s">
        <v>32</v>
      </c>
    </row>
    <row r="19" spans="2:7" x14ac:dyDescent="0.2">
      <c r="B19">
        <v>1300</v>
      </c>
    </row>
    <row r="20" spans="2:7" x14ac:dyDescent="0.2">
      <c r="B20">
        <v>1200</v>
      </c>
    </row>
    <row r="21" spans="2:7" x14ac:dyDescent="0.2">
      <c r="B21">
        <v>1100</v>
      </c>
    </row>
    <row r="23" spans="2:7" x14ac:dyDescent="0.2">
      <c r="B23" t="s">
        <v>2</v>
      </c>
    </row>
    <row r="24" spans="2:7" x14ac:dyDescent="0.2">
      <c r="C24" t="s">
        <v>30</v>
      </c>
      <c r="D24" t="s">
        <v>27</v>
      </c>
      <c r="E24" t="s">
        <v>29</v>
      </c>
      <c r="F24" t="s">
        <v>31</v>
      </c>
      <c r="G24" t="s">
        <v>32</v>
      </c>
    </row>
    <row r="25" spans="2:7" x14ac:dyDescent="0.2">
      <c r="B25">
        <v>1300</v>
      </c>
    </row>
    <row r="26" spans="2:7" x14ac:dyDescent="0.2">
      <c r="B26">
        <v>1200</v>
      </c>
    </row>
    <row r="27" spans="2:7" x14ac:dyDescent="0.2">
      <c r="B27">
        <v>1100</v>
      </c>
    </row>
    <row r="29" spans="2:7" x14ac:dyDescent="0.2">
      <c r="B29" t="s">
        <v>7</v>
      </c>
    </row>
    <row r="30" spans="2:7" x14ac:dyDescent="0.2">
      <c r="C30" t="s">
        <v>30</v>
      </c>
      <c r="D30" t="s">
        <v>27</v>
      </c>
      <c r="E30" t="s">
        <v>29</v>
      </c>
      <c r="F30" t="s">
        <v>31</v>
      </c>
      <c r="G30" t="s">
        <v>32</v>
      </c>
    </row>
    <row r="31" spans="2:7" x14ac:dyDescent="0.2">
      <c r="B31">
        <v>1300</v>
      </c>
      <c r="C31">
        <v>2581.5804088422565</v>
      </c>
      <c r="D31">
        <v>13.718139625769327</v>
      </c>
      <c r="E31">
        <v>1.671844109607094</v>
      </c>
      <c r="F31">
        <v>-691.54626535596321</v>
      </c>
      <c r="G31">
        <v>-6.915462653559632</v>
      </c>
    </row>
    <row r="32" spans="2:7" x14ac:dyDescent="0.2">
      <c r="B32">
        <v>1200</v>
      </c>
      <c r="C32">
        <v>2521.3529193271552</v>
      </c>
      <c r="D32">
        <v>13.610619083982041</v>
      </c>
      <c r="E32">
        <v>1.711779404983798</v>
      </c>
      <c r="F32">
        <v>-696.0788016990648</v>
      </c>
      <c r="G32">
        <v>-6.960788016990648</v>
      </c>
    </row>
    <row r="33" spans="2:7" x14ac:dyDescent="0.2">
      <c r="B33">
        <v>1100</v>
      </c>
      <c r="C33">
        <v>2467.363315382197</v>
      </c>
      <c r="D33">
        <v>13.512769473054608</v>
      </c>
      <c r="E33">
        <v>1.7492357015656799</v>
      </c>
      <c r="F33">
        <v>-699.81345169767326</v>
      </c>
      <c r="G33">
        <v>-6.9981345169767328</v>
      </c>
    </row>
    <row r="35" spans="2:7" x14ac:dyDescent="0.2">
      <c r="B35" t="s">
        <v>8</v>
      </c>
    </row>
    <row r="36" spans="2:7" x14ac:dyDescent="0.2">
      <c r="C36" t="s">
        <v>30</v>
      </c>
      <c r="D36" t="s">
        <v>27</v>
      </c>
      <c r="E36" t="s">
        <v>29</v>
      </c>
      <c r="F36" t="s">
        <v>31</v>
      </c>
      <c r="G36" t="s">
        <v>32</v>
      </c>
    </row>
    <row r="37" spans="2:7" x14ac:dyDescent="0.2">
      <c r="B37">
        <v>1300</v>
      </c>
    </row>
    <row r="38" spans="2:7" x14ac:dyDescent="0.2">
      <c r="B38">
        <v>1200</v>
      </c>
    </row>
    <row r="39" spans="2:7" x14ac:dyDescent="0.2">
      <c r="B3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46.12.42</vt:lpstr>
      <vt:lpstr>0.40.60</vt:lpstr>
      <vt:lpstr>51.0.49</vt:lpstr>
      <vt:lpstr>61.39.0</vt:lpstr>
      <vt:lpstr>KF</vt:lpstr>
      <vt:lpstr>LiF</vt:lpstr>
      <vt:lpstr>NaF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2022-09-08T12:15:04Z</dcterms:modified>
</cp:coreProperties>
</file>