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1074D4A8-2C59-5E46-B05C-19D510E300F7}" xr6:coauthVersionLast="36" xr6:coauthVersionMax="36" xr10:uidLastSave="{00000000-0000-0000-0000-000000000000}"/>
  <bookViews>
    <workbookView minimized="1" xWindow="15880" yWindow="6260" windowWidth="26840" windowHeight="15940" xr2:uid="{46A66676-C895-5B41-BC72-4A005252DA63}"/>
  </bookViews>
  <sheets>
    <sheet name="NaCl" sheetId="1" r:id="rId1"/>
    <sheet name="NaCl20MgCl2" sheetId="2" r:id="rId2"/>
    <sheet name="NaCl43MgCl2" sheetId="3" r:id="rId3"/>
    <sheet name="NaCl60MgCl2" sheetId="4" r:id="rId4"/>
    <sheet name="NaCl80MgCl2" sheetId="5" r:id="rId5"/>
    <sheet name="MgCl2" sheetId="6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5" l="1"/>
  <c r="G41" i="5"/>
  <c r="G40" i="5"/>
  <c r="G39" i="5"/>
  <c r="H39" i="5" s="1"/>
  <c r="G33" i="5"/>
  <c r="G32" i="5"/>
  <c r="G31" i="5"/>
  <c r="G30" i="5"/>
  <c r="H30" i="5" s="1"/>
  <c r="G22" i="5"/>
  <c r="G23" i="5"/>
  <c r="G24" i="5"/>
  <c r="G21" i="5"/>
  <c r="H21" i="5" s="1"/>
  <c r="I42" i="5"/>
  <c r="J42" i="5" s="1"/>
  <c r="I41" i="5"/>
  <c r="J41" i="5" s="1"/>
  <c r="I40" i="5"/>
  <c r="J40" i="5" s="1"/>
  <c r="I39" i="5"/>
  <c r="J39" i="5" s="1"/>
  <c r="K39" i="5" s="1"/>
  <c r="I38" i="5"/>
  <c r="J38" i="5" s="1"/>
  <c r="H38" i="5"/>
  <c r="I33" i="5"/>
  <c r="J33" i="5" s="1"/>
  <c r="I32" i="5"/>
  <c r="J32" i="5" s="1"/>
  <c r="H31" i="5"/>
  <c r="I30" i="5"/>
  <c r="J30" i="5" s="1"/>
  <c r="I29" i="5"/>
  <c r="J29" i="5" s="1"/>
  <c r="H29" i="5"/>
  <c r="I24" i="5"/>
  <c r="J24" i="5" s="1"/>
  <c r="H23" i="5"/>
  <c r="H22" i="5"/>
  <c r="I22" i="5"/>
  <c r="J22" i="5" s="1"/>
  <c r="I20" i="5"/>
  <c r="J20" i="5" s="1"/>
  <c r="H20" i="5"/>
  <c r="J11" i="5"/>
  <c r="J12" i="5" s="1"/>
  <c r="H64" i="3"/>
  <c r="G64" i="3"/>
  <c r="I64" i="3" s="1"/>
  <c r="J64" i="3" s="1"/>
  <c r="G63" i="3"/>
  <c r="I63" i="3" s="1"/>
  <c r="J63" i="3" s="1"/>
  <c r="G62" i="3"/>
  <c r="I62" i="3" s="1"/>
  <c r="J62" i="3" s="1"/>
  <c r="K62" i="3" s="1"/>
  <c r="I61" i="3"/>
  <c r="J61" i="3" s="1"/>
  <c r="H61" i="3"/>
  <c r="G61" i="3"/>
  <c r="I60" i="3"/>
  <c r="J60" i="3" s="1"/>
  <c r="H60" i="3"/>
  <c r="G55" i="3"/>
  <c r="I55" i="3" s="1"/>
  <c r="J55" i="3" s="1"/>
  <c r="G54" i="3"/>
  <c r="I54" i="3" s="1"/>
  <c r="J54" i="3" s="1"/>
  <c r="I53" i="3"/>
  <c r="J53" i="3" s="1"/>
  <c r="H53" i="3"/>
  <c r="G53" i="3"/>
  <c r="I52" i="3"/>
  <c r="J52" i="3" s="1"/>
  <c r="G52" i="3"/>
  <c r="H52" i="3" s="1"/>
  <c r="I51" i="3"/>
  <c r="J51" i="3" s="1"/>
  <c r="H51" i="3"/>
  <c r="G46" i="3"/>
  <c r="I46" i="3" s="1"/>
  <c r="J46" i="3" s="1"/>
  <c r="G45" i="3"/>
  <c r="H45" i="3" s="1"/>
  <c r="I44" i="3"/>
  <c r="J44" i="3" s="1"/>
  <c r="H44" i="3"/>
  <c r="G44" i="3"/>
  <c r="G43" i="3"/>
  <c r="I43" i="3" s="1"/>
  <c r="J43" i="3" s="1"/>
  <c r="K43" i="3" s="1"/>
  <c r="I42" i="3"/>
  <c r="J42" i="3" s="1"/>
  <c r="H42" i="3"/>
  <c r="G37" i="3"/>
  <c r="H37" i="3" s="1"/>
  <c r="I36" i="3"/>
  <c r="J36" i="3" s="1"/>
  <c r="H36" i="3"/>
  <c r="G36" i="3"/>
  <c r="G35" i="3"/>
  <c r="I35" i="3" s="1"/>
  <c r="J35" i="3" s="1"/>
  <c r="H34" i="3"/>
  <c r="G34" i="3"/>
  <c r="I34" i="3" s="1"/>
  <c r="J34" i="3" s="1"/>
  <c r="I33" i="3"/>
  <c r="J33" i="3" s="1"/>
  <c r="H33" i="3"/>
  <c r="I28" i="3"/>
  <c r="J28" i="3" s="1"/>
  <c r="H28" i="3"/>
  <c r="G28" i="3"/>
  <c r="G27" i="3"/>
  <c r="I27" i="3" s="1"/>
  <c r="J27" i="3" s="1"/>
  <c r="H26" i="3"/>
  <c r="G26" i="3"/>
  <c r="I26" i="3" s="1"/>
  <c r="J26" i="3" s="1"/>
  <c r="I25" i="3"/>
  <c r="J25" i="3" s="1"/>
  <c r="K26" i="3" s="1"/>
  <c r="H25" i="3"/>
  <c r="G25" i="3"/>
  <c r="I24" i="3"/>
  <c r="J24" i="3" s="1"/>
  <c r="H24" i="3"/>
  <c r="L9" i="3"/>
  <c r="L8" i="3"/>
  <c r="I42" i="1"/>
  <c r="J42" i="1" s="1"/>
  <c r="H42" i="1"/>
  <c r="I33" i="1"/>
  <c r="J33" i="1" s="1"/>
  <c r="H33" i="1"/>
  <c r="I24" i="1"/>
  <c r="J24" i="1" s="1"/>
  <c r="H24" i="1"/>
  <c r="L8" i="1"/>
  <c r="L9" i="1" s="1"/>
  <c r="I21" i="5" l="1"/>
  <c r="J21" i="5" s="1"/>
  <c r="K21" i="5" s="1"/>
  <c r="I31" i="5"/>
  <c r="J31" i="5" s="1"/>
  <c r="K30" i="5" s="1"/>
  <c r="H24" i="5"/>
  <c r="H32" i="5"/>
  <c r="H40" i="5"/>
  <c r="I23" i="5"/>
  <c r="J23" i="5" s="1"/>
  <c r="H33" i="5"/>
  <c r="H41" i="5"/>
  <c r="H42" i="5"/>
  <c r="K53" i="3"/>
  <c r="K34" i="3"/>
  <c r="I37" i="3"/>
  <c r="J37" i="3" s="1"/>
  <c r="I45" i="3"/>
  <c r="J45" i="3" s="1"/>
  <c r="H62" i="3"/>
  <c r="H46" i="3"/>
  <c r="H54" i="3"/>
  <c r="H43" i="3"/>
  <c r="H27" i="3"/>
  <c r="H35" i="3"/>
  <c r="H55" i="3"/>
  <c r="H63" i="3"/>
  <c r="J45" i="1" l="1"/>
  <c r="H44" i="1"/>
  <c r="K27" i="1"/>
  <c r="H34" i="1"/>
  <c r="H46" i="1"/>
  <c r="H28" i="1"/>
  <c r="K44" i="1"/>
  <c r="G28" i="1"/>
  <c r="I28" i="1"/>
  <c r="J28" i="1"/>
  <c r="H43" i="1"/>
  <c r="H35" i="1"/>
  <c r="J36" i="1"/>
  <c r="I34" i="1"/>
  <c r="J34" i="1"/>
  <c r="H37" i="1"/>
  <c r="H27" i="1"/>
  <c r="H25" i="1"/>
  <c r="G43" i="1"/>
  <c r="I43" i="1"/>
  <c r="J43" i="1"/>
  <c r="G44" i="1"/>
  <c r="I44" i="1"/>
  <c r="J44" i="1"/>
  <c r="G37" i="1"/>
  <c r="I37" i="1"/>
  <c r="J37" i="1"/>
  <c r="G46" i="1"/>
  <c r="I46" i="1"/>
  <c r="J46" i="1"/>
  <c r="I36" i="1"/>
  <c r="G36" i="1"/>
  <c r="H36" i="1"/>
  <c r="H26" i="1"/>
  <c r="G26" i="1"/>
  <c r="I26" i="1"/>
  <c r="J26" i="1"/>
  <c r="H45" i="1"/>
  <c r="G45" i="1"/>
  <c r="I45" i="1"/>
  <c r="G27" i="1"/>
  <c r="I27" i="1"/>
  <c r="J27" i="1"/>
  <c r="G25" i="1"/>
  <c r="I25" i="1"/>
  <c r="J25" i="1"/>
  <c r="G34" i="1"/>
  <c r="G35" i="1"/>
  <c r="I35" i="1"/>
  <c r="J35" i="1"/>
  <c r="K35" i="1"/>
</calcChain>
</file>

<file path=xl/sharedStrings.xml><?xml version="1.0" encoding="utf-8"?>
<sst xmlns="http://schemas.openxmlformats.org/spreadsheetml/2006/main" count="94" uniqueCount="22">
  <si>
    <t>molar mass of NaCl</t>
  </si>
  <si>
    <t>g/mol</t>
  </si>
  <si>
    <t>in my system, 162 atoms, 81 individual molecules</t>
  </si>
  <si>
    <t>moles</t>
  </si>
  <si>
    <t>total mass</t>
  </si>
  <si>
    <t>1200 K</t>
  </si>
  <si>
    <t>scale</t>
  </si>
  <si>
    <t>V</t>
  </si>
  <si>
    <t>Lx</t>
  </si>
  <si>
    <t>V in cc</t>
  </si>
  <si>
    <t>density g/cc</t>
  </si>
  <si>
    <t>pressure fit</t>
  </si>
  <si>
    <t>1100 K</t>
  </si>
  <si>
    <t>1000 K</t>
  </si>
  <si>
    <t>molar mass of NaCl-MgCl2</t>
  </si>
  <si>
    <t>in my system, 197 atoms, 81 individual molecules</t>
  </si>
  <si>
    <t>T</t>
  </si>
  <si>
    <t>Density (g/cc)</t>
  </si>
  <si>
    <t>800 K</t>
  </si>
  <si>
    <t>900 K</t>
  </si>
  <si>
    <t>molar mass of MgCl2</t>
  </si>
  <si>
    <t>in my system, 174 atoms, 58 individual molecules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</si>
</sst>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T_proper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Cl"/>
      <sheetName val="LiCl7KCl"/>
      <sheetName val="LiCl_20KCl"/>
      <sheetName val="LiCl_80KCl"/>
      <sheetName val="LiCl_93KCl"/>
      <sheetName val="KCl"/>
      <sheetName val="old_EXPT data"/>
      <sheetName val="Janz EXPT data"/>
      <sheetName val="Comparison to EXP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250-52F7-0346-B573-B1498A9C1DA6}">
  <dimension ref="D4:L46"/>
  <sheetViews>
    <sheetView tabSelected="1" workbookViewId="0">
      <selection activeCell="C4" sqref="C4"/>
    </sheetView>
  </sheetViews>
  <sheetFormatPr baseColWidth="10" defaultRowHeight="16" x14ac:dyDescent="0.2"/>
  <sheetData>
    <row r="4" spans="11:12" x14ac:dyDescent="0.2">
      <c r="K4" t="s">
        <v>0</v>
      </c>
    </row>
    <row r="5" spans="11:12" x14ac:dyDescent="0.2">
      <c r="K5">
        <v>58.5</v>
      </c>
      <c r="L5" t="s">
        <v>1</v>
      </c>
    </row>
    <row r="7" spans="11:12" x14ac:dyDescent="0.2">
      <c r="K7" t="s">
        <v>2</v>
      </c>
    </row>
    <row r="8" spans="11:12" x14ac:dyDescent="0.2">
      <c r="K8" t="s">
        <v>3</v>
      </c>
      <c r="L8">
        <f>81/(6.022E+23)</f>
        <v>1.3450680836931252E-22</v>
      </c>
    </row>
    <row r="9" spans="11:12" x14ac:dyDescent="0.2">
      <c r="K9" t="s">
        <v>4</v>
      </c>
      <c r="L9">
        <f>L8*K5</f>
        <v>7.868648289604783E-21</v>
      </c>
    </row>
    <row r="21" spans="4:12" x14ac:dyDescent="0.2">
      <c r="D21" t="s">
        <v>5</v>
      </c>
    </row>
    <row r="23" spans="4:12" x14ac:dyDescent="0.2">
      <c r="D23" t="s">
        <v>6</v>
      </c>
      <c r="G23" t="s">
        <v>7</v>
      </c>
      <c r="H23" t="s">
        <v>8</v>
      </c>
      <c r="I23" t="s">
        <v>9</v>
      </c>
      <c r="J23" t="s">
        <v>10</v>
      </c>
      <c r="L23" t="s">
        <v>11</v>
      </c>
    </row>
    <row r="24" spans="4:12" x14ac:dyDescent="0.2">
      <c r="D24">
        <v>0.95</v>
      </c>
      <c r="G24">
        <v>3907.59</v>
      </c>
      <c r="H24">
        <f>G24^(1/3)</f>
        <v>15.750813764958261</v>
      </c>
      <c r="I24">
        <f>G24*(10^-24)</f>
        <v>3.9075900000000004E-21</v>
      </c>
      <c r="J24" s="1">
        <f>$O$19/I24</f>
        <v>0</v>
      </c>
    </row>
    <row r="25" spans="4:12" x14ac:dyDescent="0.2">
      <c r="D25">
        <v>0.97499999999999998</v>
      </c>
      <c r="G25">
        <f ca="1">G$34*(D25/D$34)^3</f>
        <v>4224.2734219638442</v>
      </c>
      <c r="H25">
        <f ca="1">G25^(1/3)</f>
        <v>16.16530886403611</v>
      </c>
      <c r="I25">
        <f t="shared" ref="I25:I28" ca="1" si="0">G25*(10^-24)</f>
        <v>4.2242734219638443E-21</v>
      </c>
      <c r="J25" s="1">
        <f t="shared" ref="J25:J28" ca="1" si="1">$O$19/I25</f>
        <v>1.8627222965000894</v>
      </c>
    </row>
    <row r="26" spans="4:12" x14ac:dyDescent="0.2">
      <c r="D26">
        <v>1</v>
      </c>
      <c r="G26">
        <f t="shared" ref="G26:G28" ca="1" si="2">G$34*(D26/D$34)^3</f>
        <v>4557.6206444088048</v>
      </c>
      <c r="H26">
        <f ca="1">G26^(1/3)</f>
        <v>16.579803963113953</v>
      </c>
      <c r="I26">
        <f t="shared" ca="1" si="0"/>
        <v>4.5576206444088053E-21</v>
      </c>
      <c r="J26" s="1">
        <f t="shared" ca="1" si="1"/>
        <v>1.7264816235326381</v>
      </c>
    </row>
    <row r="27" spans="4:12" x14ac:dyDescent="0.2">
      <c r="D27">
        <v>1.0249999999999999</v>
      </c>
      <c r="G27">
        <f t="shared" ca="1" si="2"/>
        <v>4908.0589442703031</v>
      </c>
      <c r="H27">
        <f ca="1">G27^(1/3)</f>
        <v>16.994299062191814</v>
      </c>
      <c r="I27">
        <f t="shared" ca="1" si="0"/>
        <v>4.9080589442703038E-21</v>
      </c>
      <c r="J27" s="1">
        <f t="shared" ca="1" si="1"/>
        <v>1.6032098185761783</v>
      </c>
      <c r="K27">
        <f ca="1">(J27-J28)/(F27-F28)*(0-F28)+J28</f>
        <v>1.5892133292660331</v>
      </c>
    </row>
    <row r="28" spans="4:12" x14ac:dyDescent="0.2">
      <c r="D28">
        <v>1.05</v>
      </c>
      <c r="G28">
        <f t="shared" ca="1" si="2"/>
        <v>5276.0155984837456</v>
      </c>
      <c r="H28">
        <f ca="1">G28^(1/3)</f>
        <v>17.408794161269654</v>
      </c>
      <c r="I28">
        <f t="shared" ca="1" si="0"/>
        <v>5.2760155984837459E-21</v>
      </c>
      <c r="J28" s="1">
        <f t="shared" ca="1" si="1"/>
        <v>1.4913997395811573</v>
      </c>
    </row>
    <row r="30" spans="4:12" x14ac:dyDescent="0.2">
      <c r="D30" t="s">
        <v>12</v>
      </c>
    </row>
    <row r="32" spans="4:12" x14ac:dyDescent="0.2">
      <c r="D32" t="s">
        <v>6</v>
      </c>
      <c r="G32" t="s">
        <v>7</v>
      </c>
      <c r="H32" t="s">
        <v>8</v>
      </c>
      <c r="I32" t="s">
        <v>9</v>
      </c>
      <c r="J32" t="s">
        <v>10</v>
      </c>
      <c r="L32" t="s">
        <v>11</v>
      </c>
    </row>
    <row r="33" spans="4:12" x14ac:dyDescent="0.2">
      <c r="D33">
        <v>0.95</v>
      </c>
      <c r="G33">
        <v>3907.59</v>
      </c>
      <c r="H33">
        <f>G33^(1/3)</f>
        <v>15.750813764958261</v>
      </c>
      <c r="I33">
        <f>G33*(10^-24)</f>
        <v>3.9075900000000004E-21</v>
      </c>
      <c r="J33" s="1">
        <f>$O$19/I33</f>
        <v>0</v>
      </c>
    </row>
    <row r="34" spans="4:12" x14ac:dyDescent="0.2">
      <c r="D34">
        <v>0.97499999999999998</v>
      </c>
      <c r="G34">
        <f ca="1">G$34*(D34/D$34)^3</f>
        <v>4224.2734219638442</v>
      </c>
      <c r="H34">
        <f ca="1">G34^(1/3)</f>
        <v>16.16530886403611</v>
      </c>
      <c r="I34">
        <f t="shared" ref="I34:I37" ca="1" si="3">G34*(10^-24)</f>
        <v>4.2242734219638443E-21</v>
      </c>
      <c r="J34" s="1">
        <f t="shared" ref="J34:J37" ca="1" si="4">$O$19/I34</f>
        <v>1.8627222965000894</v>
      </c>
    </row>
    <row r="35" spans="4:12" x14ac:dyDescent="0.2">
      <c r="D35">
        <v>1</v>
      </c>
      <c r="G35">
        <f t="shared" ref="G35:G37" ca="1" si="5">G$34*(D35/D$34)^3</f>
        <v>4557.6206444088048</v>
      </c>
      <c r="H35">
        <f ca="1">G35^(1/3)</f>
        <v>16.579803963113953</v>
      </c>
      <c r="I35">
        <f t="shared" ca="1" si="3"/>
        <v>4.5576206444088053E-21</v>
      </c>
      <c r="J35" s="1">
        <f t="shared" ca="1" si="4"/>
        <v>1.7264816235326381</v>
      </c>
      <c r="K35">
        <f ca="1">(J35-J36)/(F35-F36)*(0-F36)+J36</f>
        <v>1.6257654518893629</v>
      </c>
    </row>
    <row r="36" spans="4:12" x14ac:dyDescent="0.2">
      <c r="D36">
        <v>1.0249999999999999</v>
      </c>
      <c r="G36">
        <f t="shared" ca="1" si="5"/>
        <v>4908.0589442703031</v>
      </c>
      <c r="H36">
        <f ca="1">G36^(1/3)</f>
        <v>16.994299062191814</v>
      </c>
      <c r="I36">
        <f t="shared" ca="1" si="3"/>
        <v>4.9080589442703038E-21</v>
      </c>
      <c r="J36" s="1">
        <f t="shared" ca="1" si="4"/>
        <v>1.6032098185761783</v>
      </c>
    </row>
    <row r="37" spans="4:12" x14ac:dyDescent="0.2">
      <c r="D37">
        <v>1.05</v>
      </c>
      <c r="G37">
        <f t="shared" ca="1" si="5"/>
        <v>5276.0155984837456</v>
      </c>
      <c r="H37">
        <f ca="1">G37^(1/3)</f>
        <v>17.408794161269654</v>
      </c>
      <c r="I37">
        <f t="shared" ca="1" si="3"/>
        <v>5.2760155984837459E-21</v>
      </c>
      <c r="J37" s="1">
        <f t="shared" ca="1" si="4"/>
        <v>1.4913997395811573</v>
      </c>
    </row>
    <row r="39" spans="4:12" x14ac:dyDescent="0.2">
      <c r="D39" t="s">
        <v>13</v>
      </c>
    </row>
    <row r="41" spans="4:12" x14ac:dyDescent="0.2">
      <c r="D41" t="s">
        <v>6</v>
      </c>
      <c r="G41" t="s">
        <v>7</v>
      </c>
      <c r="H41" t="s">
        <v>8</v>
      </c>
      <c r="I41" t="s">
        <v>9</v>
      </c>
      <c r="J41" t="s">
        <v>10</v>
      </c>
      <c r="L41" t="s">
        <v>11</v>
      </c>
    </row>
    <row r="42" spans="4:12" x14ac:dyDescent="0.2">
      <c r="D42">
        <v>0.95</v>
      </c>
      <c r="G42">
        <v>3907.59</v>
      </c>
      <c r="H42">
        <f>G42^(1/3)</f>
        <v>15.750813764958261</v>
      </c>
      <c r="I42">
        <f>G42*(10^-24)</f>
        <v>3.9075900000000004E-21</v>
      </c>
      <c r="J42" s="1">
        <f>$O$19/I42</f>
        <v>0</v>
      </c>
    </row>
    <row r="43" spans="4:12" x14ac:dyDescent="0.2">
      <c r="D43">
        <v>0.97499999999999998</v>
      </c>
      <c r="G43">
        <f ca="1">G$34*(D43/D$34)^3</f>
        <v>4224.2734219638442</v>
      </c>
      <c r="H43">
        <f ca="1">G43^(1/3)</f>
        <v>16.16530886403611</v>
      </c>
      <c r="I43">
        <f t="shared" ref="I43:I46" ca="1" si="6">G43*(10^-24)</f>
        <v>4.2242734219638443E-21</v>
      </c>
      <c r="J43" s="1">
        <f t="shared" ref="J43:J46" ca="1" si="7">$O$19/I43</f>
        <v>1.8627222965000894</v>
      </c>
    </row>
    <row r="44" spans="4:12" x14ac:dyDescent="0.2">
      <c r="D44">
        <v>1</v>
      </c>
      <c r="G44">
        <f t="shared" ref="G44:G46" ca="1" si="8">G$34*(D44/D$34)^3</f>
        <v>4557.6206444088048</v>
      </c>
      <c r="H44">
        <f ca="1">G44^(1/3)</f>
        <v>16.579803963113953</v>
      </c>
      <c r="I44">
        <f t="shared" ca="1" si="6"/>
        <v>4.5576206444088053E-21</v>
      </c>
      <c r="J44" s="1">
        <f t="shared" ca="1" si="7"/>
        <v>1.7264816235326381</v>
      </c>
      <c r="K44">
        <f ca="1">(J44-J45)/(F44-F45)*(0-F45)+J45</f>
        <v>1.6611141335205744</v>
      </c>
    </row>
    <row r="45" spans="4:12" x14ac:dyDescent="0.2">
      <c r="D45">
        <v>1.0249999999999999</v>
      </c>
      <c r="G45">
        <f t="shared" ca="1" si="8"/>
        <v>4908.0589442703031</v>
      </c>
      <c r="H45">
        <f ca="1">G45^(1/3)</f>
        <v>16.994299062191814</v>
      </c>
      <c r="I45">
        <f t="shared" ca="1" si="6"/>
        <v>4.9080589442703038E-21</v>
      </c>
      <c r="J45" s="1">
        <f t="shared" ca="1" si="7"/>
        <v>1.6032098185761783</v>
      </c>
    </row>
    <row r="46" spans="4:12" x14ac:dyDescent="0.2">
      <c r="D46">
        <v>1.05</v>
      </c>
      <c r="G46">
        <f t="shared" ca="1" si="8"/>
        <v>5276.0155984837456</v>
      </c>
      <c r="H46">
        <f ca="1">G46^(1/3)</f>
        <v>17.408794161269654</v>
      </c>
      <c r="I46">
        <f t="shared" ca="1" si="6"/>
        <v>5.2760155984837459E-21</v>
      </c>
      <c r="J46" s="1">
        <f t="shared" ca="1" si="7"/>
        <v>1.4913997395811573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D8486-C572-C445-A213-EA34E09C6417}">
  <dimension ref="J24:J64"/>
  <sheetViews>
    <sheetView topLeftCell="A3" workbookViewId="0">
      <selection activeCell="F18" sqref="A1:XFD1048576"/>
    </sheetView>
  </sheetViews>
  <sheetFormatPr baseColWidth="10" defaultRowHeight="16" x14ac:dyDescent="0.2"/>
  <sheetData>
    <row r="24" spans="10:10" x14ac:dyDescent="0.2">
      <c r="J24" s="1"/>
    </row>
    <row r="25" spans="10:10" x14ac:dyDescent="0.2">
      <c r="J25" s="1"/>
    </row>
    <row r="26" spans="10:10" x14ac:dyDescent="0.2">
      <c r="J26" s="1"/>
    </row>
    <row r="27" spans="10:10" x14ac:dyDescent="0.2">
      <c r="J27" s="1"/>
    </row>
    <row r="28" spans="10:10" x14ac:dyDescent="0.2">
      <c r="J28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42" spans="10:10" x14ac:dyDescent="0.2">
      <c r="J42" s="1"/>
    </row>
    <row r="43" spans="10:10" x14ac:dyDescent="0.2">
      <c r="J43" s="1"/>
    </row>
    <row r="44" spans="10:10" x14ac:dyDescent="0.2">
      <c r="J44" s="1"/>
    </row>
    <row r="45" spans="10:10" x14ac:dyDescent="0.2">
      <c r="J45" s="1"/>
    </row>
    <row r="46" spans="10:10" x14ac:dyDescent="0.2">
      <c r="J46" s="1"/>
    </row>
    <row r="51" spans="10:10" x14ac:dyDescent="0.2">
      <c r="J51" s="1"/>
    </row>
    <row r="52" spans="10:10" x14ac:dyDescent="0.2">
      <c r="J52" s="1"/>
    </row>
    <row r="53" spans="10:10" x14ac:dyDescent="0.2">
      <c r="J53" s="1"/>
    </row>
    <row r="54" spans="10:10" x14ac:dyDescent="0.2">
      <c r="J54" s="1"/>
    </row>
    <row r="55" spans="10:10" x14ac:dyDescent="0.2">
      <c r="J55" s="1"/>
    </row>
    <row r="60" spans="10:10" x14ac:dyDescent="0.2">
      <c r="J60" s="1"/>
    </row>
    <row r="61" spans="10:10" x14ac:dyDescent="0.2">
      <c r="J61" s="1"/>
    </row>
    <row r="62" spans="10:10" x14ac:dyDescent="0.2">
      <c r="J62" s="1"/>
    </row>
    <row r="63" spans="10:10" x14ac:dyDescent="0.2">
      <c r="J63" s="1"/>
    </row>
    <row r="64" spans="10:10" x14ac:dyDescent="0.2">
      <c r="J6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557C-0D3C-5B4D-BBD5-B8683BE50AF1}">
  <dimension ref="D4:L64"/>
  <sheetViews>
    <sheetView workbookViewId="0">
      <selection sqref="A1:XFD1048576"/>
    </sheetView>
  </sheetViews>
  <sheetFormatPr baseColWidth="10" defaultRowHeight="16" x14ac:dyDescent="0.2"/>
  <sheetData>
    <row r="4" spans="11:12" x14ac:dyDescent="0.2">
      <c r="K4" t="s">
        <v>14</v>
      </c>
    </row>
    <row r="5" spans="11:12" x14ac:dyDescent="0.2">
      <c r="K5">
        <v>74.194999999999993</v>
      </c>
      <c r="L5" t="s">
        <v>1</v>
      </c>
    </row>
    <row r="7" spans="11:12" x14ac:dyDescent="0.2">
      <c r="K7" t="s">
        <v>15</v>
      </c>
    </row>
    <row r="8" spans="11:12" x14ac:dyDescent="0.2">
      <c r="K8" t="s">
        <v>3</v>
      </c>
      <c r="L8">
        <f>81/(6.022E+23)</f>
        <v>1.3450680836931252E-22</v>
      </c>
    </row>
    <row r="9" spans="11:12" x14ac:dyDescent="0.2">
      <c r="K9" t="s">
        <v>4</v>
      </c>
      <c r="L9">
        <f>L8*K5</f>
        <v>9.9797326469611419E-21</v>
      </c>
    </row>
    <row r="11" spans="11:12" x14ac:dyDescent="0.2">
      <c r="K11" t="s">
        <v>16</v>
      </c>
      <c r="L11" t="s">
        <v>17</v>
      </c>
    </row>
    <row r="12" spans="11:12" x14ac:dyDescent="0.2">
      <c r="K12">
        <v>800</v>
      </c>
      <c r="L12">
        <v>1.811000518169297</v>
      </c>
    </row>
    <row r="13" spans="11:12" x14ac:dyDescent="0.2">
      <c r="K13">
        <v>900</v>
      </c>
      <c r="L13">
        <v>1.7867815504242226</v>
      </c>
    </row>
    <row r="14" spans="11:12" x14ac:dyDescent="0.2">
      <c r="K14">
        <v>1000</v>
      </c>
      <c r="L14">
        <v>1.7224288280526845</v>
      </c>
    </row>
    <row r="15" spans="11:12" x14ac:dyDescent="0.2">
      <c r="K15">
        <v>1100</v>
      </c>
      <c r="L15">
        <v>1.6794404104631064</v>
      </c>
    </row>
    <row r="16" spans="11:12" x14ac:dyDescent="0.2">
      <c r="K16">
        <v>1200</v>
      </c>
      <c r="L16">
        <v>1.6548606445482177</v>
      </c>
    </row>
    <row r="21" spans="4:12" x14ac:dyDescent="0.2">
      <c r="D21" t="s">
        <v>18</v>
      </c>
    </row>
    <row r="23" spans="4:12" x14ac:dyDescent="0.2">
      <c r="D23" t="s">
        <v>6</v>
      </c>
      <c r="G23" t="s">
        <v>7</v>
      </c>
      <c r="H23" t="s">
        <v>8</v>
      </c>
      <c r="I23" t="s">
        <v>9</v>
      </c>
      <c r="J23" t="s">
        <v>10</v>
      </c>
      <c r="L23" t="s">
        <v>11</v>
      </c>
    </row>
    <row r="24" spans="4:12" x14ac:dyDescent="0.2">
      <c r="D24">
        <v>0.95</v>
      </c>
      <c r="G24">
        <v>5000.21</v>
      </c>
      <c r="H24">
        <f>G24^(1/3)</f>
        <v>17.099998860048025</v>
      </c>
      <c r="I24">
        <f>G24*(10^-24)</f>
        <v>5.0002100000000006E-21</v>
      </c>
      <c r="J24" s="1">
        <f>$R$15/I24</f>
        <v>0</v>
      </c>
    </row>
    <row r="25" spans="4:12" x14ac:dyDescent="0.2">
      <c r="D25">
        <v>0.97499999999999998</v>
      </c>
      <c r="G25">
        <f>G$24*(D25/D$24)^3</f>
        <v>5405.4427939568468</v>
      </c>
      <c r="H25">
        <f>G25^(1/3)</f>
        <v>17.549998830049297</v>
      </c>
      <c r="I25">
        <f t="shared" ref="I25:I28" si="0">G25*(10^-24)</f>
        <v>5.4054427939568472E-21</v>
      </c>
      <c r="J25" s="1">
        <f t="shared" ref="J25:J27" si="1">$R$15/I25</f>
        <v>0</v>
      </c>
    </row>
    <row r="26" spans="4:12" x14ac:dyDescent="0.2">
      <c r="D26">
        <v>1</v>
      </c>
      <c r="G26">
        <f t="shared" ref="G26:G28" si="2">G$24*(D26/D$24)^3</f>
        <v>5831.9988336492188</v>
      </c>
      <c r="H26">
        <f>G26^(1/3)</f>
        <v>17.999998800050552</v>
      </c>
      <c r="I26">
        <f t="shared" si="0"/>
        <v>5.8319988336492195E-21</v>
      </c>
      <c r="J26" s="1">
        <f t="shared" si="1"/>
        <v>0</v>
      </c>
      <c r="K26" t="e">
        <f>(J25-J26)/(F25-F26)*(0-F26)+J26</f>
        <v>#DIV/0!</v>
      </c>
    </row>
    <row r="27" spans="4:12" x14ac:dyDescent="0.2">
      <c r="D27">
        <v>1.0249999999999999</v>
      </c>
      <c r="G27">
        <f t="shared" si="2"/>
        <v>6280.4248689677806</v>
      </c>
      <c r="H27">
        <f>G27^(1/3)</f>
        <v>18.449998770051813</v>
      </c>
      <c r="I27">
        <f t="shared" si="0"/>
        <v>6.2804248689677814E-21</v>
      </c>
      <c r="J27" s="1">
        <f t="shared" si="1"/>
        <v>0</v>
      </c>
    </row>
    <row r="28" spans="4:12" x14ac:dyDescent="0.2">
      <c r="D28">
        <v>1.05</v>
      </c>
      <c r="G28">
        <f t="shared" si="2"/>
        <v>6751.2676498031806</v>
      </c>
      <c r="H28">
        <f>G28^(1/3)</f>
        <v>18.899998740053082</v>
      </c>
      <c r="I28">
        <f t="shared" si="0"/>
        <v>6.7512676498031813E-21</v>
      </c>
      <c r="J28" s="1">
        <f>$R$15/I28</f>
        <v>0</v>
      </c>
    </row>
    <row r="30" spans="4:12" x14ac:dyDescent="0.2">
      <c r="D30" t="s">
        <v>19</v>
      </c>
    </row>
    <row r="32" spans="4:12" x14ac:dyDescent="0.2">
      <c r="D32" t="s">
        <v>6</v>
      </c>
      <c r="G32" t="s">
        <v>7</v>
      </c>
      <c r="H32" t="s">
        <v>8</v>
      </c>
      <c r="I32" t="s">
        <v>9</v>
      </c>
      <c r="J32" t="s">
        <v>10</v>
      </c>
      <c r="L32" t="s">
        <v>11</v>
      </c>
    </row>
    <row r="33" spans="4:12" x14ac:dyDescent="0.2">
      <c r="D33">
        <v>0.95</v>
      </c>
      <c r="G33">
        <v>5000.21</v>
      </c>
      <c r="H33">
        <f>G33^(1/3)</f>
        <v>17.099998860048025</v>
      </c>
      <c r="I33">
        <f>G33*(10^-24)</f>
        <v>5.0002100000000006E-21</v>
      </c>
      <c r="J33" s="1">
        <f>$R$15/I33</f>
        <v>0</v>
      </c>
    </row>
    <row r="34" spans="4:12" x14ac:dyDescent="0.2">
      <c r="D34">
        <v>0.97499999999999998</v>
      </c>
      <c r="G34">
        <f>G$24*(D34/D$24)^3</f>
        <v>5405.4427939568468</v>
      </c>
      <c r="H34">
        <f>G34^(1/3)</f>
        <v>17.549998830049297</v>
      </c>
      <c r="I34">
        <f t="shared" ref="I34:I37" si="3">G34*(10^-24)</f>
        <v>5.4054427939568472E-21</v>
      </c>
      <c r="J34" s="1">
        <f t="shared" ref="J34:J36" si="4">$R$15/I34</f>
        <v>0</v>
      </c>
      <c r="K34" t="e">
        <f>(J34-J35)/(F34-F35)*(0-F35)+J35</f>
        <v>#DIV/0!</v>
      </c>
    </row>
    <row r="35" spans="4:12" x14ac:dyDescent="0.2">
      <c r="D35">
        <v>1</v>
      </c>
      <c r="G35">
        <f t="shared" ref="G35:G37" si="5">G$24*(D35/D$24)^3</f>
        <v>5831.9988336492188</v>
      </c>
      <c r="H35">
        <f>G35^(1/3)</f>
        <v>17.999998800050552</v>
      </c>
      <c r="I35">
        <f t="shared" si="3"/>
        <v>5.8319988336492195E-21</v>
      </c>
      <c r="J35" s="1">
        <f t="shared" si="4"/>
        <v>0</v>
      </c>
    </row>
    <row r="36" spans="4:12" x14ac:dyDescent="0.2">
      <c r="D36">
        <v>1.0249999999999999</v>
      </c>
      <c r="G36">
        <f t="shared" si="5"/>
        <v>6280.4248689677806</v>
      </c>
      <c r="H36">
        <f>G36^(1/3)</f>
        <v>18.449998770051813</v>
      </c>
      <c r="I36">
        <f t="shared" si="3"/>
        <v>6.2804248689677814E-21</v>
      </c>
      <c r="J36" s="1">
        <f t="shared" si="4"/>
        <v>0</v>
      </c>
    </row>
    <row r="37" spans="4:12" x14ac:dyDescent="0.2">
      <c r="D37">
        <v>1.05</v>
      </c>
      <c r="G37">
        <f t="shared" si="5"/>
        <v>6751.2676498031806</v>
      </c>
      <c r="H37">
        <f>G37^(1/3)</f>
        <v>18.899998740053082</v>
      </c>
      <c r="I37">
        <f t="shared" si="3"/>
        <v>6.7512676498031813E-21</v>
      </c>
      <c r="J37" s="1">
        <f>$R$15/I37</f>
        <v>0</v>
      </c>
    </row>
    <row r="39" spans="4:12" x14ac:dyDescent="0.2">
      <c r="D39" t="s">
        <v>13</v>
      </c>
    </row>
    <row r="41" spans="4:12" x14ac:dyDescent="0.2">
      <c r="D41" t="s">
        <v>6</v>
      </c>
      <c r="G41" t="s">
        <v>7</v>
      </c>
      <c r="H41" t="s">
        <v>8</v>
      </c>
      <c r="I41" t="s">
        <v>9</v>
      </c>
      <c r="J41" t="s">
        <v>10</v>
      </c>
      <c r="L41" t="s">
        <v>11</v>
      </c>
    </row>
    <row r="42" spans="4:12" x14ac:dyDescent="0.2">
      <c r="D42">
        <v>0.95</v>
      </c>
      <c r="G42">
        <v>5000.21</v>
      </c>
      <c r="H42">
        <f>G42^(1/3)</f>
        <v>17.099998860048025</v>
      </c>
      <c r="I42">
        <f>G42*(10^-24)</f>
        <v>5.0002100000000006E-21</v>
      </c>
      <c r="J42" s="1">
        <f>$R$15/I42</f>
        <v>0</v>
      </c>
    </row>
    <row r="43" spans="4:12" x14ac:dyDescent="0.2">
      <c r="D43">
        <v>0.97499999999999998</v>
      </c>
      <c r="G43">
        <f>G$24*(D43/D$24)^3</f>
        <v>5405.4427939568468</v>
      </c>
      <c r="H43">
        <f>G43^(1/3)</f>
        <v>17.549998830049297</v>
      </c>
      <c r="I43">
        <f t="shared" ref="I43:I46" si="6">G43*(10^-24)</f>
        <v>5.4054427939568472E-21</v>
      </c>
      <c r="J43" s="1">
        <f t="shared" ref="J43:J45" si="7">$R$15/I43</f>
        <v>0</v>
      </c>
      <c r="K43" t="e">
        <f>(J43-J44)/(F43-F44)*(0-F44)+J44</f>
        <v>#DIV/0!</v>
      </c>
    </row>
    <row r="44" spans="4:12" x14ac:dyDescent="0.2">
      <c r="D44">
        <v>1</v>
      </c>
      <c r="G44">
        <f t="shared" ref="G44:G46" si="8">G$24*(D44/D$24)^3</f>
        <v>5831.9988336492188</v>
      </c>
      <c r="H44">
        <f>G44^(1/3)</f>
        <v>17.999998800050552</v>
      </c>
      <c r="I44">
        <f t="shared" si="6"/>
        <v>5.8319988336492195E-21</v>
      </c>
      <c r="J44" s="1">
        <f t="shared" si="7"/>
        <v>0</v>
      </c>
    </row>
    <row r="45" spans="4:12" x14ac:dyDescent="0.2">
      <c r="D45">
        <v>1.0249999999999999</v>
      </c>
      <c r="G45">
        <f t="shared" si="8"/>
        <v>6280.4248689677806</v>
      </c>
      <c r="H45">
        <f>G45^(1/3)</f>
        <v>18.449998770051813</v>
      </c>
      <c r="I45">
        <f t="shared" si="6"/>
        <v>6.2804248689677814E-21</v>
      </c>
      <c r="J45" s="1">
        <f t="shared" si="7"/>
        <v>0</v>
      </c>
    </row>
    <row r="46" spans="4:12" x14ac:dyDescent="0.2">
      <c r="D46">
        <v>1.05</v>
      </c>
      <c r="G46">
        <f t="shared" si="8"/>
        <v>6751.2676498031806</v>
      </c>
      <c r="H46">
        <f>G46^(1/3)</f>
        <v>18.899998740053082</v>
      </c>
      <c r="I46">
        <f t="shared" si="6"/>
        <v>6.7512676498031813E-21</v>
      </c>
      <c r="J46" s="1">
        <f>$R$15/I46</f>
        <v>0</v>
      </c>
    </row>
    <row r="48" spans="4:12" x14ac:dyDescent="0.2">
      <c r="D48" t="s">
        <v>12</v>
      </c>
    </row>
    <row r="50" spans="4:12" x14ac:dyDescent="0.2">
      <c r="D50" t="s">
        <v>6</v>
      </c>
      <c r="G50" t="s">
        <v>7</v>
      </c>
      <c r="H50" t="s">
        <v>8</v>
      </c>
      <c r="I50" t="s">
        <v>9</v>
      </c>
      <c r="J50" t="s">
        <v>10</v>
      </c>
      <c r="L50" t="s">
        <v>11</v>
      </c>
    </row>
    <row r="51" spans="4:12" x14ac:dyDescent="0.2">
      <c r="D51">
        <v>0.95</v>
      </c>
      <c r="G51">
        <v>5000.21</v>
      </c>
      <c r="H51">
        <f>G51^(1/3)</f>
        <v>17.099998860048025</v>
      </c>
      <c r="I51">
        <f>G51*(10^-24)</f>
        <v>5.0002100000000006E-21</v>
      </c>
      <c r="J51" s="1">
        <f>$R$15/I51</f>
        <v>0</v>
      </c>
    </row>
    <row r="52" spans="4:12" x14ac:dyDescent="0.2">
      <c r="D52">
        <v>0.97499999999999998</v>
      </c>
      <c r="G52">
        <f>G$24*(D52/D$24)^3</f>
        <v>5405.4427939568468</v>
      </c>
      <c r="H52">
        <f>G52^(1/3)</f>
        <v>17.549998830049297</v>
      </c>
      <c r="I52">
        <f t="shared" ref="I52:I55" si="9">G52*(10^-24)</f>
        <v>5.4054427939568472E-21</v>
      </c>
      <c r="J52" s="1">
        <f t="shared" ref="J52:J54" si="10">$R$15/I52</f>
        <v>0</v>
      </c>
    </row>
    <row r="53" spans="4:12" x14ac:dyDescent="0.2">
      <c r="D53">
        <v>1</v>
      </c>
      <c r="G53">
        <f t="shared" ref="G53:G55" si="11">G$24*(D53/D$24)^3</f>
        <v>5831.9988336492188</v>
      </c>
      <c r="H53">
        <f>G53^(1/3)</f>
        <v>17.999998800050552</v>
      </c>
      <c r="I53">
        <f t="shared" si="9"/>
        <v>5.8319988336492195E-21</v>
      </c>
      <c r="J53" s="1">
        <f t="shared" si="10"/>
        <v>0</v>
      </c>
      <c r="K53" t="e">
        <f>(J53-J54)/(F53-F54)*(0-F54)+J54</f>
        <v>#DIV/0!</v>
      </c>
    </row>
    <row r="54" spans="4:12" x14ac:dyDescent="0.2">
      <c r="D54">
        <v>1.0249999999999999</v>
      </c>
      <c r="G54">
        <f t="shared" si="11"/>
        <v>6280.4248689677806</v>
      </c>
      <c r="H54">
        <f>G54^(1/3)</f>
        <v>18.449998770051813</v>
      </c>
      <c r="I54">
        <f t="shared" si="9"/>
        <v>6.2804248689677814E-21</v>
      </c>
      <c r="J54" s="1">
        <f t="shared" si="10"/>
        <v>0</v>
      </c>
    </row>
    <row r="55" spans="4:12" x14ac:dyDescent="0.2">
      <c r="D55">
        <v>1.05</v>
      </c>
      <c r="G55">
        <f t="shared" si="11"/>
        <v>6751.2676498031806</v>
      </c>
      <c r="H55">
        <f>G55^(1/3)</f>
        <v>18.899998740053082</v>
      </c>
      <c r="I55">
        <f t="shared" si="9"/>
        <v>6.7512676498031813E-21</v>
      </c>
      <c r="J55" s="1">
        <f>$R$15/I55</f>
        <v>0</v>
      </c>
    </row>
    <row r="57" spans="4:12" x14ac:dyDescent="0.2">
      <c r="D57" t="s">
        <v>5</v>
      </c>
    </row>
    <row r="59" spans="4:12" x14ac:dyDescent="0.2">
      <c r="D59" t="s">
        <v>6</v>
      </c>
      <c r="G59" t="s">
        <v>7</v>
      </c>
      <c r="H59" t="s">
        <v>8</v>
      </c>
      <c r="I59" t="s">
        <v>9</v>
      </c>
      <c r="J59" t="s">
        <v>10</v>
      </c>
      <c r="L59" t="s">
        <v>11</v>
      </c>
    </row>
    <row r="60" spans="4:12" x14ac:dyDescent="0.2">
      <c r="D60">
        <v>0.95</v>
      </c>
      <c r="G60">
        <v>5000.21</v>
      </c>
      <c r="H60">
        <f>G60^(1/3)</f>
        <v>17.099998860048025</v>
      </c>
      <c r="I60">
        <f>G60*(10^-24)</f>
        <v>5.0002100000000006E-21</v>
      </c>
      <c r="J60" s="1">
        <f>$R$15/I60</f>
        <v>0</v>
      </c>
    </row>
    <row r="61" spans="4:12" x14ac:dyDescent="0.2">
      <c r="D61">
        <v>0.97499999999999998</v>
      </c>
      <c r="G61">
        <f>G$24*(D61/D$24)^3</f>
        <v>5405.4427939568468</v>
      </c>
      <c r="H61">
        <f>G61^(1/3)</f>
        <v>17.549998830049297</v>
      </c>
      <c r="I61">
        <f t="shared" ref="I61:I64" si="12">G61*(10^-24)</f>
        <v>5.4054427939568472E-21</v>
      </c>
      <c r="J61" s="1">
        <f t="shared" ref="J61:J63" si="13">$R$15/I61</f>
        <v>0</v>
      </c>
    </row>
    <row r="62" spans="4:12" x14ac:dyDescent="0.2">
      <c r="D62">
        <v>1</v>
      </c>
      <c r="G62">
        <f t="shared" ref="G62:G64" si="14">G$24*(D62/D$24)^3</f>
        <v>5831.9988336492188</v>
      </c>
      <c r="H62">
        <f>G62^(1/3)</f>
        <v>17.999998800050552</v>
      </c>
      <c r="I62">
        <f t="shared" si="12"/>
        <v>5.8319988336492195E-21</v>
      </c>
      <c r="J62" s="1">
        <f t="shared" si="13"/>
        <v>0</v>
      </c>
      <c r="K62" t="e">
        <f>(J62-J63)/(F62-F63)*(0-F63)+J63</f>
        <v>#DIV/0!</v>
      </c>
    </row>
    <row r="63" spans="4:12" x14ac:dyDescent="0.2">
      <c r="D63">
        <v>1.0249999999999999</v>
      </c>
      <c r="G63">
        <f t="shared" si="14"/>
        <v>6280.4248689677806</v>
      </c>
      <c r="H63">
        <f>G63^(1/3)</f>
        <v>18.449998770051813</v>
      </c>
      <c r="I63">
        <f t="shared" si="12"/>
        <v>6.2804248689677814E-21</v>
      </c>
      <c r="J63" s="1">
        <f t="shared" si="13"/>
        <v>0</v>
      </c>
    </row>
    <row r="64" spans="4:12" x14ac:dyDescent="0.2">
      <c r="D64">
        <v>1.05</v>
      </c>
      <c r="G64">
        <f t="shared" si="14"/>
        <v>6751.2676498031806</v>
      </c>
      <c r="H64">
        <f>G64^(1/3)</f>
        <v>18.899998740053082</v>
      </c>
      <c r="I64">
        <f t="shared" si="12"/>
        <v>6.7512676498031813E-21</v>
      </c>
      <c r="J64" s="1">
        <f>$R$15/I64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3AC0F-E04A-8643-AEE8-BA3A4AFF64D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0679A-2C39-2448-B7A3-4B9DECD5C288}">
  <dimension ref="D7:L42"/>
  <sheetViews>
    <sheetView topLeftCell="A12" workbookViewId="0">
      <selection activeCell="N29" sqref="N29"/>
    </sheetView>
  </sheetViews>
  <sheetFormatPr baseColWidth="10" defaultRowHeight="16" x14ac:dyDescent="0.2"/>
  <sheetData>
    <row r="7" spans="9:10" x14ac:dyDescent="0.2">
      <c r="I7" t="s">
        <v>20</v>
      </c>
    </row>
    <row r="8" spans="9:10" x14ac:dyDescent="0.2">
      <c r="I8">
        <v>95</v>
      </c>
      <c r="J8" t="s">
        <v>1</v>
      </c>
    </row>
    <row r="10" spans="9:10" x14ac:dyDescent="0.2">
      <c r="I10" t="s">
        <v>21</v>
      </c>
    </row>
    <row r="11" spans="9:10" x14ac:dyDescent="0.2">
      <c r="I11" t="s">
        <v>3</v>
      </c>
      <c r="J11">
        <f>58/(6.022E+23)</f>
        <v>9.6313517103952173E-23</v>
      </c>
    </row>
    <row r="12" spans="9:10" x14ac:dyDescent="0.2">
      <c r="I12" t="s">
        <v>4</v>
      </c>
      <c r="J12">
        <f>J11*I8</f>
        <v>9.1497841248754569E-21</v>
      </c>
    </row>
    <row r="17" spans="4:12" x14ac:dyDescent="0.2">
      <c r="D17" t="s">
        <v>13</v>
      </c>
    </row>
    <row r="19" spans="4:12" x14ac:dyDescent="0.2">
      <c r="D19" t="s">
        <v>6</v>
      </c>
      <c r="G19" t="s">
        <v>7</v>
      </c>
      <c r="H19" t="s">
        <v>8</v>
      </c>
      <c r="I19" t="s">
        <v>9</v>
      </c>
      <c r="J19" t="s">
        <v>10</v>
      </c>
      <c r="L19" t="s">
        <v>11</v>
      </c>
    </row>
    <row r="20" spans="4:12" x14ac:dyDescent="0.2">
      <c r="D20">
        <v>0.95</v>
      </c>
      <c r="G20">
        <v>5067.0200000000004</v>
      </c>
      <c r="H20">
        <f>G20^(1/3)</f>
        <v>17.175822348677173</v>
      </c>
      <c r="I20">
        <f>G20*(10^-24)</f>
        <v>5.0670200000000012E-21</v>
      </c>
      <c r="J20" s="1">
        <f>$N$11/I20</f>
        <v>0</v>
      </c>
    </row>
    <row r="21" spans="4:12" x14ac:dyDescent="0.2">
      <c r="D21">
        <v>0.97499999999999998</v>
      </c>
      <c r="G21">
        <f>G$20*(D21/D$20)^3</f>
        <v>5477.6672871409846</v>
      </c>
      <c r="H21">
        <f>G21^(1/3)</f>
        <v>17.627817673642369</v>
      </c>
      <c r="I21">
        <f t="shared" ref="I21:I24" si="0">G21*(10^-24)</f>
        <v>5.4776672871409852E-21</v>
      </c>
      <c r="J21" s="1">
        <f t="shared" ref="J21:J24" si="1">$N$11/I21</f>
        <v>0</v>
      </c>
      <c r="K21" t="e">
        <f>(J21-J22)/(F21-F22)*(0-F22)+J22</f>
        <v>#DIV/0!</v>
      </c>
    </row>
    <row r="22" spans="4:12" x14ac:dyDescent="0.2">
      <c r="D22">
        <v>1</v>
      </c>
      <c r="G22">
        <f t="shared" ref="G22:G24" si="2">G$20*(D22/D$20)^3</f>
        <v>5909.9227292608239</v>
      </c>
      <c r="H22">
        <f>G22^(1/3)</f>
        <v>18.079812998607551</v>
      </c>
      <c r="I22">
        <f t="shared" si="0"/>
        <v>5.9099227292608247E-21</v>
      </c>
      <c r="J22" s="1">
        <f t="shared" si="1"/>
        <v>0</v>
      </c>
    </row>
    <row r="23" spans="4:12" x14ac:dyDescent="0.2">
      <c r="D23">
        <v>1.0249999999999999</v>
      </c>
      <c r="G23">
        <f t="shared" si="2"/>
        <v>6364.3403816153977</v>
      </c>
      <c r="H23">
        <f>G23^(1/3)</f>
        <v>18.531808323572733</v>
      </c>
      <c r="I23">
        <f t="shared" si="0"/>
        <v>6.3643403816153987E-21</v>
      </c>
      <c r="J23" s="1">
        <f t="shared" si="1"/>
        <v>0</v>
      </c>
    </row>
    <row r="24" spans="4:12" x14ac:dyDescent="0.2">
      <c r="D24">
        <v>1.05</v>
      </c>
      <c r="G24">
        <f t="shared" si="2"/>
        <v>6841.4742994605658</v>
      </c>
      <c r="H24">
        <f>G24^(1/3)</f>
        <v>18.983803648537929</v>
      </c>
      <c r="I24">
        <f t="shared" si="0"/>
        <v>6.8414742994605664E-21</v>
      </c>
      <c r="J24" s="1">
        <f t="shared" si="1"/>
        <v>0</v>
      </c>
    </row>
    <row r="26" spans="4:12" x14ac:dyDescent="0.2">
      <c r="D26" t="s">
        <v>12</v>
      </c>
    </row>
    <row r="28" spans="4:12" x14ac:dyDescent="0.2">
      <c r="D28" t="s">
        <v>6</v>
      </c>
      <c r="G28" t="s">
        <v>7</v>
      </c>
      <c r="H28" t="s">
        <v>8</v>
      </c>
      <c r="I28" t="s">
        <v>9</v>
      </c>
      <c r="J28" t="s">
        <v>10</v>
      </c>
      <c r="L28" t="s">
        <v>11</v>
      </c>
    </row>
    <row r="29" spans="4:12" x14ac:dyDescent="0.2">
      <c r="D29">
        <v>0.95</v>
      </c>
      <c r="G29">
        <v>5067.0200000000004</v>
      </c>
      <c r="H29">
        <f>G29^(1/3)</f>
        <v>17.175822348677173</v>
      </c>
      <c r="I29">
        <f>G29*(10^-24)</f>
        <v>5.0670200000000012E-21</v>
      </c>
      <c r="J29" s="1">
        <f>$N$11/I29</f>
        <v>0</v>
      </c>
    </row>
    <row r="30" spans="4:12" x14ac:dyDescent="0.2">
      <c r="D30">
        <v>0.97499999999999998</v>
      </c>
      <c r="G30">
        <f>G$20*(D30/D$20)^3</f>
        <v>5477.6672871409846</v>
      </c>
      <c r="H30">
        <f>G30^(1/3)</f>
        <v>17.627817673642369</v>
      </c>
      <c r="I30">
        <f t="shared" ref="I30:I33" si="3">G30*(10^-24)</f>
        <v>5.4776672871409852E-21</v>
      </c>
      <c r="J30" s="1">
        <f>$N$11/I30</f>
        <v>0</v>
      </c>
      <c r="K30" t="e">
        <f>(J30-J31)/(F30-F31)*(0-F31)+J31</f>
        <v>#DIV/0!</v>
      </c>
    </row>
    <row r="31" spans="4:12" x14ac:dyDescent="0.2">
      <c r="D31">
        <v>1</v>
      </c>
      <c r="G31">
        <f t="shared" ref="G31:G33" si="4">G$20*(D31/D$20)^3</f>
        <v>5909.9227292608239</v>
      </c>
      <c r="H31">
        <f>G31^(1/3)</f>
        <v>18.079812998607551</v>
      </c>
      <c r="I31">
        <f t="shared" si="3"/>
        <v>5.9099227292608247E-21</v>
      </c>
      <c r="J31" s="1">
        <f t="shared" ref="J31:J33" si="5">$N$11/I31</f>
        <v>0</v>
      </c>
    </row>
    <row r="32" spans="4:12" x14ac:dyDescent="0.2">
      <c r="D32">
        <v>1.0249999999999999</v>
      </c>
      <c r="G32">
        <f t="shared" si="4"/>
        <v>6364.3403816153977</v>
      </c>
      <c r="H32">
        <f>G32^(1/3)</f>
        <v>18.531808323572733</v>
      </c>
      <c r="I32">
        <f t="shared" si="3"/>
        <v>6.3643403816153987E-21</v>
      </c>
      <c r="J32" s="1">
        <f t="shared" si="5"/>
        <v>0</v>
      </c>
    </row>
    <row r="33" spans="4:12" x14ac:dyDescent="0.2">
      <c r="D33">
        <v>1.05</v>
      </c>
      <c r="G33">
        <f t="shared" si="4"/>
        <v>6841.4742994605658</v>
      </c>
      <c r="H33">
        <f>G33^(1/3)</f>
        <v>18.983803648537929</v>
      </c>
      <c r="I33">
        <f t="shared" si="3"/>
        <v>6.8414742994605664E-21</v>
      </c>
      <c r="J33" s="1">
        <f t="shared" si="5"/>
        <v>0</v>
      </c>
    </row>
    <row r="35" spans="4:12" x14ac:dyDescent="0.2">
      <c r="D35" t="s">
        <v>5</v>
      </c>
    </row>
    <row r="37" spans="4:12" x14ac:dyDescent="0.2">
      <c r="D37" t="s">
        <v>6</v>
      </c>
      <c r="G37" t="s">
        <v>7</v>
      </c>
      <c r="H37" t="s">
        <v>8</v>
      </c>
      <c r="I37" t="s">
        <v>9</v>
      </c>
      <c r="J37" t="s">
        <v>10</v>
      </c>
      <c r="L37" t="s">
        <v>11</v>
      </c>
    </row>
    <row r="38" spans="4:12" x14ac:dyDescent="0.2">
      <c r="D38">
        <v>0.95</v>
      </c>
      <c r="G38">
        <v>5067.0200000000004</v>
      </c>
      <c r="H38">
        <f>G38^(1/3)</f>
        <v>17.175822348677173</v>
      </c>
      <c r="I38">
        <f>G38*(10^-24)</f>
        <v>5.0670200000000012E-21</v>
      </c>
      <c r="J38" s="1">
        <f>$N$11/I38</f>
        <v>0</v>
      </c>
    </row>
    <row r="39" spans="4:12" x14ac:dyDescent="0.2">
      <c r="D39">
        <v>0.97499999999999998</v>
      </c>
      <c r="G39">
        <f>G$20*(D39/D$20)^3</f>
        <v>5477.6672871409846</v>
      </c>
      <c r="H39">
        <f>G39^(1/3)</f>
        <v>17.627817673642369</v>
      </c>
      <c r="I39">
        <f t="shared" ref="I39:I42" si="6">G39*(10^-24)</f>
        <v>5.4776672871409852E-21</v>
      </c>
      <c r="J39" s="1">
        <f t="shared" ref="J39:J42" si="7">$N$11/I39</f>
        <v>0</v>
      </c>
      <c r="K39" t="e">
        <f>(J39-J40)/(F39-F40)*(0-F40)+J40</f>
        <v>#DIV/0!</v>
      </c>
    </row>
    <row r="40" spans="4:12" x14ac:dyDescent="0.2">
      <c r="D40">
        <v>1</v>
      </c>
      <c r="G40">
        <f t="shared" ref="G40:G42" si="8">G$20*(D40/D$20)^3</f>
        <v>5909.9227292608239</v>
      </c>
      <c r="H40">
        <f>G40^(1/3)</f>
        <v>18.079812998607551</v>
      </c>
      <c r="I40">
        <f t="shared" si="6"/>
        <v>5.9099227292608247E-21</v>
      </c>
      <c r="J40" s="1">
        <f t="shared" si="7"/>
        <v>0</v>
      </c>
    </row>
    <row r="41" spans="4:12" x14ac:dyDescent="0.2">
      <c r="D41">
        <v>1.0249999999999999</v>
      </c>
      <c r="G41">
        <f t="shared" si="8"/>
        <v>6364.3403816153977</v>
      </c>
      <c r="H41">
        <f>G41^(1/3)</f>
        <v>18.531808323572733</v>
      </c>
      <c r="I41">
        <f t="shared" si="6"/>
        <v>6.3643403816153987E-21</v>
      </c>
      <c r="J41" s="1">
        <f t="shared" si="7"/>
        <v>0</v>
      </c>
    </row>
    <row r="42" spans="4:12" x14ac:dyDescent="0.2">
      <c r="D42">
        <v>1.05</v>
      </c>
      <c r="G42">
        <f t="shared" si="8"/>
        <v>6841.4742994605658</v>
      </c>
      <c r="H42">
        <f>G42^(1/3)</f>
        <v>18.983803648537929</v>
      </c>
      <c r="I42">
        <f t="shared" si="6"/>
        <v>6.8414742994605664E-21</v>
      </c>
      <c r="J42" s="1">
        <f t="shared" si="7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03C03-4BAA-E94D-905C-F34C923FF02E}">
  <dimension ref="J24:J46"/>
  <sheetViews>
    <sheetView topLeftCell="A8" workbookViewId="0">
      <selection activeCell="H16" sqref="A1:XFD1048576"/>
    </sheetView>
  </sheetViews>
  <sheetFormatPr baseColWidth="10" defaultRowHeight="16" x14ac:dyDescent="0.2"/>
  <sheetData>
    <row r="24" spans="10:10" x14ac:dyDescent="0.2">
      <c r="J24" s="1"/>
    </row>
    <row r="25" spans="10:10" x14ac:dyDescent="0.2">
      <c r="J25" s="1"/>
    </row>
    <row r="26" spans="10:10" x14ac:dyDescent="0.2">
      <c r="J26" s="1"/>
    </row>
    <row r="27" spans="10:10" x14ac:dyDescent="0.2">
      <c r="J27" s="1"/>
    </row>
    <row r="28" spans="10:10" x14ac:dyDescent="0.2">
      <c r="J28" s="1"/>
    </row>
    <row r="33" spans="10:10" x14ac:dyDescent="0.2">
      <c r="J33" s="1"/>
    </row>
    <row r="34" spans="10:10" x14ac:dyDescent="0.2">
      <c r="J34" s="1"/>
    </row>
    <row r="35" spans="10:10" x14ac:dyDescent="0.2">
      <c r="J35" s="1"/>
    </row>
    <row r="36" spans="10:10" x14ac:dyDescent="0.2">
      <c r="J36" s="1"/>
    </row>
    <row r="37" spans="10:10" x14ac:dyDescent="0.2">
      <c r="J37" s="1"/>
    </row>
    <row r="42" spans="10:10" x14ac:dyDescent="0.2">
      <c r="J42" s="1"/>
    </row>
    <row r="43" spans="10:10" x14ac:dyDescent="0.2">
      <c r="J43" s="1"/>
    </row>
    <row r="44" spans="10:10" x14ac:dyDescent="0.2">
      <c r="J44" s="1"/>
    </row>
    <row r="45" spans="10:10" x14ac:dyDescent="0.2">
      <c r="J45" s="1"/>
    </row>
    <row r="46" spans="10:10" x14ac:dyDescent="0.2">
      <c r="J4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NaCl</vt:lpstr>
      <vt:lpstr>NaCl20MgCl2</vt:lpstr>
      <vt:lpstr>NaCl43MgCl2</vt:lpstr>
      <vt:lpstr>NaCl60MgCl2</vt:lpstr>
      <vt:lpstr>NaCl80MgCl2</vt:lpstr>
      <vt:lpstr>MgCl2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2020-06-29T15:26:14Z</dcterms:created>
  <dcterms:modified xsi:type="dcterms:W3CDTF">2020-06-30T18:12:44Z</dcterms:modified>
</cp:coreProperties>
</file>