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8C56174B-0638-5E45-AD67-9BBF12C45F6D}" xr6:coauthVersionLast="36" xr6:coauthVersionMax="36" xr10:uidLastSave="{00000000-0000-0000-0000-000000000000}"/>
  <bookViews>
    <workbookView xWindow="1960" yWindow="700" windowWidth="26840" windowHeight="15940" xr2:uid="{D4B9B0EC-20BA-2940-AB1B-2FFB2AC73BA0}"/>
  </bookViews>
  <sheets>
    <sheet name="summary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O4" i="2"/>
  <c r="Q4" i="2" s="1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W4" i="2"/>
  <c r="V4" i="2"/>
  <c r="U4" i="2"/>
  <c r="R4" i="2" l="1"/>
  <c r="X4" i="2" l="1"/>
  <c r="Y4" i="2"/>
  <c r="Z4" i="2"/>
  <c r="X5" i="2"/>
  <c r="C15" i="2"/>
  <c r="D15" i="2"/>
  <c r="E15" i="2"/>
  <c r="G4" i="2"/>
  <c r="H4" i="2" s="1"/>
  <c r="F15" i="2" l="1"/>
  <c r="C17" i="2" l="1"/>
  <c r="D17" i="2"/>
  <c r="E17" i="2"/>
  <c r="C18" i="2"/>
  <c r="C28" i="2" s="1"/>
  <c r="D18" i="2"/>
  <c r="D28" i="2" s="1"/>
  <c r="D29" i="2" s="1"/>
  <c r="E18" i="2"/>
  <c r="E28" i="2" s="1"/>
  <c r="E29" i="2" s="1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E16" i="2"/>
  <c r="D16" i="2"/>
  <c r="C16" i="2"/>
  <c r="M8" i="2"/>
  <c r="M9" i="2"/>
  <c r="M10" i="2"/>
  <c r="M11" i="2"/>
  <c r="M12" i="2"/>
  <c r="M7" i="2"/>
  <c r="Y5" i="2"/>
  <c r="Z5" i="2"/>
  <c r="X6" i="2"/>
  <c r="Y6" i="2"/>
  <c r="Z6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Y7" i="2"/>
  <c r="Z7" i="2"/>
  <c r="X7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5" i="2"/>
  <c r="H5" i="2" s="1"/>
  <c r="I5" i="2" s="1"/>
  <c r="J5" i="2" s="1"/>
  <c r="K5" i="2" s="1"/>
  <c r="F16" i="2" l="1"/>
  <c r="R6" i="2"/>
  <c r="F23" i="2"/>
  <c r="I9" i="2"/>
  <c r="J9" i="2" s="1"/>
  <c r="K9" i="2" s="1"/>
  <c r="F17" i="2"/>
  <c r="F18" i="2"/>
  <c r="F28" i="2" s="1"/>
  <c r="F29" i="2" s="1"/>
  <c r="C29" i="2"/>
  <c r="F19" i="2"/>
  <c r="F22" i="2"/>
  <c r="F21" i="2"/>
  <c r="R10" i="2"/>
  <c r="F20" i="2"/>
  <c r="I7" i="2"/>
  <c r="J7" i="2" s="1"/>
  <c r="K7" i="2" s="1"/>
  <c r="R12" i="2"/>
  <c r="R9" i="2"/>
  <c r="R11" i="2"/>
  <c r="R8" i="2"/>
  <c r="R7" i="2"/>
  <c r="S4" i="2" s="1"/>
  <c r="R5" i="2"/>
  <c r="I11" i="2"/>
  <c r="J11" i="2" s="1"/>
  <c r="K11" i="2" s="1"/>
  <c r="I8" i="2"/>
  <c r="J8" i="2" s="1"/>
  <c r="K8" i="2" s="1"/>
  <c r="I12" i="2"/>
  <c r="J12" i="2" s="1"/>
  <c r="K12" i="2" s="1"/>
  <c r="I6" i="2"/>
  <c r="J6" i="2" s="1"/>
  <c r="K6" i="2" s="1"/>
  <c r="J10" i="2"/>
  <c r="K10" i="2" s="1"/>
  <c r="S5" i="2" l="1"/>
  <c r="S9" i="2"/>
  <c r="S12" i="2"/>
  <c r="S6" i="2"/>
  <c r="S7" i="2"/>
  <c r="S8" i="2"/>
  <c r="S11" i="2"/>
  <c r="S10" i="2"/>
</calcChain>
</file>

<file path=xl/sharedStrings.xml><?xml version="1.0" encoding="utf-8"?>
<sst xmlns="http://schemas.openxmlformats.org/spreadsheetml/2006/main" count="43" uniqueCount="38">
  <si>
    <t>a</t>
  </si>
  <si>
    <t>b</t>
  </si>
  <si>
    <t>c</t>
  </si>
  <si>
    <t>E</t>
  </si>
  <si>
    <t>V</t>
  </si>
  <si>
    <t>E/at</t>
  </si>
  <si>
    <t>V/at</t>
  </si>
  <si>
    <t>a/a0</t>
  </si>
  <si>
    <t>b/b0</t>
  </si>
  <si>
    <t>c/c0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</si>
  <si>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</si>
  <si>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</si>
  <si>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</si>
  <si>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</si>
  <si>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</si>
  <si>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</si>
  <si>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</si>
  <si>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</si>
  <si>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</si>
  <si>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in %</t>
  </si>
  <si>
    <t>a0</t>
  </si>
  <si>
    <t>My expansion</t>
  </si>
  <si>
    <t>Plus Ce</t>
  </si>
  <si>
    <t>Handbook Cp</t>
  </si>
  <si>
    <t>b0</t>
  </si>
  <si>
    <t>c0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</si>
  <si>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</si>
  <si>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</si>
  <si>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</si>
  <si>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</si>
  <si>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</si>
  <si>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</si>
  <si>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</si>
  <si>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</si>
  <si>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</si>
  <si>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</si>
  <si>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Barrett expt @ 300 K</t>
  </si>
  <si>
    <t>fraction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</si>
</sst>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K53"/>
  <sheetViews>
    <sheetView tabSelected="1" workbookViewId="0">
      <selection activeCell="H15" sqref="H15"/>
    </sheetView>
  </sheetViews>
  <sheetFormatPr baseColWidth="10" defaultRowHeight="16" x14ac:dyDescent="0.2"/>
  <sheetData>
    <row r="1" spans="2:37" x14ac:dyDescent="0.2">
      <c r="S1" t="s">
        <v>19</v>
      </c>
    </row>
    <row r="2" spans="2:37" x14ac:dyDescent="0.2">
      <c r="X2" t="s">
        <v>21</v>
      </c>
    </row>
    <row r="3" spans="2:37" x14ac:dyDescent="0.2"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15</v>
      </c>
      <c r="K3" t="s">
        <v>22</v>
      </c>
      <c r="L3" t="s">
        <v>16</v>
      </c>
      <c r="M3" t="s">
        <v>23</v>
      </c>
      <c r="O3" t="s">
        <v>4</v>
      </c>
      <c r="P3" t="s">
        <v>5</v>
      </c>
      <c r="Q3" t="s">
        <v>6</v>
      </c>
      <c r="R3" t="s">
        <v>18</v>
      </c>
      <c r="S3" t="s">
        <v>17</v>
      </c>
      <c r="U3" t="s">
        <v>7</v>
      </c>
      <c r="V3" t="s">
        <v>8</v>
      </c>
      <c r="W3" t="s">
        <v>9</v>
      </c>
      <c r="X3" t="s">
        <v>0</v>
      </c>
      <c r="Y3" t="s">
        <v>1</v>
      </c>
      <c r="Z3" t="s">
        <v>2</v>
      </c>
      <c r="AI3" s="2"/>
      <c r="AJ3" s="2"/>
      <c r="AK3" s="2"/>
    </row>
    <row r="4" spans="2:37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U4">
        <f>C4/C$4</f>
        <v>1</v>
      </c>
      <c r="V4">
        <f>D4/D$4</f>
        <v>1</v>
      </c>
      <c r="W4">
        <f>E4/E$4</f>
        <v>1</v>
      </c>
      <c r="X4">
        <f>(C4-C$7)/C$7</f>
        <v>-2.4251168243098177E-2</v>
      </c>
      <c r="Y4">
        <f t="shared" ref="Y4" si="2">(D4-D$7)/D$7</f>
        <v>1.0836308609985352E-2</v>
      </c>
      <c r="Z4">
        <f t="shared" ref="Z4" si="3">(E4-E$7)/E$7</f>
        <v>-4.3091797573437023E-3</v>
      </c>
      <c r="AI4" s="2"/>
      <c r="AJ4" s="2"/>
      <c r="AK4" s="2"/>
    </row>
    <row r="5" spans="2:37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U5">
        <f>C5/C$4</f>
        <v>1.0049897046957845</v>
      </c>
      <c r="V5">
        <f>D5/D$4</f>
        <v>0.99837603314904588</v>
      </c>
      <c r="W5">
        <f>E5/E$4</f>
        <v>1.0012620345070939</v>
      </c>
      <c r="X5">
        <f>(C5-C$7)/C$7</f>
        <v>-1.9382469715374467E-2</v>
      </c>
      <c r="Y5">
        <f t="shared" ref="X5:Z12" si="4">(D5-D$7)/D$7</f>
        <v>9.1947439530619349E-3</v>
      </c>
      <c r="Z5">
        <f t="shared" si="4"/>
        <v>-3.0525835838007146E-3</v>
      </c>
      <c r="AI5" s="2"/>
      <c r="AJ5" s="2"/>
      <c r="AK5" s="2"/>
    </row>
    <row r="6" spans="2:37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5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6">O6/180</f>
        <v>20.054645988842843</v>
      </c>
      <c r="R6" s="1">
        <f t="shared" ref="R6:R12" si="7">O6^(1/3)</f>
        <v>15.340134533025417</v>
      </c>
      <c r="S6" s="1">
        <f t="shared" ref="S6:S12" si="8">100*(R6-$R$7)/$R$7</f>
        <v>-0.25290645449887816</v>
      </c>
      <c r="U6">
        <f>C6/C$4</f>
        <v>1.0125459916221051</v>
      </c>
      <c r="V6">
        <f>D6/D$4</f>
        <v>0.99542687264817165</v>
      </c>
      <c r="W6">
        <f>E6/E$4</f>
        <v>1.0026128213646233</v>
      </c>
      <c r="X6">
        <f t="shared" si="4"/>
        <v>-1.2009431574597183E-2</v>
      </c>
      <c r="Y6">
        <f t="shared" si="4"/>
        <v>6.2136254388598048E-3</v>
      </c>
      <c r="Z6">
        <f t="shared" si="4"/>
        <v>-1.7076175096543272E-3</v>
      </c>
      <c r="AI6" s="2"/>
      <c r="AJ6" s="2"/>
      <c r="AK6" s="2"/>
    </row>
    <row r="7" spans="2:37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9">(1.5)*(0.000086173)*B7*180</f>
        <v>6.9800130000000005</v>
      </c>
      <c r="H7" s="1">
        <f t="shared" si="5"/>
        <v>-1983.7988462866683</v>
      </c>
      <c r="I7" s="1">
        <f t="shared" ref="I7:I12" si="10">(H7-H6)/(B7-B6)</f>
        <v>5.0407332666648014E-2</v>
      </c>
      <c r="J7" s="1">
        <f t="shared" ref="J7:J12" si="11">I7*(1.602*10^-19)*(6.022*10^23)/180</f>
        <v>27.016213201351334</v>
      </c>
      <c r="K7" s="3">
        <f t="shared" ref="K7:K12" si="12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6"/>
        <v>20.20757736494134</v>
      </c>
      <c r="R7" s="1">
        <f t="shared" si="7"/>
        <v>15.379029090233878</v>
      </c>
      <c r="S7" s="1">
        <f t="shared" si="8"/>
        <v>0</v>
      </c>
      <c r="U7">
        <f>C7/C$4</f>
        <v>1.0248539044616967</v>
      </c>
      <c r="V7">
        <f>D7/D$4</f>
        <v>0.98927985815538566</v>
      </c>
      <c r="W7">
        <f>E7/E$4</f>
        <v>1.0043278291511148</v>
      </c>
      <c r="X7">
        <f t="shared" si="4"/>
        <v>0</v>
      </c>
      <c r="Y7">
        <f t="shared" si="4"/>
        <v>0</v>
      </c>
      <c r="Z7">
        <f t="shared" si="4"/>
        <v>0</v>
      </c>
    </row>
    <row r="8" spans="2:37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9"/>
        <v>9.3066840000000006</v>
      </c>
      <c r="H8" s="1">
        <f t="shared" si="5"/>
        <v>-1978.771159539999</v>
      </c>
      <c r="I8" s="1">
        <f t="shared" si="10"/>
        <v>5.0276867466693603E-2</v>
      </c>
      <c r="J8" s="1">
        <f t="shared" si="11"/>
        <v>26.946289333714169</v>
      </c>
      <c r="K8" s="3">
        <f t="shared" si="12"/>
        <v>30.488289333714171</v>
      </c>
      <c r="L8">
        <v>350</v>
      </c>
      <c r="M8" s="3">
        <f t="shared" ref="M8:M12" si="13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6"/>
        <v>20.318070482008789</v>
      </c>
      <c r="R8" s="1">
        <f t="shared" si="7"/>
        <v>15.407008513391128</v>
      </c>
      <c r="S8" s="1">
        <f t="shared" si="8"/>
        <v>0.18193231180645605</v>
      </c>
      <c r="U8">
        <f>C8/C$4</f>
        <v>1.0331667673314202</v>
      </c>
      <c r="V8">
        <f>D8/D$4</f>
        <v>0.98440585844335571</v>
      </c>
      <c r="W8">
        <f>E8/E$4</f>
        <v>1.0066539874737077</v>
      </c>
      <c r="X8">
        <f t="shared" si="4"/>
        <v>8.1112662336880539E-3</v>
      </c>
      <c r="Y8">
        <f t="shared" si="4"/>
        <v>-4.9268158770744844E-3</v>
      </c>
      <c r="Z8">
        <f t="shared" si="4"/>
        <v>2.3161344882367493E-3</v>
      </c>
      <c r="AF8" s="1"/>
      <c r="AG8" s="1"/>
      <c r="AH8" s="1"/>
    </row>
    <row r="9" spans="2:37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9"/>
        <v>11.633355</v>
      </c>
      <c r="H9" s="1">
        <f t="shared" si="5"/>
        <v>-1973.8918958266652</v>
      </c>
      <c r="I9" s="1">
        <f t="shared" si="10"/>
        <v>4.8792637133337848E-2</v>
      </c>
      <c r="J9" s="1">
        <f t="shared" si="11"/>
        <v>26.150804212709485</v>
      </c>
      <c r="K9" s="3">
        <f t="shared" si="12"/>
        <v>30.704804212709483</v>
      </c>
      <c r="L9">
        <v>450</v>
      </c>
      <c r="M9" s="3">
        <f t="shared" si="13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6"/>
        <v>20.41633782728621</v>
      </c>
      <c r="R9" s="1">
        <f t="shared" si="7"/>
        <v>15.431806989522078</v>
      </c>
      <c r="S9" s="1">
        <f t="shared" si="8"/>
        <v>0.34318095751386329</v>
      </c>
      <c r="U9">
        <f>C9/C$4</f>
        <v>1.038671170223407</v>
      </c>
      <c r="V9">
        <f>D9/D$4</f>
        <v>0.9816464044294444</v>
      </c>
      <c r="W9">
        <f>E9/E$4</f>
        <v>1.0089904585003002</v>
      </c>
      <c r="X9">
        <f t="shared" si="4"/>
        <v>1.3482180925063455E-2</v>
      </c>
      <c r="Y9">
        <f t="shared" si="4"/>
        <v>-7.7161721862756844E-3</v>
      </c>
      <c r="Z9">
        <f t="shared" si="4"/>
        <v>4.642537241177901E-3</v>
      </c>
      <c r="AF9" s="1"/>
      <c r="AG9" s="1"/>
      <c r="AH9" s="1"/>
    </row>
    <row r="10" spans="2:37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9"/>
        <v>13.960026000000001</v>
      </c>
      <c r="H10" s="1">
        <f t="shared" si="5"/>
        <v>-1968.8662506066669</v>
      </c>
      <c r="I10" s="1">
        <f t="shared" si="10"/>
        <v>5.0256452199982961E-2</v>
      </c>
      <c r="J10" s="1">
        <f t="shared" si="11"/>
        <v>26.935347608198462</v>
      </c>
      <c r="K10" s="3">
        <f t="shared" si="12"/>
        <v>32.501347608198465</v>
      </c>
      <c r="L10">
        <v>550</v>
      </c>
      <c r="M10" s="3">
        <f t="shared" si="13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6"/>
        <v>20.487514755367968</v>
      </c>
      <c r="R10" s="1">
        <f t="shared" si="7"/>
        <v>15.449719354029421</v>
      </c>
      <c r="S10" s="1">
        <f t="shared" si="8"/>
        <v>0.45965361909896507</v>
      </c>
      <c r="U10">
        <f>C10/C$4</f>
        <v>1.0419140870813259</v>
      </c>
      <c r="V10">
        <f>D10/D$4</f>
        <v>0.97991236757900679</v>
      </c>
      <c r="W10">
        <f>E10/E$4</f>
        <v>1.0111428239640057</v>
      </c>
      <c r="X10">
        <f t="shared" si="4"/>
        <v>1.6646453260662705E-2</v>
      </c>
      <c r="Y10">
        <f t="shared" si="4"/>
        <v>-9.4689995951657037E-3</v>
      </c>
      <c r="Z10">
        <f t="shared" si="4"/>
        <v>6.7856277751965656E-3</v>
      </c>
      <c r="AF10" s="1"/>
      <c r="AG10" s="1"/>
      <c r="AH10" s="1"/>
    </row>
    <row r="11" spans="2:37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9"/>
        <v>16.286697</v>
      </c>
      <c r="H11" s="1">
        <f t="shared" si="5"/>
        <v>-1963.6277162333338</v>
      </c>
      <c r="I11" s="1">
        <f t="shared" si="10"/>
        <v>5.2385343733330952E-2</v>
      </c>
      <c r="J11" s="1">
        <f t="shared" si="11"/>
        <v>28.076344056628589</v>
      </c>
      <c r="K11" s="3">
        <f t="shared" si="12"/>
        <v>34.654344056628588</v>
      </c>
      <c r="L11">
        <v>650</v>
      </c>
      <c r="M11" s="3">
        <f t="shared" si="13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6"/>
        <v>20.581822218846849</v>
      </c>
      <c r="R11" s="1">
        <f t="shared" si="7"/>
        <v>15.473388955072306</v>
      </c>
      <c r="S11" s="1">
        <f t="shared" si="8"/>
        <v>0.61356191138456595</v>
      </c>
      <c r="U11">
        <f>C11/C$4</f>
        <v>1.0458803308261242</v>
      </c>
      <c r="V11">
        <f>D11/D$4</f>
        <v>0.97839801637441193</v>
      </c>
      <c r="W11">
        <f>E11/E$4</f>
        <v>1.0135113975867958</v>
      </c>
      <c r="X11">
        <f t="shared" si="4"/>
        <v>2.051651096111274E-2</v>
      </c>
      <c r="Y11">
        <f t="shared" si="4"/>
        <v>-1.099976077675742E-2</v>
      </c>
      <c r="Z11">
        <f t="shared" si="4"/>
        <v>9.1439947884776381E-3</v>
      </c>
      <c r="AF11" s="1"/>
      <c r="AG11" s="1"/>
      <c r="AH11" s="1"/>
    </row>
    <row r="12" spans="2:37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9"/>
        <v>18.613368000000001</v>
      </c>
      <c r="H12" s="1">
        <f t="shared" si="5"/>
        <v>-1958.4867573185188</v>
      </c>
      <c r="I12" s="1">
        <f t="shared" si="10"/>
        <v>5.1409589148149734E-2</v>
      </c>
      <c r="J12" s="1">
        <f t="shared" si="11"/>
        <v>27.553380580664033</v>
      </c>
      <c r="K12" s="3">
        <f t="shared" si="12"/>
        <v>35.143380580664036</v>
      </c>
      <c r="L12">
        <v>750</v>
      </c>
      <c r="M12" s="3">
        <f t="shared" si="13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6"/>
        <v>20.656675368579393</v>
      </c>
      <c r="R12" s="1">
        <f t="shared" si="7"/>
        <v>15.492124429675341</v>
      </c>
      <c r="S12" s="1">
        <f t="shared" si="8"/>
        <v>0.73538673200951055</v>
      </c>
      <c r="U12">
        <f>C12/C$4</f>
        <v>1.0494246767021105</v>
      </c>
      <c r="V12">
        <f>D12/D$4</f>
        <v>0.97610725182119551</v>
      </c>
      <c r="W12">
        <f>E12/E$4</f>
        <v>1.0161410268673505</v>
      </c>
      <c r="X12">
        <f t="shared" si="4"/>
        <v>2.3974902308948647E-2</v>
      </c>
      <c r="Y12">
        <f t="shared" si="4"/>
        <v>-1.3315348761625316E-2</v>
      </c>
      <c r="Z12">
        <f t="shared" si="4"/>
        <v>1.1762292523767223E-2</v>
      </c>
      <c r="AF12" s="1"/>
      <c r="AG12" s="1"/>
      <c r="AH12" s="1"/>
    </row>
    <row r="13" spans="2:37" x14ac:dyDescent="0.2">
      <c r="C13" s="1"/>
      <c r="D13" s="1"/>
      <c r="E13" s="1"/>
      <c r="F13" s="1"/>
      <c r="AF13" s="1"/>
      <c r="AG13" s="1"/>
      <c r="AH13" s="1"/>
    </row>
    <row r="14" spans="2:37" x14ac:dyDescent="0.2">
      <c r="C14" t="s">
        <v>20</v>
      </c>
      <c r="D14" t="s">
        <v>24</v>
      </c>
      <c r="E14" t="s">
        <v>25</v>
      </c>
      <c r="F14" t="s">
        <v>4</v>
      </c>
      <c r="L14" s="1"/>
    </row>
    <row r="15" spans="2:37" x14ac:dyDescent="0.2">
      <c r="B15">
        <v>1</v>
      </c>
      <c r="C15" s="4">
        <f>C4/5</f>
        <v>2.7104410341283165</v>
      </c>
      <c r="D15" s="4">
        <f>D4/3</f>
        <v>5.9715128194468123</v>
      </c>
      <c r="E15" s="4">
        <f>E4/3</f>
        <v>4.9044835836775702</v>
      </c>
      <c r="F15">
        <f>C15*D15*E15</f>
        <v>79.381192315018779</v>
      </c>
      <c r="L15" s="1"/>
    </row>
    <row r="16" spans="2:37" x14ac:dyDescent="0.2">
      <c r="B16">
        <v>100</v>
      </c>
      <c r="C16" s="4">
        <f>C5/5</f>
        <v>2.7239653344839536</v>
      </c>
      <c r="D16" s="4">
        <f>D5/3</f>
        <v>5.9618152805779836</v>
      </c>
      <c r="E16" s="4">
        <f>E5/3</f>
        <v>4.9106732111996472</v>
      </c>
      <c r="F16" s="4">
        <f>C16*D16*E16</f>
        <v>79.74824354104922</v>
      </c>
      <c r="L16" s="1"/>
    </row>
    <row r="17" spans="2:15" x14ac:dyDescent="0.2">
      <c r="B17">
        <v>200</v>
      </c>
      <c r="C17" s="4">
        <f>C6/5</f>
        <v>2.7444462046347002</v>
      </c>
      <c r="D17" s="4">
        <f>D6/3</f>
        <v>5.9442043308404067</v>
      </c>
      <c r="E17" s="4">
        <f>E6/3</f>
        <v>4.9172981231674475</v>
      </c>
      <c r="F17" s="4">
        <f t="shared" ref="F17:F23" si="14">C17*D17*E17</f>
        <v>80.218583955371386</v>
      </c>
      <c r="L17" s="1"/>
    </row>
    <row r="18" spans="2:15" x14ac:dyDescent="0.2">
      <c r="B18" s="5">
        <v>300</v>
      </c>
      <c r="C18" s="6">
        <f>C7/5</f>
        <v>2.777806076639604</v>
      </c>
      <c r="D18" s="6">
        <f>D7/3</f>
        <v>5.9074973549954102</v>
      </c>
      <c r="E18" s="6">
        <f>E7/3</f>
        <v>4.9257093507021743</v>
      </c>
      <c r="F18" s="4">
        <f t="shared" si="14"/>
        <v>80.830309459765374</v>
      </c>
      <c r="L18" s="1"/>
    </row>
    <row r="19" spans="2:15" x14ac:dyDescent="0.2">
      <c r="B19">
        <v>400</v>
      </c>
      <c r="C19" s="4">
        <f>C8/5</f>
        <v>2.8003376012727843</v>
      </c>
      <c r="D19" s="4">
        <f>D8/3</f>
        <v>5.8783922032330436</v>
      </c>
      <c r="E19" s="4">
        <f>E8/3</f>
        <v>4.9371179560083656</v>
      </c>
      <c r="F19" s="4">
        <f t="shared" si="14"/>
        <v>81.272281928035156</v>
      </c>
      <c r="L19" s="1"/>
    </row>
    <row r="20" spans="2:15" x14ac:dyDescent="0.2">
      <c r="B20">
        <v>500</v>
      </c>
      <c r="C20" s="4">
        <f>C9/5</f>
        <v>2.8152569607395996</v>
      </c>
      <c r="D20" s="4">
        <f>D9/3</f>
        <v>5.8619140882142977</v>
      </c>
      <c r="E20" s="4">
        <f>E9/3</f>
        <v>4.9485771398020271</v>
      </c>
      <c r="F20" s="4">
        <f t="shared" si="14"/>
        <v>81.665351309144839</v>
      </c>
      <c r="L20" s="1"/>
    </row>
    <row r="21" spans="2:15" x14ac:dyDescent="0.2">
      <c r="B21">
        <v>600</v>
      </c>
      <c r="C21" s="4">
        <f>C10/5</f>
        <v>2.8240466956615697</v>
      </c>
      <c r="D21" s="4">
        <f>D10/3</f>
        <v>5.8515592649325159</v>
      </c>
      <c r="E21" s="4">
        <f>E10/3</f>
        <v>4.9591333808848441</v>
      </c>
      <c r="F21" s="4">
        <f t="shared" si="14"/>
        <v>81.950059021471859</v>
      </c>
      <c r="L21" s="3"/>
    </row>
    <row r="22" spans="2:15" x14ac:dyDescent="0.2">
      <c r="B22">
        <v>700</v>
      </c>
      <c r="C22" s="4">
        <f>C11/5</f>
        <v>2.8347969654588256</v>
      </c>
      <c r="D22" s="4">
        <f>D11/3</f>
        <v>5.8425162973011338</v>
      </c>
      <c r="E22" s="4">
        <f>E11/3</f>
        <v>4.9707500113345509</v>
      </c>
      <c r="F22" s="4">
        <f t="shared" si="14"/>
        <v>82.327288875387396</v>
      </c>
      <c r="J22" s="3"/>
      <c r="L22" s="3"/>
    </row>
    <row r="23" spans="2:15" x14ac:dyDescent="0.2">
      <c r="B23">
        <v>800</v>
      </c>
      <c r="C23" s="4">
        <f>C12/5</f>
        <v>2.8444037059602421</v>
      </c>
      <c r="D23" s="4">
        <f>D12/3</f>
        <v>5.8288369674052669</v>
      </c>
      <c r="E23" s="4">
        <f>E12/3</f>
        <v>4.9836469849721885</v>
      </c>
      <c r="F23" s="4">
        <f t="shared" si="14"/>
        <v>82.626701474317571</v>
      </c>
    </row>
    <row r="26" spans="2:15" x14ac:dyDescent="0.2">
      <c r="C26" t="s">
        <v>36</v>
      </c>
    </row>
    <row r="27" spans="2:15" x14ac:dyDescent="0.2">
      <c r="C27">
        <v>2.8536999999999999</v>
      </c>
      <c r="D27">
        <v>5.8695000000000004</v>
      </c>
      <c r="E27">
        <v>4.9547999999999996</v>
      </c>
      <c r="F27">
        <v>82.991799999999998</v>
      </c>
    </row>
    <row r="28" spans="2:15" x14ac:dyDescent="0.2">
      <c r="B28" t="s">
        <v>37</v>
      </c>
      <c r="C28" s="1">
        <f>(C18-C27)/C27</f>
        <v>-2.659492005480461E-2</v>
      </c>
      <c r="D28" s="1">
        <f>(D18-D27)/D27</f>
        <v>6.4736953736110048E-3</v>
      </c>
      <c r="E28" s="1">
        <f>(E18-E27)/E27</f>
        <v>-5.8712055578076508E-3</v>
      </c>
      <c r="F28" s="1">
        <f>(F18-F27)/F27</f>
        <v>-2.6044627785330888E-2</v>
      </c>
    </row>
    <row r="29" spans="2:15" x14ac:dyDescent="0.2">
      <c r="B29" t="s">
        <v>19</v>
      </c>
      <c r="C29" s="3">
        <f>C28*100</f>
        <v>-2.6594920054804612</v>
      </c>
      <c r="D29" s="3">
        <f t="shared" ref="D29:F29" si="15">D28*100</f>
        <v>0.64736953736110048</v>
      </c>
      <c r="E29" s="3">
        <f t="shared" si="15"/>
        <v>-0.58712055578076505</v>
      </c>
      <c r="F29" s="3">
        <f t="shared" si="15"/>
        <v>-2.6044627785330889</v>
      </c>
    </row>
    <row r="31" spans="2:15" x14ac:dyDescent="0.2">
      <c r="I31" t="s">
        <v>28</v>
      </c>
    </row>
    <row r="32" spans="2:15" x14ac:dyDescent="0.2">
      <c r="C32" t="s">
        <v>10</v>
      </c>
      <c r="D32" t="s">
        <v>11</v>
      </c>
      <c r="E32" t="s">
        <v>26</v>
      </c>
      <c r="F32" t="s">
        <v>27</v>
      </c>
      <c r="H32" t="s">
        <v>35</v>
      </c>
      <c r="I32" t="s">
        <v>29</v>
      </c>
      <c r="J32" t="s">
        <v>30</v>
      </c>
      <c r="K32" t="s">
        <v>31</v>
      </c>
      <c r="M32" t="s">
        <v>32</v>
      </c>
      <c r="N32" t="s">
        <v>33</v>
      </c>
      <c r="O32" t="s">
        <v>34</v>
      </c>
    </row>
    <row r="33" spans="2:15" x14ac:dyDescent="0.2">
      <c r="B33">
        <v>100</v>
      </c>
      <c r="C33" s="4">
        <v>3.8076756040741202</v>
      </c>
      <c r="D33" s="4">
        <v>1.6937196159235555</v>
      </c>
      <c r="E33" s="1">
        <v>1.7500193943124624E-2</v>
      </c>
      <c r="F33" s="1">
        <v>1.8879627272226449E-2</v>
      </c>
      <c r="H33">
        <v>100</v>
      </c>
      <c r="I33" s="1">
        <v>2.7567182870048029E-2</v>
      </c>
      <c r="J33" s="1">
        <v>-8.503235262058307E-3</v>
      </c>
      <c r="K33" s="1">
        <v>1.5097624150549535E-3</v>
      </c>
      <c r="M33" s="1">
        <v>2.0230890139241121E-4</v>
      </c>
      <c r="N33" s="1">
        <v>-2.142356364548694E-3</v>
      </c>
      <c r="O33" s="1">
        <v>-3.3166998560454485E-5</v>
      </c>
    </row>
    <row r="34" spans="2:15" x14ac:dyDescent="0.2">
      <c r="B34">
        <v>200</v>
      </c>
      <c r="C34" s="4">
        <v>3.8218923545546204</v>
      </c>
      <c r="D34" s="4">
        <v>1.5563933913713299</v>
      </c>
      <c r="E34" s="1">
        <v>4.0627085984680338E-2</v>
      </c>
      <c r="F34" s="1">
        <v>3.5230333481322575E-2</v>
      </c>
      <c r="H34">
        <v>200</v>
      </c>
      <c r="I34" s="1">
        <v>2.0180236384446718E-2</v>
      </c>
      <c r="J34" s="1">
        <v>-5.5475304999238247E-3</v>
      </c>
      <c r="K34" s="1">
        <v>2.3514883108038836E-3</v>
      </c>
      <c r="M34" s="1">
        <v>5.9362057532288438E-4</v>
      </c>
      <c r="N34" s="1">
        <v>-2.4083434634854378E-3</v>
      </c>
      <c r="O34" s="1">
        <v>-1.5425593223829221E-4</v>
      </c>
    </row>
    <row r="35" spans="2:15" x14ac:dyDescent="0.2">
      <c r="B35">
        <v>300</v>
      </c>
      <c r="C35" s="4">
        <v>3.3496837249276723</v>
      </c>
      <c r="D35" s="4">
        <v>1.322631241740055</v>
      </c>
      <c r="E35" s="1">
        <v>6.0388900107024669E-2</v>
      </c>
      <c r="F35" s="1">
        <v>6.6049484661985652E-2</v>
      </c>
      <c r="H35">
        <v>300</v>
      </c>
      <c r="I35" s="1">
        <v>1.489537827191474E-2</v>
      </c>
      <c r="J35" s="1">
        <v>-3.8776427955423522E-3</v>
      </c>
      <c r="K35" s="1">
        <v>2.5722936288461815E-3</v>
      </c>
      <c r="M35" s="1">
        <v>-2.7746954841036424E-3</v>
      </c>
      <c r="N35" s="1">
        <v>-7.7252227611828382E-4</v>
      </c>
      <c r="O35" s="1">
        <v>-1.6025399523923015E-4</v>
      </c>
    </row>
    <row r="36" spans="2:15" x14ac:dyDescent="0.2">
      <c r="B36">
        <v>400</v>
      </c>
      <c r="C36" s="4">
        <v>3.1294304115176601</v>
      </c>
      <c r="D36" s="4">
        <v>1.1577857647782821</v>
      </c>
      <c r="E36" s="1">
        <v>6.658144980860127E-2</v>
      </c>
      <c r="F36" s="1">
        <v>6.6613048933407304E-2</v>
      </c>
      <c r="H36">
        <v>400</v>
      </c>
      <c r="I36" s="1">
        <v>7.6815506671742773E-3</v>
      </c>
      <c r="J36" s="1">
        <v>1.0579235196583343E-3</v>
      </c>
      <c r="K36" s="1">
        <v>2.3433692510393934E-3</v>
      </c>
      <c r="M36" s="1">
        <v>-3.0134214577276766E-3</v>
      </c>
      <c r="N36" s="1">
        <v>-4.0327186869543608E-4</v>
      </c>
      <c r="O36" s="1">
        <v>-2.6782709374972689E-4</v>
      </c>
    </row>
    <row r="37" spans="2:15" x14ac:dyDescent="0.2">
      <c r="B37">
        <v>500</v>
      </c>
      <c r="C37" s="4">
        <v>3.1132041712555747</v>
      </c>
      <c r="D37" s="4">
        <v>1.4079166183701091</v>
      </c>
      <c r="E37" s="1">
        <v>7.5097493164770684E-2</v>
      </c>
      <c r="F37" s="1">
        <v>7.9768202520611065E-2</v>
      </c>
      <c r="H37">
        <v>500</v>
      </c>
      <c r="I37" s="1">
        <v>7.8221147626338344E-3</v>
      </c>
      <c r="J37" s="1">
        <v>1.463109869458938E-4</v>
      </c>
      <c r="K37" s="1">
        <v>2.5687611798776073E-3</v>
      </c>
      <c r="M37" s="1">
        <v>-1.7095941202428246E-3</v>
      </c>
      <c r="N37" s="1">
        <v>-1.4760220092729301E-3</v>
      </c>
      <c r="O37" s="1">
        <v>-2.4927288775792445E-4</v>
      </c>
    </row>
    <row r="38" spans="2:15" x14ac:dyDescent="0.2">
      <c r="B38">
        <v>600</v>
      </c>
      <c r="C38" s="4">
        <v>3.1406905167016248</v>
      </c>
      <c r="D38" s="4">
        <v>1.2255736099625665</v>
      </c>
      <c r="E38" s="1">
        <v>0.14789853700833649</v>
      </c>
      <c r="F38" s="1">
        <v>0.14364603987574243</v>
      </c>
      <c r="H38">
        <v>600</v>
      </c>
      <c r="I38" s="1">
        <v>5.0639029327553065E-3</v>
      </c>
      <c r="J38" s="1">
        <v>3.5504219935447762E-3</v>
      </c>
      <c r="K38" s="1">
        <v>1.9572161019682107E-3</v>
      </c>
      <c r="M38" s="1">
        <v>-9.0990921306688898E-4</v>
      </c>
      <c r="N38" s="1">
        <v>-1.8919834004366286E-3</v>
      </c>
      <c r="O38" s="1">
        <v>-5.990476831278539E-5</v>
      </c>
    </row>
    <row r="39" spans="2:15" x14ac:dyDescent="0.2">
      <c r="B39">
        <v>700</v>
      </c>
      <c r="C39" s="4">
        <v>3.2966842846303734</v>
      </c>
      <c r="D39" s="4">
        <v>1.4226919020370588</v>
      </c>
      <c r="E39" s="1">
        <v>0.12927191207798777</v>
      </c>
      <c r="F39" s="1">
        <v>0.12927077959511002</v>
      </c>
      <c r="H39">
        <v>700</v>
      </c>
      <c r="I39" s="1">
        <v>7.1370267544748969E-3</v>
      </c>
      <c r="J39" s="1">
        <v>6.162967210436003E-5</v>
      </c>
      <c r="K39" s="1">
        <v>3.2615004042430749E-3</v>
      </c>
      <c r="M39" s="1">
        <v>1.851614962871161E-4</v>
      </c>
      <c r="N39" s="1">
        <v>-3.3300960671985578E-3</v>
      </c>
      <c r="O39" s="1">
        <v>9.930425857538079E-5</v>
      </c>
    </row>
    <row r="40" spans="2:15" x14ac:dyDescent="0.2">
      <c r="B40">
        <v>800</v>
      </c>
      <c r="C40" s="4">
        <v>3.5777932902906286</v>
      </c>
      <c r="D40" s="4">
        <v>1.9323726267487018</v>
      </c>
      <c r="E40" s="1">
        <v>0.20064155455009744</v>
      </c>
      <c r="F40" s="1">
        <v>0.21369722094637736</v>
      </c>
      <c r="H40">
        <v>800</v>
      </c>
      <c r="I40" s="1">
        <v>6.792148385189851E-3</v>
      </c>
      <c r="J40" s="1">
        <v>1.92218633350126E-4</v>
      </c>
      <c r="K40" s="1">
        <v>3.9292060901126823E-3</v>
      </c>
      <c r="M40" s="1">
        <v>1.2272632681994556E-3</v>
      </c>
      <c r="N40" s="1">
        <v>-3.9888575545331808E-3</v>
      </c>
      <c r="O40" s="1">
        <v>6.5934130539418209E-4</v>
      </c>
    </row>
    <row r="42" spans="2:15" x14ac:dyDescent="0.2">
      <c r="E42" s="4"/>
      <c r="F42" s="4"/>
    </row>
    <row r="43" spans="2:15" x14ac:dyDescent="0.2">
      <c r="E43" s="4"/>
      <c r="F43" s="4"/>
    </row>
    <row r="44" spans="2:15" x14ac:dyDescent="0.2">
      <c r="E44" s="4"/>
      <c r="F44" s="4"/>
    </row>
    <row r="45" spans="2:15" x14ac:dyDescent="0.2">
      <c r="E45" s="4"/>
      <c r="F45" s="4"/>
    </row>
    <row r="46" spans="2:15" x14ac:dyDescent="0.2">
      <c r="E46" s="4"/>
      <c r="F46" s="4"/>
    </row>
    <row r="47" spans="2:15" x14ac:dyDescent="0.2">
      <c r="E47" s="4"/>
      <c r="F47" s="4"/>
    </row>
    <row r="48" spans="2:15" x14ac:dyDescent="0.2">
      <c r="E48" s="4"/>
      <c r="F48" s="4"/>
    </row>
    <row r="49" spans="3:6" x14ac:dyDescent="0.2">
      <c r="E49" s="4"/>
      <c r="F49" s="4"/>
    </row>
    <row r="53" spans="3:6" x14ac:dyDescent="0.2">
      <c r="C53" s="4"/>
      <c r="D53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2021-01-08T16:58:12Z</dcterms:created>
  <dcterms:modified xsi:type="dcterms:W3CDTF">2021-05-24T20:00:30Z</dcterms:modified>
</cp:coreProperties>
</file>