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48157492-456D-724D-AD73-98A9B72B2BA3}" xr6:coauthVersionLast="47" xr6:coauthVersionMax="47" xr10:uidLastSave="{00000000-0000-0000-0000-000000000000}"/>
  <bookViews>
    <workbookView xWindow="5300" yWindow="3440" windowWidth="21900" windowHeight="17440" activeTab="1" xr2:uid="{556651BE-7C6C-1F46-B546-EA16340C0BD9}"/>
  </bookViews>
  <sheets>
    <sheet name="base" sheetId="1" r:id="rId1"/>
    <sheet name="voids" sheetId="2" r:id="rId2"/>
    <sheet name="precipit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L11" i="2" s="1"/>
  <c r="F8" i="2"/>
  <c r="M12" i="3"/>
  <c r="F9" i="3"/>
  <c r="F15" i="2"/>
  <c r="K18" i="2" s="1"/>
  <c r="L18" i="2" s="1"/>
  <c r="F27" i="2"/>
  <c r="K30" i="2" s="1"/>
  <c r="L30" i="2" s="1"/>
  <c r="F21" i="2"/>
  <c r="K24" i="2" s="1"/>
  <c r="L24" i="2" s="1"/>
  <c r="F3" i="2"/>
  <c r="K6" i="2" s="1"/>
  <c r="L6" i="2" s="1"/>
  <c r="K23" i="1"/>
  <c r="K19" i="1"/>
  <c r="K15" i="1"/>
  <c r="E29" i="1"/>
  <c r="F29" i="1" s="1"/>
  <c r="D29" i="1"/>
  <c r="E10" i="1"/>
  <c r="F10" i="1" s="1"/>
  <c r="D10" i="1"/>
  <c r="L23" i="1" l="1"/>
  <c r="L19" i="1"/>
  <c r="M19" i="1" s="1"/>
  <c r="L15" i="1"/>
  <c r="M15" i="1" s="1"/>
  <c r="M23" i="1"/>
</calcChain>
</file>

<file path=xl/sharedStrings.xml><?xml version="1.0" encoding="utf-8"?>
<sst xmlns="http://schemas.openxmlformats.org/spreadsheetml/2006/main" count="154" uniqueCount="39">
  <si>
    <t>Aluminum Interfaces</t>
  </si>
  <si>
    <t>everything at 400 K</t>
  </si>
  <si>
    <t>fccAl</t>
  </si>
  <si>
    <t>TimeStep</t>
  </si>
  <si>
    <t>v_T</t>
  </si>
  <si>
    <t>v_E</t>
  </si>
  <si>
    <t>v_V</t>
  </si>
  <si>
    <t>v_P</t>
  </si>
  <si>
    <t>E/at</t>
  </si>
  <si>
    <t>V/at</t>
  </si>
  <si>
    <t>a0</t>
  </si>
  <si>
    <t>GB 130 A</t>
  </si>
  <si>
    <t>GB 130 B</t>
  </si>
  <si>
    <t>N_at</t>
  </si>
  <si>
    <t>Mg2Si</t>
  </si>
  <si>
    <t>GB 130 C</t>
  </si>
  <si>
    <t>v_Lx</t>
  </si>
  <si>
    <t>v_Ly</t>
  </si>
  <si>
    <t>v_Lz</t>
  </si>
  <si>
    <t>Area</t>
  </si>
  <si>
    <t>Ef (eV/Ang2)</t>
  </si>
  <si>
    <t>Ef (J/m2)</t>
  </si>
  <si>
    <t>GB voids</t>
  </si>
  <si>
    <t>radius</t>
  </si>
  <si>
    <t>Surf Area</t>
  </si>
  <si>
    <t>C_ellpsoid1</t>
  </si>
  <si>
    <t>B_sphere1</t>
  </si>
  <si>
    <t>a</t>
  </si>
  <si>
    <t>b</t>
  </si>
  <si>
    <t>c</t>
  </si>
  <si>
    <t>SA</t>
  </si>
  <si>
    <t>C_ellpsoid2</t>
  </si>
  <si>
    <t>C_sphere1</t>
  </si>
  <si>
    <t>GB precipitates</t>
  </si>
  <si>
    <t>v_Al</t>
  </si>
  <si>
    <t>v_Si</t>
  </si>
  <si>
    <t>v_Mg</t>
  </si>
  <si>
    <t>Mg/Si</t>
  </si>
  <si>
    <t>B_sphere2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</si>
</sst>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260-69B9-8946-951A-5EF29EE895EC}">
  <dimension ref="A1:M29"/>
  <sheetViews>
    <sheetView workbookViewId="0">
      <selection activeCell="G19" sqref="G19"/>
    </sheetView>
  </sheetViews>
  <sheetFormatPr baseColWidth="10" defaultRowHeight="16" x14ac:dyDescent="0.2"/>
  <sheetData>
    <row r="1" spans="1:13" x14ac:dyDescent="0.2">
      <c r="A1" t="s">
        <v>0</v>
      </c>
    </row>
    <row r="3" spans="1:13" x14ac:dyDescent="0.2">
      <c r="B3" t="s">
        <v>1</v>
      </c>
    </row>
    <row r="6" spans="1:13" x14ac:dyDescent="0.2">
      <c r="B6" t="s">
        <v>2</v>
      </c>
    </row>
    <row r="7" spans="1:13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13</v>
      </c>
    </row>
    <row r="8" spans="1:13" x14ac:dyDescent="0.2">
      <c r="B8">
        <v>50000</v>
      </c>
      <c r="C8">
        <v>400.16039999999998</v>
      </c>
      <c r="D8">
        <v>-13199.138999999999</v>
      </c>
      <c r="E8">
        <v>67572.156799999997</v>
      </c>
      <c r="F8">
        <v>0.17910000000000001</v>
      </c>
      <c r="G8">
        <v>4000</v>
      </c>
    </row>
    <row r="9" spans="1:13" x14ac:dyDescent="0.2">
      <c r="D9" t="s">
        <v>8</v>
      </c>
      <c r="E9" t="s">
        <v>9</v>
      </c>
      <c r="F9" t="s">
        <v>10</v>
      </c>
    </row>
    <row r="10" spans="1:13" x14ac:dyDescent="0.2">
      <c r="D10">
        <f>D8/$G$8</f>
        <v>-3.2997847499999997</v>
      </c>
      <c r="E10">
        <f>E8/$G$8</f>
        <v>16.8930392</v>
      </c>
      <c r="F10">
        <f>(E10*4)^(1/3)</f>
        <v>4.0730767503620768</v>
      </c>
    </row>
    <row r="13" spans="1:13" x14ac:dyDescent="0.2">
      <c r="B13" t="s">
        <v>11</v>
      </c>
    </row>
    <row r="14" spans="1:13" x14ac:dyDescent="0.2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16</v>
      </c>
      <c r="H14" t="s">
        <v>17</v>
      </c>
      <c r="I14" t="s">
        <v>18</v>
      </c>
      <c r="J14" t="s">
        <v>13</v>
      </c>
      <c r="K14" t="s">
        <v>19</v>
      </c>
      <c r="L14" t="s">
        <v>20</v>
      </c>
      <c r="M14" t="s">
        <v>21</v>
      </c>
    </row>
    <row r="15" spans="1:13" x14ac:dyDescent="0.2">
      <c r="B15">
        <v>50000</v>
      </c>
      <c r="C15">
        <v>400.21069999999997</v>
      </c>
      <c r="D15">
        <v>-131546.27729999999</v>
      </c>
      <c r="E15">
        <v>674641.30299999996</v>
      </c>
      <c r="F15">
        <v>2.3400000000000001E-2</v>
      </c>
      <c r="G15">
        <v>64.378399999999999</v>
      </c>
      <c r="H15">
        <v>514.86450000000002</v>
      </c>
      <c r="I15">
        <v>20.3535</v>
      </c>
      <c r="J15">
        <v>39895</v>
      </c>
      <c r="K15">
        <f>2*I15*G15</f>
        <v>2620.6515288000001</v>
      </c>
      <c r="L15">
        <f>(D15-D10*J15)/K15</f>
        <v>3.7637701985952024E-2</v>
      </c>
      <c r="M15">
        <f>(L15*1.602E-19)/(1E-20)</f>
        <v>0.60295598581495147</v>
      </c>
    </row>
    <row r="17" spans="2:13" x14ac:dyDescent="0.2">
      <c r="B17" t="s">
        <v>12</v>
      </c>
    </row>
    <row r="18" spans="2:13" x14ac:dyDescent="0.2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13</v>
      </c>
      <c r="K18" t="s">
        <v>19</v>
      </c>
      <c r="L18" t="s">
        <v>20</v>
      </c>
      <c r="M18" t="s">
        <v>21</v>
      </c>
    </row>
    <row r="19" spans="2:13" x14ac:dyDescent="0.2">
      <c r="B19">
        <v>50000</v>
      </c>
      <c r="C19">
        <v>400.09769999999997</v>
      </c>
      <c r="D19">
        <v>-283456.64039999997</v>
      </c>
      <c r="E19">
        <v>1455488.9545</v>
      </c>
      <c r="F19">
        <v>-2.1000000000000001E-2</v>
      </c>
      <c r="G19">
        <v>77.236500000000007</v>
      </c>
      <c r="H19">
        <v>308.7312</v>
      </c>
      <c r="I19">
        <v>61.038800000000002</v>
      </c>
      <c r="J19">
        <v>86010</v>
      </c>
      <c r="K19">
        <f>2*I19*G19</f>
        <v>9428.8465524000003</v>
      </c>
      <c r="L19">
        <f>(D19-D10*J19)/K19</f>
        <v>3.7952250629101798E-2</v>
      </c>
      <c r="M19">
        <f>(L19*1.602E-19)/(1E-20)</f>
        <v>0.60799505507821083</v>
      </c>
    </row>
    <row r="21" spans="2:13" x14ac:dyDescent="0.2">
      <c r="B21" t="s">
        <v>15</v>
      </c>
    </row>
    <row r="22" spans="2:13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16</v>
      </c>
      <c r="H22" t="s">
        <v>17</v>
      </c>
      <c r="I22" t="s">
        <v>18</v>
      </c>
      <c r="J22" t="s">
        <v>13</v>
      </c>
      <c r="K22" t="s">
        <v>19</v>
      </c>
      <c r="L22" t="s">
        <v>20</v>
      </c>
      <c r="M22" t="s">
        <v>21</v>
      </c>
    </row>
    <row r="23" spans="2:13" x14ac:dyDescent="0.2">
      <c r="B23">
        <v>50000</v>
      </c>
      <c r="C23">
        <v>399.95940000000002</v>
      </c>
      <c r="D23">
        <v>-630615.02419999999</v>
      </c>
      <c r="E23">
        <v>3236262.1782999998</v>
      </c>
      <c r="F23">
        <v>-1.9900000000000001E-2</v>
      </c>
      <c r="G23">
        <v>102.9957</v>
      </c>
      <c r="H23">
        <v>386.01639999999998</v>
      </c>
      <c r="I23">
        <v>81.399000000000001</v>
      </c>
      <c r="J23">
        <v>191300</v>
      </c>
      <c r="K23">
        <f>2*I23*G23</f>
        <v>16767.4939686</v>
      </c>
      <c r="L23">
        <f>(D23-D10*J23)/K23</f>
        <v>3.7799236796318858E-2</v>
      </c>
      <c r="M23">
        <f>(L23*1.602E-19)/(1E-20)</f>
        <v>0.60554377347702815</v>
      </c>
    </row>
    <row r="25" spans="2:13" x14ac:dyDescent="0.2">
      <c r="B25" t="s">
        <v>14</v>
      </c>
    </row>
    <row r="26" spans="2:13" x14ac:dyDescent="0.2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13</v>
      </c>
    </row>
    <row r="27" spans="2:13" x14ac:dyDescent="0.2">
      <c r="B27">
        <v>50000</v>
      </c>
      <c r="C27">
        <v>399.94009999999997</v>
      </c>
      <c r="D27">
        <v>-29418.134399999999</v>
      </c>
      <c r="E27">
        <v>282724.6667</v>
      </c>
      <c r="F27">
        <v>0.1384</v>
      </c>
      <c r="G27">
        <v>12000</v>
      </c>
    </row>
    <row r="28" spans="2:13" x14ac:dyDescent="0.2">
      <c r="D28" t="s">
        <v>8</v>
      </c>
      <c r="E28" t="s">
        <v>9</v>
      </c>
      <c r="F28" t="s">
        <v>10</v>
      </c>
    </row>
    <row r="29" spans="2:13" x14ac:dyDescent="0.2">
      <c r="D29">
        <f>D27/$G$27</f>
        <v>-2.4515112000000001</v>
      </c>
      <c r="E29">
        <f>E27/$G$27</f>
        <v>23.560388891666666</v>
      </c>
      <c r="F29">
        <f>(E29*12)^(1/3)</f>
        <v>6.5632845524668966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2971-2751-BE4B-B26E-9EC0057145A7}">
  <dimension ref="A1:L30"/>
  <sheetViews>
    <sheetView tabSelected="1" workbookViewId="0">
      <selection activeCell="M12" sqref="M12"/>
    </sheetView>
  </sheetViews>
  <sheetFormatPr baseColWidth="10" defaultRowHeight="16" x14ac:dyDescent="0.2"/>
  <sheetData>
    <row r="1" spans="1:12" x14ac:dyDescent="0.2">
      <c r="A1" t="s">
        <v>22</v>
      </c>
    </row>
    <row r="3" spans="1:12" x14ac:dyDescent="0.2">
      <c r="B3" t="s">
        <v>26</v>
      </c>
      <c r="C3" t="s">
        <v>23</v>
      </c>
      <c r="D3">
        <v>10</v>
      </c>
      <c r="E3" t="s">
        <v>24</v>
      </c>
      <c r="F3">
        <f>4*3.1416*D3^2</f>
        <v>1256.6399999999999</v>
      </c>
    </row>
    <row r="4" spans="1:12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</v>
      </c>
      <c r="H4" t="s">
        <v>17</v>
      </c>
      <c r="I4" t="s">
        <v>18</v>
      </c>
      <c r="J4" t="s">
        <v>13</v>
      </c>
      <c r="K4" t="s">
        <v>20</v>
      </c>
      <c r="L4" t="s">
        <v>21</v>
      </c>
    </row>
    <row r="5" spans="1:12" x14ac:dyDescent="0.2">
      <c r="B5">
        <v>50000</v>
      </c>
      <c r="C5">
        <v>399.92320000000001</v>
      </c>
      <c r="D5">
        <v>-283460.36580000003</v>
      </c>
      <c r="E5">
        <v>1455485.0893000001</v>
      </c>
      <c r="F5">
        <v>-3.7100000000000001E-2</v>
      </c>
      <c r="G5">
        <v>77.239099999999993</v>
      </c>
      <c r="H5">
        <v>308.7312</v>
      </c>
      <c r="I5">
        <v>61.036499999999997</v>
      </c>
      <c r="J5">
        <v>86010</v>
      </c>
    </row>
    <row r="6" spans="1:12" x14ac:dyDescent="0.2">
      <c r="B6">
        <v>100000</v>
      </c>
      <c r="C6">
        <v>400.00909999999999</v>
      </c>
      <c r="D6">
        <v>-282641.6961</v>
      </c>
      <c r="E6">
        <v>1454986.8271999999</v>
      </c>
      <c r="F6">
        <v>-5.0000000000000001E-3</v>
      </c>
      <c r="G6">
        <v>77.228999999999999</v>
      </c>
      <c r="H6">
        <v>308.65269999999998</v>
      </c>
      <c r="I6">
        <v>61.039200000000001</v>
      </c>
      <c r="J6">
        <v>85776</v>
      </c>
      <c r="K6">
        <f>(D6-J6*(D5/J5))/F3</f>
        <v>3.7786075389543414E-2</v>
      </c>
      <c r="L6">
        <f>K6*16.02</f>
        <v>0.60533292774048553</v>
      </c>
    </row>
    <row r="8" spans="1:12" x14ac:dyDescent="0.2">
      <c r="B8" t="s">
        <v>38</v>
      </c>
      <c r="C8" t="s">
        <v>23</v>
      </c>
      <c r="D8">
        <v>10</v>
      </c>
      <c r="E8" t="s">
        <v>24</v>
      </c>
      <c r="F8">
        <f>2*4*3.1416*D8^2</f>
        <v>2513.2799999999997</v>
      </c>
    </row>
    <row r="9" spans="1:12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16</v>
      </c>
      <c r="H9" t="s">
        <v>17</v>
      </c>
      <c r="I9" t="s">
        <v>18</v>
      </c>
      <c r="J9" t="s">
        <v>13</v>
      </c>
      <c r="K9" t="s">
        <v>20</v>
      </c>
      <c r="L9" t="s">
        <v>21</v>
      </c>
    </row>
    <row r="10" spans="1:12" x14ac:dyDescent="0.2">
      <c r="B10">
        <v>50000</v>
      </c>
      <c r="C10">
        <v>399.95490000000001</v>
      </c>
      <c r="D10">
        <v>-283458.49420000002</v>
      </c>
      <c r="E10">
        <v>1455476.1791999999</v>
      </c>
      <c r="F10">
        <v>6.6600000000000006E-2</v>
      </c>
      <c r="G10">
        <v>77.237499999999997</v>
      </c>
      <c r="H10">
        <v>308.73430000000002</v>
      </c>
      <c r="I10">
        <v>61.036799999999999</v>
      </c>
      <c r="J10">
        <v>86010</v>
      </c>
    </row>
    <row r="11" spans="1:12" x14ac:dyDescent="0.2">
      <c r="B11">
        <v>100000</v>
      </c>
      <c r="C11">
        <v>399.90960000000001</v>
      </c>
      <c r="D11">
        <v>-281897.38069999998</v>
      </c>
      <c r="E11">
        <v>1454462.263</v>
      </c>
      <c r="F11">
        <v>-8.8700000000000001E-2</v>
      </c>
      <c r="G11">
        <v>77.228099999999998</v>
      </c>
      <c r="H11">
        <v>308.53489999999999</v>
      </c>
      <c r="I11">
        <v>61.041200000000003</v>
      </c>
      <c r="J11">
        <v>85564</v>
      </c>
      <c r="K11">
        <f>(D11-J11*(D10/J10))/F8</f>
        <v>3.6309316385856584E-2</v>
      </c>
      <c r="L11">
        <f>K11*16.02</f>
        <v>0.58167524850142249</v>
      </c>
    </row>
    <row r="15" spans="1:12" x14ac:dyDescent="0.2">
      <c r="B15" t="s">
        <v>32</v>
      </c>
      <c r="C15" t="s">
        <v>23</v>
      </c>
      <c r="D15">
        <v>20</v>
      </c>
      <c r="E15" t="s">
        <v>24</v>
      </c>
      <c r="F15">
        <f>4*3.1416*D15^2</f>
        <v>5026.5599999999995</v>
      </c>
    </row>
    <row r="16" spans="1:12" x14ac:dyDescent="0.2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16</v>
      </c>
      <c r="H16" t="s">
        <v>17</v>
      </c>
      <c r="I16" t="s">
        <v>18</v>
      </c>
      <c r="J16" t="s">
        <v>13</v>
      </c>
      <c r="K16" t="s">
        <v>20</v>
      </c>
      <c r="L16" t="s">
        <v>21</v>
      </c>
    </row>
    <row r="17" spans="2:12" x14ac:dyDescent="0.2">
      <c r="B17">
        <v>50000</v>
      </c>
      <c r="C17">
        <v>400.00389999999999</v>
      </c>
      <c r="D17">
        <v>-630612.73080000002</v>
      </c>
      <c r="E17">
        <v>3236191.1967000002</v>
      </c>
      <c r="F17">
        <v>-5.7000000000000002E-2</v>
      </c>
      <c r="G17">
        <v>102.9956</v>
      </c>
      <c r="H17">
        <v>386.00920000000002</v>
      </c>
      <c r="I17">
        <v>81.398799999999994</v>
      </c>
      <c r="J17">
        <v>191300</v>
      </c>
    </row>
    <row r="18" spans="2:12" x14ac:dyDescent="0.2">
      <c r="B18">
        <v>100000</v>
      </c>
      <c r="C18">
        <v>400.01150000000001</v>
      </c>
      <c r="D18">
        <v>-623921.13800000004</v>
      </c>
      <c r="E18">
        <v>3234329.8807000001</v>
      </c>
      <c r="F18">
        <v>-2.1299999999999999E-2</v>
      </c>
      <c r="G18">
        <v>102.98</v>
      </c>
      <c r="H18">
        <v>385.84899999999999</v>
      </c>
      <c r="I18">
        <v>81.397999999999996</v>
      </c>
      <c r="J18">
        <v>189327</v>
      </c>
      <c r="K18">
        <f>(D18-J18*(D17/J17))/F15</f>
        <v>3.7337247158459541E-2</v>
      </c>
      <c r="L18">
        <f>K18*16.02</f>
        <v>0.59814269947852183</v>
      </c>
    </row>
    <row r="20" spans="2:12" x14ac:dyDescent="0.2">
      <c r="C20" t="s">
        <v>27</v>
      </c>
      <c r="D20" t="s">
        <v>28</v>
      </c>
      <c r="E20" t="s">
        <v>29</v>
      </c>
      <c r="F20" t="s">
        <v>30</v>
      </c>
    </row>
    <row r="21" spans="2:12" x14ac:dyDescent="0.2">
      <c r="B21" t="s">
        <v>25</v>
      </c>
      <c r="C21">
        <v>60</v>
      </c>
      <c r="D21">
        <v>32</v>
      </c>
      <c r="E21">
        <v>32</v>
      </c>
      <c r="F21">
        <f>4*3.1416*(((C21*D21)^1.6 + (C21*E21)^1.6 + (D21*E21)^1.6)/3)^(1/1.6)</f>
        <v>20799.034322762353</v>
      </c>
    </row>
    <row r="22" spans="2:12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16</v>
      </c>
      <c r="H22" t="s">
        <v>17</v>
      </c>
      <c r="I22" t="s">
        <v>18</v>
      </c>
      <c r="J22" t="s">
        <v>13</v>
      </c>
      <c r="K22" t="s">
        <v>20</v>
      </c>
      <c r="L22" t="s">
        <v>21</v>
      </c>
    </row>
    <row r="23" spans="2:12" x14ac:dyDescent="0.2">
      <c r="B23">
        <v>50000</v>
      </c>
      <c r="C23">
        <v>400.00389999999999</v>
      </c>
      <c r="D23">
        <v>-630612.73080000002</v>
      </c>
      <c r="E23">
        <v>3236191.1967000002</v>
      </c>
      <c r="F23">
        <v>-5.7000000000000002E-2</v>
      </c>
      <c r="G23">
        <v>102.9956</v>
      </c>
      <c r="H23">
        <v>386.00920000000002</v>
      </c>
      <c r="I23">
        <v>81.398799999999994</v>
      </c>
      <c r="J23">
        <v>191300</v>
      </c>
    </row>
    <row r="24" spans="2:12" x14ac:dyDescent="0.2">
      <c r="B24">
        <v>100000</v>
      </c>
      <c r="C24">
        <v>400.0949</v>
      </c>
      <c r="D24">
        <v>-624323.48419999995</v>
      </c>
      <c r="E24">
        <v>3234012.8794</v>
      </c>
      <c r="F24">
        <v>-1.77E-2</v>
      </c>
      <c r="G24">
        <v>102.9799</v>
      </c>
      <c r="H24">
        <v>385.81279999999998</v>
      </c>
      <c r="I24">
        <v>81.397800000000004</v>
      </c>
      <c r="J24">
        <v>189445</v>
      </c>
      <c r="K24">
        <f>(D24-J24*(D23/J23))/F21</f>
        <v>8.3808675403238917E-3</v>
      </c>
      <c r="L24">
        <f>K24*16.02</f>
        <v>0.13426149799598874</v>
      </c>
    </row>
    <row r="26" spans="2:12" x14ac:dyDescent="0.2">
      <c r="C26" t="s">
        <v>27</v>
      </c>
      <c r="D26" t="s">
        <v>28</v>
      </c>
      <c r="E26" t="s">
        <v>29</v>
      </c>
      <c r="F26" t="s">
        <v>30</v>
      </c>
    </row>
    <row r="27" spans="2:12" x14ac:dyDescent="0.2">
      <c r="B27" t="s">
        <v>31</v>
      </c>
      <c r="C27">
        <v>32</v>
      </c>
      <c r="D27">
        <v>16</v>
      </c>
      <c r="E27">
        <v>16</v>
      </c>
      <c r="F27">
        <f>4*3.1416*(((C27*D27)^1.6 + (C27*E27)^1.6 + (D27*E27)^1.6)/3)^(1/1.6)</f>
        <v>5493.677677504219</v>
      </c>
    </row>
    <row r="28" spans="2:12" x14ac:dyDescent="0.2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16</v>
      </c>
      <c r="H28" t="s">
        <v>17</v>
      </c>
      <c r="I28" t="s">
        <v>18</v>
      </c>
      <c r="J28" t="s">
        <v>13</v>
      </c>
      <c r="K28" t="s">
        <v>20</v>
      </c>
      <c r="L28" t="s">
        <v>21</v>
      </c>
    </row>
    <row r="29" spans="2:12" x14ac:dyDescent="0.2">
      <c r="B29">
        <v>50000</v>
      </c>
      <c r="C29">
        <v>400.00389999999999</v>
      </c>
      <c r="D29">
        <v>-630612.73080000002</v>
      </c>
      <c r="E29">
        <v>3236191.1967000002</v>
      </c>
      <c r="F29">
        <v>-5.7000000000000002E-2</v>
      </c>
      <c r="G29">
        <v>102.9956</v>
      </c>
      <c r="H29">
        <v>386.00920000000002</v>
      </c>
      <c r="I29">
        <v>81.398799999999994</v>
      </c>
      <c r="J29">
        <v>191300</v>
      </c>
    </row>
    <row r="30" spans="2:12" x14ac:dyDescent="0.2">
      <c r="B30">
        <v>100000</v>
      </c>
      <c r="C30">
        <v>399.91910000000001</v>
      </c>
      <c r="D30">
        <v>-629771.24230000004</v>
      </c>
      <c r="E30">
        <v>3235613.8099000002</v>
      </c>
      <c r="F30">
        <v>5.4999999999999997E-3</v>
      </c>
      <c r="G30">
        <v>102.9926</v>
      </c>
      <c r="H30">
        <v>385.94869999999997</v>
      </c>
      <c r="I30">
        <v>81.3994</v>
      </c>
      <c r="J30">
        <v>191058</v>
      </c>
      <c r="K30">
        <f>(D30-J30*(D29/J29))/F27</f>
        <v>7.9628379344240906E-3</v>
      </c>
      <c r="L30">
        <f>K30*16.02</f>
        <v>0.12756466370947392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DD3-D49A-AE49-BE1C-B6A7B78890CB}">
  <dimension ref="A1:M12"/>
  <sheetViews>
    <sheetView workbookViewId="0">
      <selection activeCell="J15" sqref="J15"/>
    </sheetView>
  </sheetViews>
  <sheetFormatPr baseColWidth="10" defaultRowHeight="16" x14ac:dyDescent="0.2"/>
  <sheetData>
    <row r="1" spans="1:13" x14ac:dyDescent="0.2">
      <c r="A1" t="s">
        <v>33</v>
      </c>
    </row>
    <row r="2" spans="1:13" x14ac:dyDescent="0.2">
      <c r="C2" t="s">
        <v>8</v>
      </c>
    </row>
    <row r="3" spans="1:13" x14ac:dyDescent="0.2">
      <c r="B3" t="s">
        <v>14</v>
      </c>
      <c r="C3">
        <v>-2.4515112000000001</v>
      </c>
    </row>
    <row r="9" spans="1:13" x14ac:dyDescent="0.2">
      <c r="B9" t="s">
        <v>32</v>
      </c>
      <c r="C9" t="s">
        <v>23</v>
      </c>
      <c r="D9">
        <v>20</v>
      </c>
      <c r="E9" t="s">
        <v>24</v>
      </c>
      <c r="F9">
        <f>4*3.1416*D9^2</f>
        <v>5026.5599999999995</v>
      </c>
    </row>
    <row r="10" spans="1:13" x14ac:dyDescent="0.2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16</v>
      </c>
      <c r="H10" t="s">
        <v>17</v>
      </c>
      <c r="I10" t="s">
        <v>18</v>
      </c>
      <c r="J10" t="s">
        <v>34</v>
      </c>
      <c r="K10" t="s">
        <v>35</v>
      </c>
      <c r="L10" t="s">
        <v>36</v>
      </c>
      <c r="M10" t="s">
        <v>37</v>
      </c>
    </row>
    <row r="11" spans="1:13" x14ac:dyDescent="0.2">
      <c r="B11">
        <v>50000</v>
      </c>
      <c r="C11">
        <v>400.00389999999999</v>
      </c>
      <c r="D11">
        <v>-630612.73080000002</v>
      </c>
      <c r="E11">
        <v>3236191.1967000002</v>
      </c>
      <c r="F11">
        <v>-5.7000000000000002E-2</v>
      </c>
      <c r="G11">
        <v>102.9956</v>
      </c>
      <c r="H11">
        <v>386.00920000000002</v>
      </c>
      <c r="I11">
        <v>81.398799999999994</v>
      </c>
      <c r="J11">
        <v>191300</v>
      </c>
      <c r="K11">
        <v>0</v>
      </c>
      <c r="L11">
        <v>0</v>
      </c>
    </row>
    <row r="12" spans="1:13" x14ac:dyDescent="0.2">
      <c r="B12">
        <v>100000</v>
      </c>
      <c r="C12">
        <v>400.01670000000001</v>
      </c>
      <c r="D12">
        <v>-626759.65480000002</v>
      </c>
      <c r="E12">
        <v>3232271.9193000002</v>
      </c>
      <c r="F12">
        <v>-3.5799999999999998E-2</v>
      </c>
      <c r="G12">
        <v>102.97410000000001</v>
      </c>
      <c r="H12">
        <v>385.70159999999998</v>
      </c>
      <c r="I12">
        <v>81.382000000000005</v>
      </c>
      <c r="J12">
        <v>189327</v>
      </c>
      <c r="K12">
        <v>379</v>
      </c>
      <c r="L12">
        <v>738</v>
      </c>
      <c r="M12">
        <f>L12/K12</f>
        <v>1.9472295514511873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voids</vt:lpstr>
      <vt:lpstr>precipitates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W. Beeler</cp:lastModifiedBy>
  <dcterms:created xsi:type="dcterms:W3CDTF">2023-06-14T13:27:53Z</dcterms:created>
  <dcterms:modified xsi:type="dcterms:W3CDTF">2023-09-28T20:44:49Z</dcterms:modified>
</cp:coreProperties>
</file>