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UZr/"/>
    </mc:Choice>
  </mc:AlternateContent>
  <xr:revisionPtr revIDLastSave="0" documentId="13_ncr:1_{7FF8B3FC-A216-EC45-B259-CD8B8D06CEE9}" xr6:coauthVersionLast="36" xr6:coauthVersionMax="36" xr10:uidLastSave="{00000000-0000-0000-0000-000000000000}"/>
  <bookViews>
    <workbookView xWindow="7860" yWindow="6120" windowWidth="26840" windowHeight="15940" activeTab="2" xr2:uid="{3291B514-3E50-DB41-B370-B5A214EC631B}"/>
  </bookViews>
  <sheets>
    <sheet name="scoping" sheetId="1" r:id="rId1"/>
    <sheet name="voids" sheetId="2" r:id="rId2"/>
    <sheet name="summar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I5" i="1"/>
  <c r="J5" i="1" s="1"/>
  <c r="G4" i="1"/>
  <c r="G5" i="1"/>
  <c r="T38" i="3"/>
  <c r="S38" i="3"/>
  <c r="R38" i="3"/>
  <c r="Q38" i="3"/>
  <c r="P38" i="3"/>
  <c r="Q68" i="3"/>
  <c r="V59" i="3"/>
  <c r="A19" i="3"/>
  <c r="C22" i="3"/>
  <c r="B4" i="1"/>
  <c r="B5" i="1"/>
  <c r="W54" i="3" l="1"/>
  <c r="U26" i="3"/>
  <c r="V37" i="3"/>
  <c r="V36" i="3"/>
  <c r="V35" i="3"/>
  <c r="V34" i="3"/>
  <c r="V33" i="3"/>
  <c r="V32" i="3"/>
  <c r="V31" i="3"/>
  <c r="V30" i="3"/>
  <c r="V29" i="3"/>
  <c r="V28" i="3"/>
  <c r="V27" i="3"/>
  <c r="V26" i="3"/>
  <c r="V67" i="3"/>
  <c r="V66" i="3"/>
  <c r="V65" i="3"/>
  <c r="V64" i="3"/>
  <c r="V63" i="3"/>
  <c r="V62" i="3"/>
  <c r="V61" i="3"/>
  <c r="V60" i="3"/>
  <c r="V58" i="3"/>
  <c r="V43" i="3"/>
  <c r="V44" i="3"/>
  <c r="V45" i="3"/>
  <c r="V46" i="3"/>
  <c r="V47" i="3"/>
  <c r="V48" i="3"/>
  <c r="V49" i="3"/>
  <c r="V50" i="3"/>
  <c r="V51" i="3"/>
  <c r="V52" i="3"/>
  <c r="V53" i="3"/>
  <c r="V54" i="3"/>
  <c r="V42" i="3"/>
  <c r="U43" i="3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58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24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7" i="2"/>
  <c r="D22" i="3"/>
  <c r="E22" i="3"/>
  <c r="F22" i="3"/>
  <c r="G22" i="3"/>
  <c r="H22" i="3"/>
  <c r="I22" i="3"/>
  <c r="J22" i="3"/>
  <c r="K22" i="3"/>
  <c r="L22" i="3"/>
  <c r="M22" i="3"/>
  <c r="N22" i="3"/>
  <c r="O22" i="3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53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36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7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53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24" i="2"/>
  <c r="F61" i="2"/>
  <c r="F62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7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3" i="2"/>
  <c r="F64" i="2"/>
  <c r="F65" i="2"/>
  <c r="F66" i="2"/>
  <c r="F41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24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7" i="2"/>
  <c r="G8" i="2" s="1"/>
  <c r="I7" i="1"/>
  <c r="G12" i="1"/>
  <c r="G13" i="1"/>
  <c r="G14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G7" i="1"/>
  <c r="G8" i="1"/>
  <c r="G9" i="1"/>
  <c r="G10" i="1"/>
  <c r="G11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6" i="1"/>
  <c r="I42" i="1"/>
  <c r="H41" i="1"/>
  <c r="J42" i="1"/>
  <c r="P68" i="3"/>
  <c r="M59" i="3"/>
  <c r="P59" i="3" s="1"/>
  <c r="O59" i="3"/>
  <c r="M60" i="3"/>
  <c r="P60" i="3" s="1"/>
  <c r="M61" i="3"/>
  <c r="P61" i="3" s="1"/>
  <c r="O61" i="3"/>
  <c r="M62" i="3"/>
  <c r="P62" i="3" s="1"/>
  <c r="O62" i="3"/>
  <c r="M63" i="3"/>
  <c r="O63" i="3"/>
  <c r="P63" i="3"/>
  <c r="M64" i="3"/>
  <c r="P64" i="3" s="1"/>
  <c r="M65" i="3"/>
  <c r="P65" i="3" s="1"/>
  <c r="M66" i="3"/>
  <c r="P66" i="3"/>
  <c r="M67" i="3"/>
  <c r="P67" i="3" s="1"/>
  <c r="M68" i="3"/>
  <c r="O68" i="3"/>
  <c r="M69" i="3"/>
  <c r="P69" i="3" s="1"/>
  <c r="O69" i="3"/>
  <c r="M70" i="3"/>
  <c r="P70" i="3" s="1"/>
  <c r="O70" i="3"/>
  <c r="J59" i="3"/>
  <c r="J60" i="3"/>
  <c r="O60" i="3" s="1"/>
  <c r="J61" i="3"/>
  <c r="J62" i="3"/>
  <c r="J63" i="3"/>
  <c r="J64" i="3"/>
  <c r="O64" i="3" s="1"/>
  <c r="Q64" i="3" s="1"/>
  <c r="R64" i="3" s="1"/>
  <c r="J65" i="3"/>
  <c r="O65" i="3" s="1"/>
  <c r="J66" i="3"/>
  <c r="O66" i="3" s="1"/>
  <c r="J67" i="3"/>
  <c r="O67" i="3" s="1"/>
  <c r="J68" i="3"/>
  <c r="J69" i="3"/>
  <c r="J70" i="3"/>
  <c r="D70" i="3"/>
  <c r="E70" i="3" s="1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E62" i="3" s="1"/>
  <c r="D61" i="3"/>
  <c r="E61" i="3" s="1"/>
  <c r="D60" i="3"/>
  <c r="E60" i="3" s="1"/>
  <c r="D59" i="3"/>
  <c r="E59" i="3" s="1"/>
  <c r="F59" i="3" s="1"/>
  <c r="G59" i="3" s="1"/>
  <c r="D44" i="3"/>
  <c r="E44" i="3" s="1"/>
  <c r="F44" i="3" s="1"/>
  <c r="D45" i="3"/>
  <c r="E45" i="3" s="1"/>
  <c r="D46" i="3"/>
  <c r="E46" i="3"/>
  <c r="D47" i="3"/>
  <c r="E47" i="3" s="1"/>
  <c r="D48" i="3"/>
  <c r="E48" i="3" s="1"/>
  <c r="D49" i="3"/>
  <c r="E49" i="3"/>
  <c r="D50" i="3"/>
  <c r="E50" i="3" s="1"/>
  <c r="D51" i="3"/>
  <c r="E51" i="3" s="1"/>
  <c r="D52" i="3"/>
  <c r="E52" i="3" s="1"/>
  <c r="D53" i="3"/>
  <c r="E53" i="3"/>
  <c r="D54" i="3"/>
  <c r="E54" i="3" s="1"/>
  <c r="D43" i="3"/>
  <c r="E43" i="3" s="1"/>
  <c r="F43" i="3" s="1"/>
  <c r="G43" i="3" s="1"/>
  <c r="O46" i="3"/>
  <c r="P47" i="3"/>
  <c r="O48" i="3"/>
  <c r="P49" i="3"/>
  <c r="O50" i="3"/>
  <c r="O51" i="3"/>
  <c r="P51" i="3"/>
  <c r="O52" i="3"/>
  <c r="O53" i="3"/>
  <c r="P53" i="3"/>
  <c r="O54" i="3"/>
  <c r="P54" i="3"/>
  <c r="M43" i="3"/>
  <c r="P43" i="3" s="1"/>
  <c r="M44" i="3"/>
  <c r="P44" i="3" s="1"/>
  <c r="M45" i="3"/>
  <c r="P45" i="3" s="1"/>
  <c r="M46" i="3"/>
  <c r="P46" i="3" s="1"/>
  <c r="M47" i="3"/>
  <c r="M48" i="3"/>
  <c r="P48" i="3" s="1"/>
  <c r="M49" i="3"/>
  <c r="M50" i="3"/>
  <c r="P50" i="3" s="1"/>
  <c r="Q51" i="3" s="1"/>
  <c r="R51" i="3" s="1"/>
  <c r="M51" i="3"/>
  <c r="M52" i="3"/>
  <c r="P52" i="3" s="1"/>
  <c r="M53" i="3"/>
  <c r="M54" i="3"/>
  <c r="J43" i="3"/>
  <c r="O43" i="3" s="1"/>
  <c r="J44" i="3"/>
  <c r="O44" i="3" s="1"/>
  <c r="J45" i="3"/>
  <c r="O45" i="3" s="1"/>
  <c r="J46" i="3"/>
  <c r="J47" i="3"/>
  <c r="O47" i="3" s="1"/>
  <c r="J48" i="3"/>
  <c r="J49" i="3"/>
  <c r="O49" i="3" s="1"/>
  <c r="J50" i="3"/>
  <c r="J51" i="3"/>
  <c r="J52" i="3"/>
  <c r="J53" i="3"/>
  <c r="J54" i="3"/>
  <c r="U58" i="3"/>
  <c r="M58" i="3"/>
  <c r="P58" i="3" s="1"/>
  <c r="J58" i="3"/>
  <c r="O58" i="3" s="1"/>
  <c r="U42" i="3"/>
  <c r="M42" i="3"/>
  <c r="P42" i="3" s="1"/>
  <c r="J42" i="3"/>
  <c r="O42" i="3" s="1"/>
  <c r="O28" i="3"/>
  <c r="O31" i="3"/>
  <c r="P31" i="3"/>
  <c r="O32" i="3"/>
  <c r="P32" i="3"/>
  <c r="O33" i="3"/>
  <c r="P33" i="3"/>
  <c r="O34" i="3"/>
  <c r="Q34" i="3" s="1"/>
  <c r="R34" i="3" s="1"/>
  <c r="P34" i="3"/>
  <c r="P35" i="3"/>
  <c r="P36" i="3"/>
  <c r="P37" i="3"/>
  <c r="M38" i="3"/>
  <c r="M28" i="3"/>
  <c r="P28" i="3" s="1"/>
  <c r="M29" i="3"/>
  <c r="P29" i="3" s="1"/>
  <c r="M30" i="3"/>
  <c r="P30" i="3" s="1"/>
  <c r="M31" i="3"/>
  <c r="M32" i="3"/>
  <c r="M33" i="3"/>
  <c r="M34" i="3"/>
  <c r="M35" i="3"/>
  <c r="M36" i="3"/>
  <c r="M37" i="3"/>
  <c r="E38" i="3"/>
  <c r="D38" i="3"/>
  <c r="D29" i="3"/>
  <c r="E29" i="3" s="1"/>
  <c r="D30" i="3"/>
  <c r="E30" i="3"/>
  <c r="D31" i="3"/>
  <c r="E31" i="3" s="1"/>
  <c r="D32" i="3"/>
  <c r="E32" i="3"/>
  <c r="D33" i="3"/>
  <c r="E33" i="3"/>
  <c r="D34" i="3"/>
  <c r="E34" i="3"/>
  <c r="D35" i="3"/>
  <c r="E35" i="3" s="1"/>
  <c r="D36" i="3"/>
  <c r="E36" i="3" s="1"/>
  <c r="D37" i="3"/>
  <c r="E37" i="3" s="1"/>
  <c r="J28" i="3"/>
  <c r="J29" i="3"/>
  <c r="O29" i="3" s="1"/>
  <c r="J30" i="3"/>
  <c r="O30" i="3" s="1"/>
  <c r="J31" i="3"/>
  <c r="J32" i="3"/>
  <c r="J33" i="3"/>
  <c r="J34" i="3"/>
  <c r="J35" i="3"/>
  <c r="O35" i="3" s="1"/>
  <c r="J36" i="3"/>
  <c r="O36" i="3" s="1"/>
  <c r="J37" i="3"/>
  <c r="O37" i="3" s="1"/>
  <c r="J38" i="3"/>
  <c r="O38" i="3" s="1"/>
  <c r="M27" i="3"/>
  <c r="P27" i="3" s="1"/>
  <c r="J27" i="3"/>
  <c r="O27" i="3" s="1"/>
  <c r="M26" i="3"/>
  <c r="P26" i="3" s="1"/>
  <c r="J26" i="3"/>
  <c r="O26" i="3" s="1"/>
  <c r="D27" i="3"/>
  <c r="E27" i="3" s="1"/>
  <c r="F27" i="3" s="1"/>
  <c r="G27" i="3" s="1"/>
  <c r="D28" i="3"/>
  <c r="E28" i="3" s="1"/>
  <c r="G29" i="2"/>
  <c r="Q62" i="3" l="1"/>
  <c r="R62" i="3" s="1"/>
  <c r="Q63" i="3"/>
  <c r="R63" i="3" s="1"/>
  <c r="Q65" i="3"/>
  <c r="R65" i="3" s="1"/>
  <c r="Q70" i="3"/>
  <c r="R70" i="3" s="1"/>
  <c r="Q69" i="3"/>
  <c r="R69" i="3" s="1"/>
  <c r="S69" i="3" s="1"/>
  <c r="Q66" i="3"/>
  <c r="R66" i="3" s="1"/>
  <c r="S66" i="3" s="1"/>
  <c r="R68" i="3"/>
  <c r="S68" i="3" s="1"/>
  <c r="Q61" i="3"/>
  <c r="R61" i="3" s="1"/>
  <c r="S61" i="3" s="1"/>
  <c r="Q60" i="3"/>
  <c r="R60" i="3" s="1"/>
  <c r="Q67" i="3"/>
  <c r="R67" i="3" s="1"/>
  <c r="S67" i="3" s="1"/>
  <c r="S70" i="3"/>
  <c r="S62" i="3"/>
  <c r="Q45" i="3"/>
  <c r="R45" i="3" s="1"/>
  <c r="Q52" i="3"/>
  <c r="R52" i="3" s="1"/>
  <c r="Q46" i="3"/>
  <c r="R46" i="3" s="1"/>
  <c r="Q44" i="3"/>
  <c r="R44" i="3" s="1"/>
  <c r="S44" i="3" s="1"/>
  <c r="Q53" i="3"/>
  <c r="R53" i="3" s="1"/>
  <c r="Q54" i="3"/>
  <c r="R54" i="3" s="1"/>
  <c r="Q43" i="3"/>
  <c r="R43" i="3" s="1"/>
  <c r="S43" i="3" s="1"/>
  <c r="T43" i="3" s="1"/>
  <c r="Q50" i="3"/>
  <c r="R50" i="3" s="1"/>
  <c r="S50" i="3" s="1"/>
  <c r="Q49" i="3"/>
  <c r="R49" i="3" s="1"/>
  <c r="S49" i="3" s="1"/>
  <c r="Q47" i="3"/>
  <c r="R47" i="3" s="1"/>
  <c r="S47" i="3" s="1"/>
  <c r="Q48" i="3"/>
  <c r="R48" i="3" s="1"/>
  <c r="S46" i="3"/>
  <c r="S54" i="3"/>
  <c r="S53" i="3"/>
  <c r="S51" i="3"/>
  <c r="Q29" i="3"/>
  <c r="R29" i="3" s="1"/>
  <c r="Q30" i="3"/>
  <c r="R30" i="3" s="1"/>
  <c r="S30" i="3" s="1"/>
  <c r="Q33" i="3"/>
  <c r="R33" i="3" s="1"/>
  <c r="Q32" i="3"/>
  <c r="R32" i="3" s="1"/>
  <c r="S32" i="3" s="1"/>
  <c r="Q37" i="3"/>
  <c r="R37" i="3" s="1"/>
  <c r="Q36" i="3"/>
  <c r="R36" i="3" s="1"/>
  <c r="Q35" i="3"/>
  <c r="R35" i="3" s="1"/>
  <c r="Q28" i="3"/>
  <c r="R28" i="3" s="1"/>
  <c r="S28" i="3" s="1"/>
  <c r="Q31" i="3"/>
  <c r="R31" i="3" s="1"/>
  <c r="S31" i="3" s="1"/>
  <c r="S34" i="3"/>
  <c r="S37" i="3"/>
  <c r="S65" i="3"/>
  <c r="S64" i="3"/>
  <c r="S60" i="3"/>
  <c r="S63" i="3"/>
  <c r="S45" i="3"/>
  <c r="S29" i="3"/>
  <c r="S36" i="3"/>
  <c r="S35" i="3"/>
  <c r="S33" i="3"/>
  <c r="Q59" i="3"/>
  <c r="R59" i="3" s="1"/>
  <c r="S59" i="3" s="1"/>
  <c r="T59" i="3" s="1"/>
  <c r="U59" i="3" s="1"/>
  <c r="F60" i="3"/>
  <c r="G60" i="3" s="1"/>
  <c r="S48" i="3"/>
  <c r="G44" i="3"/>
  <c r="F45" i="3"/>
  <c r="G45" i="3" s="1"/>
  <c r="S52" i="3"/>
  <c r="Q27" i="3"/>
  <c r="R27" i="3" s="1"/>
  <c r="S27" i="3" s="1"/>
  <c r="T27" i="3" s="1"/>
  <c r="U27" i="3" s="1"/>
  <c r="F28" i="3"/>
  <c r="G28" i="3" s="1"/>
  <c r="AB59" i="2"/>
  <c r="AB61" i="2"/>
  <c r="AB63" i="2"/>
  <c r="AB65" i="2"/>
  <c r="AB67" i="2"/>
  <c r="AB69" i="2"/>
  <c r="AB71" i="2"/>
  <c r="AB44" i="2"/>
  <c r="AB46" i="2"/>
  <c r="AB48" i="2"/>
  <c r="AB50" i="2"/>
  <c r="AB52" i="2"/>
  <c r="AB54" i="2"/>
  <c r="AB42" i="2"/>
  <c r="AB27" i="2"/>
  <c r="AB29" i="2"/>
  <c r="AB31" i="2"/>
  <c r="AB33" i="2"/>
  <c r="AB35" i="2"/>
  <c r="AB37" i="2"/>
  <c r="AB25" i="2"/>
  <c r="AB10" i="2"/>
  <c r="AB12" i="2"/>
  <c r="AB14" i="2"/>
  <c r="AB16" i="2"/>
  <c r="AB18" i="2"/>
  <c r="AB20" i="2"/>
  <c r="AB8" i="2"/>
  <c r="U10" i="2"/>
  <c r="U12" i="2"/>
  <c r="U14" i="2"/>
  <c r="U16" i="2"/>
  <c r="U18" i="2"/>
  <c r="U20" i="2"/>
  <c r="U22" i="2"/>
  <c r="U24" i="2"/>
  <c r="U26" i="2"/>
  <c r="U28" i="2"/>
  <c r="U30" i="2"/>
  <c r="U32" i="2"/>
  <c r="U8" i="2"/>
  <c r="U39" i="2"/>
  <c r="U41" i="2"/>
  <c r="U43" i="2"/>
  <c r="U45" i="2"/>
  <c r="U47" i="2"/>
  <c r="U49" i="2"/>
  <c r="U37" i="2"/>
  <c r="U56" i="2"/>
  <c r="U58" i="2"/>
  <c r="U60" i="2"/>
  <c r="U62" i="2"/>
  <c r="U64" i="2"/>
  <c r="U66" i="2"/>
  <c r="U54" i="2"/>
  <c r="N56" i="2"/>
  <c r="N58" i="2"/>
  <c r="N60" i="2"/>
  <c r="N62" i="2"/>
  <c r="N64" i="2"/>
  <c r="N66" i="2"/>
  <c r="N54" i="2"/>
  <c r="N27" i="2"/>
  <c r="N29" i="2"/>
  <c r="N31" i="2"/>
  <c r="N33" i="2"/>
  <c r="N35" i="2"/>
  <c r="N37" i="2"/>
  <c r="N39" i="2"/>
  <c r="N41" i="2"/>
  <c r="N43" i="2"/>
  <c r="N45" i="2"/>
  <c r="N47" i="2"/>
  <c r="N49" i="2"/>
  <c r="N25" i="2"/>
  <c r="N10" i="2"/>
  <c r="N12" i="2"/>
  <c r="N14" i="2"/>
  <c r="N16" i="2"/>
  <c r="N18" i="2"/>
  <c r="N20" i="2"/>
  <c r="N8" i="2"/>
  <c r="G42" i="2"/>
  <c r="G31" i="2"/>
  <c r="F3" i="2"/>
  <c r="N42" i="1"/>
  <c r="N43" i="1"/>
  <c r="N44" i="1"/>
  <c r="N45" i="1"/>
  <c r="N46" i="1"/>
  <c r="N47" i="1"/>
  <c r="N48" i="1"/>
  <c r="J54" i="1"/>
  <c r="I54" i="1"/>
  <c r="H53" i="1"/>
  <c r="G53" i="1"/>
  <c r="G54" i="1"/>
  <c r="G42" i="1"/>
  <c r="G43" i="1"/>
  <c r="G44" i="1"/>
  <c r="G45" i="1"/>
  <c r="G46" i="1"/>
  <c r="I46" i="1" s="1"/>
  <c r="J46" i="1" s="1"/>
  <c r="G47" i="1"/>
  <c r="G48" i="1"/>
  <c r="I48" i="1" s="1"/>
  <c r="J48" i="1" s="1"/>
  <c r="G49" i="1"/>
  <c r="G50" i="1"/>
  <c r="I50" i="1" s="1"/>
  <c r="J50" i="1" s="1"/>
  <c r="G51" i="1"/>
  <c r="G52" i="1"/>
  <c r="I52" i="1" s="1"/>
  <c r="J52" i="1" s="1"/>
  <c r="G41" i="1"/>
  <c r="B53" i="1"/>
  <c r="B54" i="1"/>
  <c r="I23" i="1"/>
  <c r="J23" i="1" s="1"/>
  <c r="B28" i="1"/>
  <c r="B29" i="1"/>
  <c r="B30" i="1"/>
  <c r="B31" i="1"/>
  <c r="B32" i="1"/>
  <c r="B33" i="1"/>
  <c r="B34" i="1"/>
  <c r="B35" i="1"/>
  <c r="B36" i="1"/>
  <c r="B37" i="1"/>
  <c r="H51" i="1"/>
  <c r="H49" i="1"/>
  <c r="H47" i="1"/>
  <c r="H45" i="1"/>
  <c r="H43" i="1"/>
  <c r="I44" i="1"/>
  <c r="J44" i="1" s="1"/>
  <c r="B42" i="1"/>
  <c r="B43" i="1"/>
  <c r="B44" i="1"/>
  <c r="B45" i="1"/>
  <c r="B46" i="1"/>
  <c r="B47" i="1"/>
  <c r="B48" i="1"/>
  <c r="B49" i="1"/>
  <c r="B50" i="1"/>
  <c r="B51" i="1"/>
  <c r="B52" i="1"/>
  <c r="B41" i="1"/>
  <c r="B7" i="1"/>
  <c r="B8" i="1"/>
  <c r="B9" i="1"/>
  <c r="I9" i="1" s="1"/>
  <c r="J9" i="1" s="1"/>
  <c r="B10" i="1"/>
  <c r="B11" i="1"/>
  <c r="I11" i="1" s="1"/>
  <c r="J11" i="1" s="1"/>
  <c r="B12" i="1"/>
  <c r="B13" i="1"/>
  <c r="I13" i="1" s="1"/>
  <c r="J13" i="1" s="1"/>
  <c r="B14" i="1"/>
  <c r="B15" i="1"/>
  <c r="I15" i="1" s="1"/>
  <c r="J15" i="1" s="1"/>
  <c r="B16" i="1"/>
  <c r="B17" i="1"/>
  <c r="I17" i="1" s="1"/>
  <c r="J17" i="1" s="1"/>
  <c r="B18" i="1"/>
  <c r="B19" i="1"/>
  <c r="B20" i="1"/>
  <c r="B21" i="1"/>
  <c r="B22" i="1"/>
  <c r="B23" i="1"/>
  <c r="B24" i="1"/>
  <c r="B25" i="1"/>
  <c r="I25" i="1" s="1"/>
  <c r="J25" i="1" s="1"/>
  <c r="B26" i="1"/>
  <c r="B27" i="1"/>
  <c r="I27" i="1" s="1"/>
  <c r="J27" i="1" s="1"/>
  <c r="B6" i="1"/>
  <c r="T60" i="3" l="1"/>
  <c r="T44" i="3"/>
  <c r="U44" i="3" s="1"/>
  <c r="F46" i="3"/>
  <c r="G46" i="3" s="1"/>
  <c r="T28" i="3"/>
  <c r="F29" i="3"/>
  <c r="F61" i="3"/>
  <c r="F47" i="3"/>
  <c r="T45" i="3"/>
  <c r="G44" i="2"/>
  <c r="G25" i="2"/>
  <c r="G14" i="2"/>
  <c r="G37" i="2"/>
  <c r="G10" i="2"/>
  <c r="G54" i="2"/>
  <c r="G12" i="2"/>
  <c r="G50" i="2"/>
  <c r="G48" i="2"/>
  <c r="G60" i="2"/>
  <c r="G18" i="2"/>
  <c r="G16" i="2"/>
  <c r="G35" i="2"/>
  <c r="G52" i="2"/>
  <c r="G20" i="2"/>
  <c r="G56" i="2"/>
  <c r="G58" i="2"/>
  <c r="G33" i="2"/>
  <c r="G66" i="2"/>
  <c r="G64" i="2"/>
  <c r="G62" i="2"/>
  <c r="G46" i="2"/>
  <c r="G27" i="2"/>
  <c r="I33" i="1"/>
  <c r="J33" i="1" s="1"/>
  <c r="I37" i="1"/>
  <c r="J37" i="1" s="1"/>
  <c r="I31" i="1"/>
  <c r="J31" i="1" s="1"/>
  <c r="I35" i="1"/>
  <c r="J35" i="1" s="1"/>
  <c r="I29" i="1"/>
  <c r="J29" i="1" s="1"/>
  <c r="I21" i="1"/>
  <c r="J21" i="1" s="1"/>
  <c r="I19" i="1"/>
  <c r="J19" i="1" s="1"/>
  <c r="J7" i="1"/>
  <c r="U60" i="3" l="1"/>
  <c r="T61" i="3"/>
  <c r="G29" i="3"/>
  <c r="F30" i="3"/>
  <c r="U28" i="3"/>
  <c r="T29" i="3"/>
  <c r="G61" i="3"/>
  <c r="F62" i="3"/>
  <c r="G47" i="3"/>
  <c r="F48" i="3"/>
  <c r="T46" i="3"/>
  <c r="U45" i="3"/>
  <c r="U61" i="3" l="1"/>
  <c r="T62" i="3"/>
  <c r="G30" i="3"/>
  <c r="F31" i="3"/>
  <c r="U29" i="3"/>
  <c r="T30" i="3"/>
  <c r="G62" i="3"/>
  <c r="F63" i="3"/>
  <c r="G48" i="3"/>
  <c r="F49" i="3"/>
  <c r="U46" i="3"/>
  <c r="T47" i="3"/>
  <c r="U62" i="3" l="1"/>
  <c r="T63" i="3"/>
  <c r="G31" i="3"/>
  <c r="F32" i="3"/>
  <c r="T31" i="3"/>
  <c r="U30" i="3"/>
  <c r="G63" i="3"/>
  <c r="F64" i="3"/>
  <c r="G49" i="3"/>
  <c r="F50" i="3"/>
  <c r="T48" i="3"/>
  <c r="U47" i="3"/>
  <c r="U63" i="3" l="1"/>
  <c r="T64" i="3"/>
  <c r="G32" i="3"/>
  <c r="F33" i="3"/>
  <c r="T32" i="3"/>
  <c r="U31" i="3"/>
  <c r="G64" i="3"/>
  <c r="F65" i="3"/>
  <c r="G50" i="3"/>
  <c r="F51" i="3"/>
  <c r="U48" i="3"/>
  <c r="T49" i="3"/>
  <c r="T65" i="3" l="1"/>
  <c r="U64" i="3"/>
  <c r="T33" i="3"/>
  <c r="U32" i="3"/>
  <c r="F34" i="3"/>
  <c r="G33" i="3"/>
  <c r="G65" i="3"/>
  <c r="F66" i="3"/>
  <c r="G51" i="3"/>
  <c r="F52" i="3"/>
  <c r="U49" i="3"/>
  <c r="T50" i="3"/>
  <c r="U65" i="3" l="1"/>
  <c r="T66" i="3"/>
  <c r="G34" i="3"/>
  <c r="F35" i="3"/>
  <c r="T34" i="3"/>
  <c r="U33" i="3"/>
  <c r="G66" i="3"/>
  <c r="F67" i="3"/>
  <c r="F53" i="3"/>
  <c r="G52" i="3"/>
  <c r="U50" i="3"/>
  <c r="T51" i="3"/>
  <c r="T67" i="3" l="1"/>
  <c r="U66" i="3"/>
  <c r="T35" i="3"/>
  <c r="U34" i="3"/>
  <c r="G35" i="3"/>
  <c r="F36" i="3"/>
  <c r="G67" i="3"/>
  <c r="F68" i="3"/>
  <c r="G53" i="3"/>
  <c r="F54" i="3"/>
  <c r="G54" i="3" s="1"/>
  <c r="U51" i="3"/>
  <c r="T52" i="3"/>
  <c r="T68" i="3" l="1"/>
  <c r="V68" i="3" s="1"/>
  <c r="U67" i="3"/>
  <c r="G36" i="3"/>
  <c r="F37" i="3"/>
  <c r="T36" i="3"/>
  <c r="U35" i="3"/>
  <c r="G68" i="3"/>
  <c r="F69" i="3"/>
  <c r="U52" i="3"/>
  <c r="T53" i="3"/>
  <c r="U68" i="3" l="1"/>
  <c r="T69" i="3"/>
  <c r="V69" i="3" s="1"/>
  <c r="T37" i="3"/>
  <c r="U36" i="3"/>
  <c r="F38" i="3"/>
  <c r="G38" i="3" s="1"/>
  <c r="G37" i="3"/>
  <c r="G69" i="3"/>
  <c r="F70" i="3"/>
  <c r="G70" i="3" s="1"/>
  <c r="T54" i="3"/>
  <c r="U54" i="3" s="1"/>
  <c r="U53" i="3"/>
  <c r="U69" i="3" l="1"/>
  <c r="T70" i="3"/>
  <c r="U37" i="3"/>
  <c r="U38" i="3" l="1"/>
  <c r="W38" i="3" s="1"/>
  <c r="V38" i="3"/>
  <c r="U70" i="3"/>
  <c r="V70" i="3"/>
</calcChain>
</file>

<file path=xl/sharedStrings.xml><?xml version="1.0" encoding="utf-8"?>
<sst xmlns="http://schemas.openxmlformats.org/spreadsheetml/2006/main" count="158" uniqueCount="48">
  <si>
    <t>surface area</t>
  </si>
  <si>
    <t>E surf (eV/A)</t>
  </si>
  <si>
    <t>E surf (J/m^2)</t>
  </si>
  <si>
    <t>radius testing</t>
  </si>
  <si>
    <t>supercell testing w/ r=25 Ang</t>
  </si>
  <si>
    <t>SA</t>
  </si>
  <si>
    <t>voids 800K-1400K with 10 simulations each</t>
  </si>
  <si>
    <t>T</t>
  </si>
  <si>
    <t>E</t>
  </si>
  <si>
    <t>#U</t>
  </si>
  <si>
    <t>#Zr</t>
  </si>
  <si>
    <t>Ef</t>
  </si>
  <si>
    <t>all with 25 rad void</t>
  </si>
  <si>
    <t>bccU</t>
  </si>
  <si>
    <t>u5zr</t>
  </si>
  <si>
    <t>u10zr</t>
  </si>
  <si>
    <t>u15zr</t>
  </si>
  <si>
    <t>u23zr</t>
  </si>
  <si>
    <t>u30zr</t>
  </si>
  <si>
    <t>u40zr</t>
  </si>
  <si>
    <t>u50zr</t>
  </si>
  <si>
    <t>u60zr</t>
  </si>
  <si>
    <t>sum</t>
  </si>
  <si>
    <t>u70zr</t>
  </si>
  <si>
    <t>u80zr</t>
  </si>
  <si>
    <t>u90zr</t>
  </si>
  <si>
    <t>bcczr</t>
  </si>
  <si>
    <t>bcc U</t>
  </si>
  <si>
    <t>bcc Zr</t>
  </si>
  <si>
    <t>Cp</t>
  </si>
  <si>
    <t>delS</t>
  </si>
  <si>
    <t>delSc</t>
  </si>
  <si>
    <t>mJ/K-m^2</t>
  </si>
  <si>
    <t>PE bulk</t>
  </si>
  <si>
    <t>TE bulk</t>
  </si>
  <si>
    <t>PE void</t>
  </si>
  <si>
    <t>#at void</t>
  </si>
  <si>
    <t>TE void</t>
  </si>
  <si>
    <t>Area</t>
  </si>
  <si>
    <t>TE pure/A/at</t>
  </si>
  <si>
    <t>TE void/A/at</t>
  </si>
  <si>
    <t>del U/A</t>
  </si>
  <si>
    <t>in J/m^2</t>
  </si>
  <si>
    <t>del G</t>
  </si>
  <si>
    <t>del G cum</t>
  </si>
  <si>
    <t>ASSUMING entropy at 800 K ~0</t>
  </si>
  <si>
    <t>running an additional 10 simulations for a total of 20!</t>
  </si>
  <si>
    <t>1300 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</si>
</sst>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scoping!$L$6:$L$22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  <c:pt idx="5">
                  <c:v>13</c:v>
                </c:pt>
                <c:pt idx="6">
                  <c:v>15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23</c:v>
                </c:pt>
                <c:pt idx="11">
                  <c:v>25</c:v>
                </c:pt>
                <c:pt idx="12">
                  <c:v>27</c:v>
                </c:pt>
                <c:pt idx="13">
                  <c:v>29</c:v>
                </c:pt>
                <c:pt idx="14">
                  <c:v>31</c:v>
                </c:pt>
                <c:pt idx="15">
                  <c:v>33</c:v>
                </c:pt>
                <c:pt idx="16">
                  <c:v>35</c:v>
                </c:pt>
              </c:numCache>
            </c:numRef>
          </c:xVal>
          <c:yVal>
            <c:numRef>
              <c:f>scoping!$M$6:$M$22</c:f>
              <c:numCache>
                <c:formatCode>General</c:formatCode>
                <c:ptCount val="17"/>
                <c:pt idx="0">
                  <c:v>0.65571358870080176</c:v>
                </c:pt>
                <c:pt idx="1">
                  <c:v>1.6256162208598848</c:v>
                </c:pt>
                <c:pt idx="2">
                  <c:v>1.7659969756599021</c:v>
                </c:pt>
                <c:pt idx="3">
                  <c:v>1.686127183077184</c:v>
                </c:pt>
                <c:pt idx="4">
                  <c:v>1.7159955398333788</c:v>
                </c:pt>
                <c:pt idx="5">
                  <c:v>1.6534947177888204</c:v>
                </c:pt>
                <c:pt idx="6">
                  <c:v>1.6276366326607916</c:v>
                </c:pt>
                <c:pt idx="7">
                  <c:v>1.6490199634143221</c:v>
                </c:pt>
                <c:pt idx="8">
                  <c:v>1.6475977509396063</c:v>
                </c:pt>
                <c:pt idx="9">
                  <c:v>1.625847380771849</c:v>
                </c:pt>
                <c:pt idx="10">
                  <c:v>1.6810577299700016</c:v>
                </c:pt>
                <c:pt idx="11">
                  <c:v>1.6528224942420877</c:v>
                </c:pt>
                <c:pt idx="12">
                  <c:v>1.6096327178351093</c:v>
                </c:pt>
                <c:pt idx="13">
                  <c:v>1.6383291009054313</c:v>
                </c:pt>
                <c:pt idx="14">
                  <c:v>1.6326234438628462</c:v>
                </c:pt>
                <c:pt idx="15">
                  <c:v>1.6568421421011357</c:v>
                </c:pt>
                <c:pt idx="16">
                  <c:v>1.6218078029214889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5-1947-A782-4F6F70A8C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633824"/>
        <c:axId val="1691852816"/>
      </c:scatterChart>
      <c:valAx>
        <c:axId val="182563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Void Radius (Å)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1852816"/>
        <c:crosses val="autoZero"/>
        <c:crossBetween val="midCat"/>
      </c:valAx>
      <c:valAx>
        <c:axId val="1691852816"/>
        <c:scaling>
          <c:orientation val="minMax"/>
          <c:max val="2"/>
          <c:min val="0.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Surface Energy (J/m2)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633824"/>
        <c:crosses val="autoZero"/>
        <c:crossBetween val="midCat"/>
        <c:majorUnit val="0.2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scoping!$L$42:$L$48</c:f>
              <c:numCache>
                <c:formatCode>General</c:formatCode>
                <c:ptCount val="7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scoping!$M$42:$M$48</c:f>
              <c:numCache>
                <c:formatCode>General</c:formatCode>
                <c:ptCount val="7"/>
                <c:pt idx="0">
                  <c:v>1.5917565040119948</c:v>
                </c:pt>
                <c:pt idx="1">
                  <c:v>1.5918433198724335</c:v>
                </c:pt>
                <c:pt idx="2">
                  <c:v>1.6229389779474956</c:v>
                </c:pt>
                <c:pt idx="3">
                  <c:v>1.6447231744395943</c:v>
                </c:pt>
                <c:pt idx="4">
                  <c:v>1.636706157893284</c:v>
                </c:pt>
                <c:pt idx="5">
                  <c:v>1.6312569610069592</c:v>
                </c:pt>
                <c:pt idx="6">
                  <c:v>1.629099724403072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B-AA4E-B9DA-DB1C44659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633824"/>
        <c:axId val="1691852816"/>
      </c:scatterChart>
      <c:valAx>
        <c:axId val="1825633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Supercell Unit Cells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1852816"/>
        <c:crosses val="autoZero"/>
        <c:crossBetween val="midCat"/>
      </c:valAx>
      <c:valAx>
        <c:axId val="1691852816"/>
        <c:scaling>
          <c:orientation val="minMax"/>
          <c:max val="1.8"/>
          <c:min val="1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Surface Energy (J/m2)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25633824"/>
        <c:crosses val="autoZero"/>
        <c:crossBetween val="midCat"/>
        <c:majorUnit val="0.1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scoping!$I$59:$I$65</c:f>
              <c:numCache>
                <c:formatCode>General</c:formatCode>
                <c:ptCount val="7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40</c:v>
                </c:pt>
              </c:numCache>
            </c:numRef>
          </c:xVal>
          <c:yVal>
            <c:numRef>
              <c:f>scoping!$J$59:$J$65</c:f>
              <c:numCache>
                <c:formatCode>General</c:formatCode>
                <c:ptCount val="7"/>
                <c:pt idx="0">
                  <c:v>-8458.2360000000008</c:v>
                </c:pt>
                <c:pt idx="1">
                  <c:v>-5535.44</c:v>
                </c:pt>
                <c:pt idx="2">
                  <c:v>-3621.1289999999999</c:v>
                </c:pt>
                <c:pt idx="3">
                  <c:v>-2817.4580000000001</c:v>
                </c:pt>
                <c:pt idx="4">
                  <c:v>-1899.509</c:v>
                </c:pt>
                <c:pt idx="5">
                  <c:v>-1301.278</c:v>
                </c:pt>
                <c:pt idx="6">
                  <c:v>-1038.9965999999999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C5-554D-BD54-F5AC2FECFC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53264"/>
        <c:axId val="837422192"/>
      </c:scatterChart>
      <c:valAx>
        <c:axId val="85835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422192"/>
        <c:crosses val="autoZero"/>
        <c:crossBetween val="midCat"/>
      </c:valAx>
      <c:valAx>
        <c:axId val="837422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5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900 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summary!$C$7:$O$7</c:f>
              <c:numCache>
                <c:formatCode>General</c:formatCode>
                <c:ptCount val="13"/>
                <c:pt idx="0">
                  <c:v>1.4068890708789692</c:v>
                </c:pt>
                <c:pt idx="1">
                  <c:v>1.4643285926751171</c:v>
                </c:pt>
                <c:pt idx="2">
                  <c:v>1.4731002720594428</c:v>
                </c:pt>
                <c:pt idx="3">
                  <c:v>1.5358304689597733</c:v>
                </c:pt>
                <c:pt idx="4">
                  <c:v>1.5918844092782098</c:v>
                </c:pt>
                <c:pt idx="5">
                  <c:v>1.6866545672527669</c:v>
                </c:pt>
                <c:pt idx="6">
                  <c:v>1.7704848323778706</c:v>
                </c:pt>
                <c:pt idx="7">
                  <c:v>1.8638745988408054</c:v>
                </c:pt>
                <c:pt idx="8">
                  <c:v>1.9291067376644584</c:v>
                </c:pt>
                <c:pt idx="9">
                  <c:v>2.0167887209808599</c:v>
                </c:pt>
                <c:pt idx="10">
                  <c:v>2.1232888714777785</c:v>
                </c:pt>
                <c:pt idx="11">
                  <c:v>2.2018303650785307</c:v>
                </c:pt>
                <c:pt idx="12">
                  <c:v>2.2992560120848804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3-AD40-BC3B-E04A079D7247}"/>
            </c:ext>
          </c:extLst>
        </c:ser>
        <c:ser>
          <c:idx val="1"/>
          <c:order val="1"/>
          <c:tx>
            <c:v>1000 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summary!$C$8:$O$8</c:f>
              <c:numCache>
                <c:formatCode>General</c:formatCode>
                <c:ptCount val="13"/>
                <c:pt idx="0">
                  <c:v>1.4542455551677473</c:v>
                </c:pt>
                <c:pt idx="1">
                  <c:v>1.4832377424203163</c:v>
                </c:pt>
                <c:pt idx="2">
                  <c:v>1.519537649002203</c:v>
                </c:pt>
                <c:pt idx="3">
                  <c:v>1.5598209420000291</c:v>
                </c:pt>
                <c:pt idx="4">
                  <c:v>1.6793596639235111</c:v>
                </c:pt>
                <c:pt idx="5">
                  <c:v>1.6968676176986033</c:v>
                </c:pt>
                <c:pt idx="6">
                  <c:v>1.7925597843057601</c:v>
                </c:pt>
                <c:pt idx="7">
                  <c:v>1.8631073768918331</c:v>
                </c:pt>
                <c:pt idx="8">
                  <c:v>1.9320511101146283</c:v>
                </c:pt>
                <c:pt idx="9">
                  <c:v>2.0272526346496038</c:v>
                </c:pt>
                <c:pt idx="10">
                  <c:v>2.097893044976765</c:v>
                </c:pt>
                <c:pt idx="11">
                  <c:v>2.2217729767770638</c:v>
                </c:pt>
                <c:pt idx="12">
                  <c:v>2.3081350519237076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D3-AD40-BC3B-E04A079D7247}"/>
            </c:ext>
          </c:extLst>
        </c:ser>
        <c:ser>
          <c:idx val="2"/>
          <c:order val="2"/>
          <c:tx>
            <c:v>1100 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summary!$C$9:$O$9</c:f>
              <c:numCache>
                <c:formatCode>General</c:formatCode>
                <c:ptCount val="13"/>
                <c:pt idx="0">
                  <c:v>1.5161215644586834</c:v>
                </c:pt>
                <c:pt idx="1">
                  <c:v>1.5311275766879024</c:v>
                </c:pt>
                <c:pt idx="2">
                  <c:v>1.5770310292143719</c:v>
                </c:pt>
                <c:pt idx="3">
                  <c:v>1.6021994178216796</c:v>
                </c:pt>
                <c:pt idx="4">
                  <c:v>1.7080093228662934</c:v>
                </c:pt>
                <c:pt idx="5">
                  <c:v>1.6799823366453772</c:v>
                </c:pt>
                <c:pt idx="6">
                  <c:v>1.8218358501910781</c:v>
                </c:pt>
                <c:pt idx="7">
                  <c:v>1.8877152419873171</c:v>
                </c:pt>
                <c:pt idx="8">
                  <c:v>1.8934866168620168</c:v>
                </c:pt>
                <c:pt idx="9">
                  <c:v>1.9701853667855669</c:v>
                </c:pt>
                <c:pt idx="10">
                  <c:v>2.1113544253587828</c:v>
                </c:pt>
                <c:pt idx="11">
                  <c:v>2.2333477026581079</c:v>
                </c:pt>
                <c:pt idx="12">
                  <c:v>2.3390531976644979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D3-AD40-BC3B-E04A079D7247}"/>
            </c:ext>
          </c:extLst>
        </c:ser>
        <c:ser>
          <c:idx val="3"/>
          <c:order val="3"/>
          <c:tx>
            <c:v>1200 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summary!$C$10:$O$10</c:f>
              <c:numCache>
                <c:formatCode>General</c:formatCode>
                <c:ptCount val="13"/>
                <c:pt idx="0">
                  <c:v>1.5845675374989441</c:v>
                </c:pt>
                <c:pt idx="1">
                  <c:v>1.6306527786666367</c:v>
                </c:pt>
                <c:pt idx="2">
                  <c:v>1.6806962262420817</c:v>
                </c:pt>
                <c:pt idx="3">
                  <c:v>1.6528946522674193</c:v>
                </c:pt>
                <c:pt idx="4">
                  <c:v>1.7343983795414086</c:v>
                </c:pt>
                <c:pt idx="5">
                  <c:v>1.7776839554564166</c:v>
                </c:pt>
                <c:pt idx="6">
                  <c:v>1.791180133515861</c:v>
                </c:pt>
                <c:pt idx="7">
                  <c:v>1.8726774210444666</c:v>
                </c:pt>
                <c:pt idx="8">
                  <c:v>1.872796927070058</c:v>
                </c:pt>
                <c:pt idx="9">
                  <c:v>1.9432747379873418</c:v>
                </c:pt>
                <c:pt idx="10">
                  <c:v>2.0871277002123398</c:v>
                </c:pt>
                <c:pt idx="11">
                  <c:v>2.2321062021656481</c:v>
                </c:pt>
                <c:pt idx="12">
                  <c:v>2.359678545936144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D3-AD40-BC3B-E04A079D7247}"/>
            </c:ext>
          </c:extLst>
        </c:ser>
        <c:ser>
          <c:idx val="4"/>
          <c:order val="4"/>
          <c:tx>
            <c:v>1300 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summary!$C$11:$O$11</c:f>
              <c:numCache>
                <c:formatCode>General</c:formatCode>
                <c:ptCount val="13"/>
                <c:pt idx="0">
                  <c:v>1.7647921433291422</c:v>
                </c:pt>
                <c:pt idx="1">
                  <c:v>1.7670336092738692</c:v>
                </c:pt>
                <c:pt idx="2">
                  <c:v>1.7854747675414668</c:v>
                </c:pt>
                <c:pt idx="3">
                  <c:v>1.7491728693249673</c:v>
                </c:pt>
                <c:pt idx="4">
                  <c:v>1.7806894276350078</c:v>
                </c:pt>
                <c:pt idx="5">
                  <c:v>1.8048778718217102</c:v>
                </c:pt>
                <c:pt idx="6">
                  <c:v>1.8477538481953379</c:v>
                </c:pt>
                <c:pt idx="7">
                  <c:v>1.8712705695115892</c:v>
                </c:pt>
                <c:pt idx="8">
                  <c:v>1.799534600552009</c:v>
                </c:pt>
                <c:pt idx="9">
                  <c:v>1.9089274029723526</c:v>
                </c:pt>
                <c:pt idx="10">
                  <c:v>2.0890316562377707</c:v>
                </c:pt>
                <c:pt idx="11">
                  <c:v>2.2748296601274753</c:v>
                </c:pt>
                <c:pt idx="12">
                  <c:v>2.3789200545604063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DD3-AD40-BC3B-E04A079D7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574848"/>
        <c:axId val="837576528"/>
      </c:scatterChart>
      <c:valAx>
        <c:axId val="83757484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Fraction Zr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576528"/>
        <c:crosses val="autoZero"/>
        <c:crossBetween val="midCat"/>
      </c:valAx>
      <c:valAx>
        <c:axId val="837576528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Surface Energy (J/m2)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5748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631889763779535"/>
          <c:y val="0.46916557305336837"/>
          <c:w val="0.18145888013998251"/>
          <c:h val="0.3325021872265966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U-4Zr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summary!$B$26:$B$38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summary!$G$26:$G$38</c:f>
              <c:numCache>
                <c:formatCode>General</c:formatCode>
                <c:ptCount val="13"/>
                <c:pt idx="0">
                  <c:v>0</c:v>
                </c:pt>
                <c:pt idx="1">
                  <c:v>1.4732281373972858E-2</c:v>
                </c:pt>
                <c:pt idx="2">
                  <c:v>1.9020498857000457E-2</c:v>
                </c:pt>
                <c:pt idx="3">
                  <c:v>4.1259116002049484E-2</c:v>
                </c:pt>
                <c:pt idx="4">
                  <c:v>6.2908395074008763E-2</c:v>
                </c:pt>
                <c:pt idx="5">
                  <c:v>9.5379927067291079E-2</c:v>
                </c:pt>
                <c:pt idx="6">
                  <c:v>0.11194611581939184</c:v>
                </c:pt>
                <c:pt idx="7">
                  <c:v>0.13602190099335854</c:v>
                </c:pt>
                <c:pt idx="8">
                  <c:v>0.18653046053519751</c:v>
                </c:pt>
                <c:pt idx="9">
                  <c:v>0.22130513849355832</c:v>
                </c:pt>
                <c:pt idx="10">
                  <c:v>0.28053616117880498</c:v>
                </c:pt>
                <c:pt idx="11">
                  <c:v>0.37906213413658618</c:v>
                </c:pt>
                <c:pt idx="12">
                  <c:v>0.5801445309653368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1A-714F-92B4-099FD8FBFF30}"/>
            </c:ext>
          </c:extLst>
        </c:ser>
        <c:ser>
          <c:idx val="1"/>
          <c:order val="1"/>
          <c:tx>
            <c:v>U-10Zr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summary!$B$42:$B$54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summary!$G$42:$G$54</c:f>
              <c:numCache>
                <c:formatCode>General</c:formatCode>
                <c:ptCount val="13"/>
                <c:pt idx="0">
                  <c:v>0</c:v>
                </c:pt>
                <c:pt idx="1">
                  <c:v>-1.6795969050538682E-2</c:v>
                </c:pt>
                <c:pt idx="2">
                  <c:v>-3.8523097445517913E-3</c:v>
                </c:pt>
                <c:pt idx="3">
                  <c:v>3.9125370261501639E-2</c:v>
                </c:pt>
                <c:pt idx="4">
                  <c:v>3.4676460568385296E-2</c:v>
                </c:pt>
                <c:pt idx="5">
                  <c:v>4.0100958852138817E-2</c:v>
                </c:pt>
                <c:pt idx="6">
                  <c:v>5.9018940215530766E-2</c:v>
                </c:pt>
                <c:pt idx="7">
                  <c:v>4.4537094787494853E-2</c:v>
                </c:pt>
                <c:pt idx="8">
                  <c:v>8.6179454733382815E-2</c:v>
                </c:pt>
                <c:pt idx="9">
                  <c:v>0.10909478857950133</c:v>
                </c:pt>
                <c:pt idx="10">
                  <c:v>0.13895507927184916</c:v>
                </c:pt>
                <c:pt idx="11">
                  <c:v>0.18914965190669672</c:v>
                </c:pt>
                <c:pt idx="12">
                  <c:v>0.19191525213162353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1A-714F-92B4-099FD8FBFF30}"/>
            </c:ext>
          </c:extLst>
        </c:ser>
        <c:ser>
          <c:idx val="2"/>
          <c:order val="2"/>
          <c:tx>
            <c:v>U-20Zr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summary!$B$58:$B$70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summary!$G$58:$G$70</c:f>
              <c:numCache>
                <c:formatCode>General</c:formatCode>
                <c:ptCount val="13"/>
                <c:pt idx="0">
                  <c:v>0</c:v>
                </c:pt>
                <c:pt idx="1">
                  <c:v>-6.0814273628441622E-3</c:v>
                </c:pt>
                <c:pt idx="2">
                  <c:v>-5.7842529819184703E-3</c:v>
                </c:pt>
                <c:pt idx="3">
                  <c:v>8.3299666495980328E-3</c:v>
                </c:pt>
                <c:pt idx="4">
                  <c:v>2.8428171947111613E-2</c:v>
                </c:pt>
                <c:pt idx="5">
                  <c:v>-8.284626593818116E-3</c:v>
                </c:pt>
                <c:pt idx="6">
                  <c:v>2.9947634989655046E-2</c:v>
                </c:pt>
                <c:pt idx="7">
                  <c:v>2.0369591803391672E-2</c:v>
                </c:pt>
                <c:pt idx="8">
                  <c:v>1.1543481747660751E-2</c:v>
                </c:pt>
                <c:pt idx="9">
                  <c:v>8.084686175352537E-3</c:v>
                </c:pt>
                <c:pt idx="10">
                  <c:v>3.5664807993740007E-2</c:v>
                </c:pt>
                <c:pt idx="11">
                  <c:v>4.0309636785708473E-2</c:v>
                </c:pt>
                <c:pt idx="12">
                  <c:v>3.3513012690698236E-2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1A-714F-92B4-099FD8FBF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58448"/>
        <c:axId val="836078704"/>
      </c:scatterChart>
      <c:valAx>
        <c:axId val="835958448"/>
        <c:scaling>
          <c:orientation val="minMax"/>
          <c:min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6078704"/>
        <c:crosses val="autoZero"/>
        <c:crossBetween val="midCat"/>
      </c:valAx>
      <c:valAx>
        <c:axId val="836078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Change in Entropy (mJ/K-m2)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59584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7131889763779526"/>
          <c:y val="0.12941601049868767"/>
          <c:w val="0.18145888013998251"/>
          <c:h val="0.19950131233595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summary!$B$26:$B$38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summary!$U$26:$U$38</c:f>
              <c:numCache>
                <c:formatCode>General</c:formatCode>
                <c:ptCount val="13"/>
                <c:pt idx="0">
                  <c:v>1.4608735684586585</c:v>
                </c:pt>
                <c:pt idx="1">
                  <c:v>1.4603892410449419</c:v>
                </c:pt>
                <c:pt idx="2">
                  <c:v>1.459998782552125</c:v>
                </c:pt>
                <c:pt idx="3">
                  <c:v>1.4591883165162913</c:v>
                </c:pt>
                <c:pt idx="4">
                  <c:v>1.4583525372642796</c:v>
                </c:pt>
                <c:pt idx="5">
                  <c:v>1.4571773354348851</c:v>
                </c:pt>
                <c:pt idx="6">
                  <c:v>1.456574800963985</c:v>
                </c:pt>
                <c:pt idx="7">
                  <c:v>1.4557263170775634</c:v>
                </c:pt>
                <c:pt idx="8">
                  <c:v>1.4541868164602942</c:v>
                </c:pt>
                <c:pt idx="9">
                  <c:v>1.4529383762396086</c:v>
                </c:pt>
                <c:pt idx="10">
                  <c:v>1.4512837735835871</c:v>
                </c:pt>
                <c:pt idx="11">
                  <c:v>1.4482185160353223</c:v>
                </c:pt>
                <c:pt idx="12">
                  <c:v>1.442888853993386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D-4042-AF3E-ED217B6628C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summary!$B$42:$B$54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summary!$U$42:$U$54</c:f>
              <c:numCache>
                <c:formatCode>General</c:formatCode>
                <c:ptCount val="13"/>
                <c:pt idx="0">
                  <c:v>1.6175125663111702</c:v>
                </c:pt>
                <c:pt idx="1">
                  <c:v>1.6175144475548344</c:v>
                </c:pt>
                <c:pt idx="2">
                  <c:v>1.6167644877591887</c:v>
                </c:pt>
                <c:pt idx="3">
                  <c:v>1.6151823265235432</c:v>
                </c:pt>
                <c:pt idx="4">
                  <c:v>1.6148998545541953</c:v>
                </c:pt>
                <c:pt idx="5">
                  <c:v>1.6142256616645558</c:v>
                </c:pt>
                <c:pt idx="6">
                  <c:v>1.6133531416746081</c:v>
                </c:pt>
                <c:pt idx="7">
                  <c:v>1.6133770777722467</c:v>
                </c:pt>
                <c:pt idx="8">
                  <c:v>1.6116522096417982</c:v>
                </c:pt>
                <c:pt idx="9">
                  <c:v>1.6105967386879987</c:v>
                </c:pt>
                <c:pt idx="10">
                  <c:v>1.6093150334011717</c:v>
                </c:pt>
                <c:pt idx="11">
                  <c:v>1.6075426747478201</c:v>
                </c:pt>
                <c:pt idx="12">
                  <c:v>1.6069233403896588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D-4042-AF3E-ED217B6628C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summary!$B$58:$B$70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summary!$U$58:$U$70</c:f>
              <c:numCache>
                <c:formatCode>General</c:formatCode>
                <c:ptCount val="13"/>
                <c:pt idx="0">
                  <c:v>1.7876974217962136</c:v>
                </c:pt>
                <c:pt idx="1">
                  <c:v>1.7874401738626884</c:v>
                </c:pt>
                <c:pt idx="2">
                  <c:v>1.7868648891252288</c:v>
                </c:pt>
                <c:pt idx="3">
                  <c:v>1.7861734401045766</c:v>
                </c:pt>
                <c:pt idx="4">
                  <c:v>1.7851963977302825</c:v>
                </c:pt>
                <c:pt idx="5">
                  <c:v>1.7858231044466679</c:v>
                </c:pt>
                <c:pt idx="6">
                  <c:v>1.7842430922270702</c:v>
                </c:pt>
                <c:pt idx="7">
                  <c:v>1.7841063433221633</c:v>
                </c:pt>
                <c:pt idx="8">
                  <c:v>1.7839256855598695</c:v>
                </c:pt>
                <c:pt idx="9">
                  <c:v>1.7835413188759235</c:v>
                </c:pt>
                <c:pt idx="10">
                  <c:v>1.7822397976687039</c:v>
                </c:pt>
                <c:pt idx="11">
                  <c:v>1.781593586644874</c:v>
                </c:pt>
                <c:pt idx="12">
                  <c:v>1.781313118634914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4D-4042-AF3E-ED217B662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58448"/>
        <c:axId val="836078704"/>
      </c:scatterChart>
      <c:valAx>
        <c:axId val="835958448"/>
        <c:scaling>
          <c:orientation val="minMax"/>
          <c:min val="7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078704"/>
        <c:crosses val="autoZero"/>
        <c:crossBetween val="midCat"/>
      </c:valAx>
      <c:valAx>
        <c:axId val="83607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95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900 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summary!$C$15:$O$15</c:f>
              <c:numCache>
                <c:formatCode>General</c:formatCode>
                <c:ptCount val="13"/>
                <c:pt idx="0">
                  <c:v>1.3961592276666883</c:v>
                </c:pt>
                <c:pt idx="1">
                  <c:v>1.4548800893600307</c:v>
                </c:pt>
                <c:pt idx="2">
                  <c:v>1.476775148478811</c:v>
                </c:pt>
                <c:pt idx="3">
                  <c:v>1.5375864946082631</c:v>
                </c:pt>
                <c:pt idx="4">
                  <c:v>1.6149827536878416</c:v>
                </c:pt>
                <c:pt idx="5">
                  <c:v>1.7049553617496613</c:v>
                </c:pt>
                <c:pt idx="6">
                  <c:v>1.7829417371241794</c:v>
                </c:pt>
                <c:pt idx="7">
                  <c:v>1.8768690859788524</c:v>
                </c:pt>
                <c:pt idx="8">
                  <c:v>1.9480044249277413</c:v>
                </c:pt>
                <c:pt idx="9">
                  <c:v>1.9972806459247441</c:v>
                </c:pt>
                <c:pt idx="10">
                  <c:v>2.1091300145349545</c:v>
                </c:pt>
                <c:pt idx="11">
                  <c:v>2.2119545591339582</c:v>
                </c:pt>
                <c:pt idx="12">
                  <c:v>2.2986890589373727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D0-814E-9A9F-A8104B208B39}"/>
            </c:ext>
          </c:extLst>
        </c:ser>
        <c:ser>
          <c:idx val="1"/>
          <c:order val="1"/>
          <c:tx>
            <c:v>1000 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summary!$C$16:$O$16</c:f>
              <c:numCache>
                <c:formatCode>General</c:formatCode>
                <c:ptCount val="13"/>
                <c:pt idx="0">
                  <c:v>1.4611575234310672</c:v>
                </c:pt>
                <c:pt idx="1">
                  <c:v>1.4817935586942181</c:v>
                </c:pt>
                <c:pt idx="2">
                  <c:v>1.5184442800339306</c:v>
                </c:pt>
                <c:pt idx="3">
                  <c:v>1.5512532248227164</c:v>
                </c:pt>
                <c:pt idx="4">
                  <c:v>1.65039068998723</c:v>
                </c:pt>
                <c:pt idx="5">
                  <c:v>1.6966040301211416</c:v>
                </c:pt>
                <c:pt idx="6">
                  <c:v>1.8155856657091693</c:v>
                </c:pt>
                <c:pt idx="7">
                  <c:v>1.8786050292781458</c:v>
                </c:pt>
                <c:pt idx="8">
                  <c:v>1.9132191522802711</c:v>
                </c:pt>
                <c:pt idx="9">
                  <c:v>1.990084833324824</c:v>
                </c:pt>
                <c:pt idx="10">
                  <c:v>2.0963625303056297</c:v>
                </c:pt>
                <c:pt idx="11">
                  <c:v>2.220157302900311</c:v>
                </c:pt>
                <c:pt idx="12">
                  <c:v>2.3080416080647033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0-814E-9A9F-A8104B208B39}"/>
            </c:ext>
          </c:extLst>
        </c:ser>
        <c:ser>
          <c:idx val="2"/>
          <c:order val="2"/>
          <c:tx>
            <c:v>1100 K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summary!$C$17:$O$17</c:f>
              <c:numCache>
                <c:formatCode>General</c:formatCode>
                <c:ptCount val="13"/>
                <c:pt idx="0">
                  <c:v>1.5197963942993891</c:v>
                </c:pt>
                <c:pt idx="1">
                  <c:v>1.5326649131805834</c:v>
                </c:pt>
                <c:pt idx="2">
                  <c:v>1.5695264413185168</c:v>
                </c:pt>
                <c:pt idx="3">
                  <c:v>1.6129535228875029</c:v>
                </c:pt>
                <c:pt idx="4">
                  <c:v>1.6762828611740996</c:v>
                </c:pt>
                <c:pt idx="5">
                  <c:v>1.7194788121995621</c:v>
                </c:pt>
                <c:pt idx="6">
                  <c:v>1.819054781120059</c:v>
                </c:pt>
                <c:pt idx="7">
                  <c:v>1.8750190762355881</c:v>
                </c:pt>
                <c:pt idx="8">
                  <c:v>1.8851714349172528</c:v>
                </c:pt>
                <c:pt idx="9">
                  <c:v>1.9588614803184901</c:v>
                </c:pt>
                <c:pt idx="10">
                  <c:v>2.1085756766178902</c:v>
                </c:pt>
                <c:pt idx="11">
                  <c:v>2.2287793730956529</c:v>
                </c:pt>
                <c:pt idx="12">
                  <c:v>2.3349003395646153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FD0-814E-9A9F-A8104B208B39}"/>
            </c:ext>
          </c:extLst>
        </c:ser>
        <c:ser>
          <c:idx val="3"/>
          <c:order val="3"/>
          <c:tx>
            <c:v>1200 K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summary!$C$18:$O$18</c:f>
              <c:numCache>
                <c:formatCode>General</c:formatCode>
                <c:ptCount val="13"/>
                <c:pt idx="0">
                  <c:v>1.5870418837536373</c:v>
                </c:pt>
                <c:pt idx="1">
                  <c:v>1.6234358722165589</c:v>
                </c:pt>
                <c:pt idx="2">
                  <c:v>1.65594584153518</c:v>
                </c:pt>
                <c:pt idx="3">
                  <c:v>1.6706567498885521</c:v>
                </c:pt>
                <c:pt idx="4">
                  <c:v>1.708915855891783</c:v>
                </c:pt>
                <c:pt idx="5">
                  <c:v>1.7746631979533631</c:v>
                </c:pt>
                <c:pt idx="6">
                  <c:v>1.7979121422674547</c:v>
                </c:pt>
                <c:pt idx="7">
                  <c:v>1.8426250484076268</c:v>
                </c:pt>
                <c:pt idx="8">
                  <c:v>1.8610378357049384</c:v>
                </c:pt>
                <c:pt idx="9">
                  <c:v>1.9375712391230453</c:v>
                </c:pt>
                <c:pt idx="10">
                  <c:v>2.0941496159766748</c:v>
                </c:pt>
                <c:pt idx="11">
                  <c:v>2.2417935459563787</c:v>
                </c:pt>
                <c:pt idx="12">
                  <c:v>2.3614069551306383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FD0-814E-9A9F-A8104B208B39}"/>
            </c:ext>
          </c:extLst>
        </c:ser>
        <c:ser>
          <c:idx val="4"/>
          <c:order val="4"/>
          <c:tx>
            <c:v>1300 K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x"/>
            <c:size val="7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summary!$C$5:$O$5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0.23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0.9</c:v>
                </c:pt>
                <c:pt idx="12">
                  <c:v>1</c:v>
                </c:pt>
              </c:numCache>
            </c:numRef>
          </c:xVal>
          <c:yVal>
            <c:numRef>
              <c:f>summary!$C$19:$O$19</c:f>
              <c:numCache>
                <c:formatCode>General</c:formatCode>
                <c:ptCount val="13"/>
                <c:pt idx="0">
                  <c:v>1.7506072492568812</c:v>
                </c:pt>
                <c:pt idx="1">
                  <c:v>1.7743122826688356</c:v>
                </c:pt>
                <c:pt idx="2">
                  <c:v>1.7740487819758544</c:v>
                </c:pt>
                <c:pt idx="3">
                  <c:v>1.7604951001274103</c:v>
                </c:pt>
                <c:pt idx="4">
                  <c:v>1.7750502332546707</c:v>
                </c:pt>
                <c:pt idx="5">
                  <c:v>1.7972230154564004</c:v>
                </c:pt>
                <c:pt idx="6">
                  <c:v>1.8288358542877274</c:v>
                </c:pt>
                <c:pt idx="7">
                  <c:v>1.8509710543970397</c:v>
                </c:pt>
                <c:pt idx="8">
                  <c:v>1.8131609219321145</c:v>
                </c:pt>
                <c:pt idx="9">
                  <c:v>1.897046061698582</c:v>
                </c:pt>
                <c:pt idx="10">
                  <c:v>2.0905753295870317</c:v>
                </c:pt>
                <c:pt idx="11">
                  <c:v>2.2678570158778975</c:v>
                </c:pt>
                <c:pt idx="12">
                  <c:v>2.3912257525583054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FD0-814E-9A9F-A8104B208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574848"/>
        <c:axId val="837576528"/>
      </c:scatterChart>
      <c:valAx>
        <c:axId val="837574848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Fraction Zr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576528"/>
        <c:crosses val="autoZero"/>
        <c:crossBetween val="midCat"/>
      </c:valAx>
      <c:valAx>
        <c:axId val="837576528"/>
        <c:scaling>
          <c:orientation val="minMax"/>
          <c:min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Surface Energy (J/m2)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75748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4631889763779535"/>
          <c:y val="0.46916557305336837"/>
          <c:w val="0.18145888013998251"/>
          <c:h val="0.3325021872265966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U-4Zr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summary!$B$26:$B$38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summary!$V$26:$V$38</c:f>
              <c:numCache>
                <c:formatCode>General</c:formatCode>
                <c:ptCount val="13"/>
                <c:pt idx="0">
                  <c:v>0</c:v>
                </c:pt>
                <c:pt idx="1">
                  <c:v>-0.48432741371657284</c:v>
                </c:pt>
                <c:pt idx="2">
                  <c:v>-0.87478590653337207</c:v>
                </c:pt>
                <c:pt idx="3">
                  <c:v>-1.6852519423671517</c:v>
                </c:pt>
                <c:pt idx="4">
                  <c:v>-2.521031194378947</c:v>
                </c:pt>
                <c:pt idx="5">
                  <c:v>-3.6962330237732508</c:v>
                </c:pt>
                <c:pt idx="6">
                  <c:v>-4.2987674946736094</c:v>
                </c:pt>
                <c:pt idx="7">
                  <c:v>-5.1472513810950327</c:v>
                </c:pt>
                <c:pt idx="8">
                  <c:v>-6.6867519983641772</c:v>
                </c:pt>
                <c:pt idx="9">
                  <c:v>-7.9351922190498314</c:v>
                </c:pt>
                <c:pt idx="10">
                  <c:v>-9.5897948750713784</c:v>
                </c:pt>
                <c:pt idx="11">
                  <c:v>-12.655052423336162</c:v>
                </c:pt>
                <c:pt idx="12">
                  <c:v>-17.984714465272408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3-FD47-98AE-4EDE370291B5}"/>
            </c:ext>
          </c:extLst>
        </c:ser>
        <c:ser>
          <c:idx val="1"/>
          <c:order val="1"/>
          <c:tx>
            <c:v>U-10Zr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summary!$B$42:$B$54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summary!$V$42:$V$54</c:f>
              <c:numCache>
                <c:formatCode>General</c:formatCode>
                <c:ptCount val="13"/>
                <c:pt idx="0">
                  <c:v>0</c:v>
                </c:pt>
                <c:pt idx="1">
                  <c:v>1.8812436641466035E-3</c:v>
                </c:pt>
                <c:pt idx="2">
                  <c:v>-0.74807855198155171</c:v>
                </c:pt>
                <c:pt idx="3">
                  <c:v>-2.3302397876270673</c:v>
                </c:pt>
                <c:pt idx="4">
                  <c:v>-2.6127117569750524</c:v>
                </c:pt>
                <c:pt idx="5">
                  <c:v>-3.2869046466143628</c:v>
                </c:pt>
                <c:pt idx="6">
                  <c:v>-4.1594246365621936</c:v>
                </c:pt>
                <c:pt idx="7">
                  <c:v>-4.1354885389234886</c:v>
                </c:pt>
                <c:pt idx="8">
                  <c:v>-5.8603566693719094</c:v>
                </c:pt>
                <c:pt idx="9">
                  <c:v>-6.9158276231714932</c:v>
                </c:pt>
                <c:pt idx="10">
                  <c:v>-8.1975329099985697</c:v>
                </c:pt>
                <c:pt idx="11">
                  <c:v>-9.9698915633502505</c:v>
                </c:pt>
                <c:pt idx="12">
                  <c:v>-10.58922592151138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B3-FD47-98AE-4EDE370291B5}"/>
            </c:ext>
          </c:extLst>
        </c:ser>
        <c:ser>
          <c:idx val="2"/>
          <c:order val="2"/>
          <c:tx>
            <c:v>U-20Zr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summary!$B$58:$B$70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summary!$V$58:$V$70</c:f>
              <c:numCache>
                <c:formatCode>General</c:formatCode>
                <c:ptCount val="13"/>
                <c:pt idx="0">
                  <c:v>0</c:v>
                </c:pt>
                <c:pt idx="1">
                  <c:v>-0.25724793352531561</c:v>
                </c:pt>
                <c:pt idx="2">
                  <c:v>-0.83253267098476602</c:v>
                </c:pt>
                <c:pt idx="3">
                  <c:v>-1.5239816916370967</c:v>
                </c:pt>
                <c:pt idx="4">
                  <c:v>-2.501024065931027</c:v>
                </c:pt>
                <c:pt idx="5">
                  <c:v>-1.8743173495456407</c:v>
                </c:pt>
                <c:pt idx="6">
                  <c:v>-3.4543295691434723</c:v>
                </c:pt>
                <c:pt idx="7">
                  <c:v>-3.5910784740503794</c:v>
                </c:pt>
                <c:pt idx="8">
                  <c:v>-3.7717362363440561</c:v>
                </c:pt>
                <c:pt idx="9">
                  <c:v>-4.1561029202900057</c:v>
                </c:pt>
                <c:pt idx="10">
                  <c:v>-5.4576241275097956</c:v>
                </c:pt>
                <c:pt idx="11">
                  <c:v>-6.1038351513397169</c:v>
                </c:pt>
                <c:pt idx="12">
                  <c:v>-6.3843031612995773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B3-FD47-98AE-4EDE37029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58448"/>
        <c:axId val="836078704"/>
      </c:scatterChart>
      <c:valAx>
        <c:axId val="835958448"/>
        <c:scaling>
          <c:orientation val="minMax"/>
          <c:min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6078704"/>
        <c:crosses val="autoZero"/>
        <c:crossBetween val="midCat"/>
      </c:valAx>
      <c:valAx>
        <c:axId val="836078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Change in Free Energy (mJ/K-m2)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59584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1854111986001754"/>
          <c:y val="0.58774934383202082"/>
          <c:w val="0.18145888013998251"/>
          <c:h val="0.19950131233595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summary!$B$26:$B$38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summary!$C$26:$C$38</c:f>
              <c:numCache>
                <c:formatCode>General</c:formatCode>
                <c:ptCount val="13"/>
                <c:pt idx="0">
                  <c:v>1.4608735684586585</c:v>
                </c:pt>
                <c:pt idx="1">
                  <c:v>1.4730239794076789</c:v>
                </c:pt>
                <c:pt idx="2">
                  <c:v>1.476775148478811</c:v>
                </c:pt>
                <c:pt idx="3">
                  <c:v>1.4973408596644115</c:v>
                </c:pt>
                <c:pt idx="4">
                  <c:v>1.5184442800339306</c:v>
                </c:pt>
                <c:pt idx="5">
                  <c:v>1.5517209993748611</c:v>
                </c:pt>
                <c:pt idx="6">
                  <c:v>1.5695264413185168</c:v>
                </c:pt>
                <c:pt idx="7">
                  <c:v>1.5966072405732163</c:v>
                </c:pt>
                <c:pt idx="8">
                  <c:v>1.65594584153518</c:v>
                </c:pt>
                <c:pt idx="9">
                  <c:v>1.6985389073163075</c:v>
                </c:pt>
                <c:pt idx="10">
                  <c:v>1.7740487819758544</c:v>
                </c:pt>
                <c:pt idx="11">
                  <c:v>1.9045802031688024</c:v>
                </c:pt>
                <c:pt idx="12">
                  <c:v>2.1810380290922526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D-CB4E-A07B-AF6B561B64C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summary!$B$42:$B$54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summary!$C$42:$C$54</c:f>
              <c:numCache>
                <c:formatCode>General</c:formatCode>
                <c:ptCount val="13"/>
                <c:pt idx="0">
                  <c:v>1.6175125663111702</c:v>
                </c:pt>
                <c:pt idx="1">
                  <c:v>1.6036601342899075</c:v>
                </c:pt>
                <c:pt idx="2">
                  <c:v>1.6149827536878416</c:v>
                </c:pt>
                <c:pt idx="3">
                  <c:v>1.6547274261495657</c:v>
                </c:pt>
                <c:pt idx="4">
                  <c:v>1.65039068998723</c:v>
                </c:pt>
                <c:pt idx="5">
                  <c:v>1.655949698012819</c:v>
                </c:pt>
                <c:pt idx="6">
                  <c:v>1.6762828611740996</c:v>
                </c:pt>
                <c:pt idx="7">
                  <c:v>1.6599934672440402</c:v>
                </c:pt>
                <c:pt idx="8">
                  <c:v>1.708915855891783</c:v>
                </c:pt>
                <c:pt idx="9">
                  <c:v>1.7369832422547258</c:v>
                </c:pt>
                <c:pt idx="10">
                  <c:v>1.7750502332546707</c:v>
                </c:pt>
                <c:pt idx="11">
                  <c:v>1.841550149018069</c:v>
                </c:pt>
                <c:pt idx="12">
                  <c:v>1.8453524302600606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BD-CB4E-A07B-AF6B561B64C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summary!$B$58:$B$70</c:f>
              <c:numCache>
                <c:formatCode>General</c:formatCode>
                <c:ptCount val="13"/>
                <c:pt idx="0">
                  <c:v>800</c:v>
                </c:pt>
                <c:pt idx="1">
                  <c:v>850</c:v>
                </c:pt>
                <c:pt idx="2">
                  <c:v>900</c:v>
                </c:pt>
                <c:pt idx="3">
                  <c:v>950</c:v>
                </c:pt>
                <c:pt idx="4">
                  <c:v>1000</c:v>
                </c:pt>
                <c:pt idx="5">
                  <c:v>1050</c:v>
                </c:pt>
                <c:pt idx="6">
                  <c:v>1100</c:v>
                </c:pt>
                <c:pt idx="7">
                  <c:v>1150</c:v>
                </c:pt>
                <c:pt idx="8">
                  <c:v>1200</c:v>
                </c:pt>
                <c:pt idx="9">
                  <c:v>1250</c:v>
                </c:pt>
                <c:pt idx="10">
                  <c:v>1300</c:v>
                </c:pt>
                <c:pt idx="11">
                  <c:v>1350</c:v>
                </c:pt>
                <c:pt idx="12">
                  <c:v>1400</c:v>
                </c:pt>
              </c:numCache>
            </c:numRef>
          </c:xVal>
          <c:yVal>
            <c:numRef>
              <c:f>summary!$C$58:$C$70</c:f>
              <c:numCache>
                <c:formatCode>General</c:formatCode>
                <c:ptCount val="13"/>
                <c:pt idx="0">
                  <c:v>1.7876974217962136</c:v>
                </c:pt>
                <c:pt idx="1">
                  <c:v>1.7826817803120836</c:v>
                </c:pt>
                <c:pt idx="2">
                  <c:v>1.7829417371241794</c:v>
                </c:pt>
                <c:pt idx="3">
                  <c:v>1.795994210785588</c:v>
                </c:pt>
                <c:pt idx="4">
                  <c:v>1.8155856657091693</c:v>
                </c:pt>
                <c:pt idx="5">
                  <c:v>1.7779625103397405</c:v>
                </c:pt>
                <c:pt idx="6">
                  <c:v>1.819054781120059</c:v>
                </c:pt>
                <c:pt idx="7">
                  <c:v>1.8082812564808497</c:v>
                </c:pt>
                <c:pt idx="8">
                  <c:v>1.7979121422674547</c:v>
                </c:pt>
                <c:pt idx="9">
                  <c:v>1.7936757059872626</c:v>
                </c:pt>
                <c:pt idx="10">
                  <c:v>1.8288358542877274</c:v>
                </c:pt>
                <c:pt idx="11">
                  <c:v>1.8349895220487489</c:v>
                </c:pt>
                <c:pt idx="12">
                  <c:v>1.8256451938004354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BD-CB4E-A07B-AF6B561B6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958448"/>
        <c:axId val="836078704"/>
      </c:scatterChart>
      <c:valAx>
        <c:axId val="835958448"/>
        <c:scaling>
          <c:orientation val="minMax"/>
          <c:min val="7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Temperature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6078704"/>
        <c:crosses val="autoZero"/>
        <c:crossBetween val="midCat"/>
      </c:valAx>
      <c:valAx>
        <c:axId val="8360787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Change in Entropy (mJ/K-m2)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3595844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0187445319335078"/>
          <c:y val="0.48358267716535436"/>
          <c:w val="0.18145888013998251"/>
          <c:h val="0.199501312335958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450850</xdr:colOff>
      <xdr:row>6</xdr:row>
      <xdr:rowOff>177800</xdr:rowOff>
    </xdr:from>
    <xdr:to>
      <xdr:col>20</xdr:col>
      <xdr:colOff>69850</xdr:colOff>
      <xdr:row>24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AEE551-2618-B24B-A8C9-3D0834D147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32</xdr:row>
      <xdr:rowOff>0</xdr:rowOff>
    </xdr:from>
    <xdr:to>
      <xdr:col>20</xdr:col>
      <xdr:colOff>444500</xdr:colOff>
      <xdr:row>50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A9E20B7-CDB6-5846-9833-D7B7144BF5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387350</xdr:colOff>
      <xdr:row>56</xdr:row>
      <xdr:rowOff>101600</xdr:rowOff>
    </xdr:from>
    <xdr:to>
      <xdr:col>17</xdr:col>
      <xdr:colOff>6350</xdr:colOff>
      <xdr:row>70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338F42C-D121-3744-8098-684DF33CF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692150</xdr:colOff>
      <xdr:row>1</xdr:row>
      <xdr:rowOff>12700</xdr:rowOff>
    </xdr:from>
    <xdr:to>
      <xdr:col>27</xdr:col>
      <xdr:colOff>311150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10B198-EE5E-1B42-A019-83C600AAC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71</xdr:row>
      <xdr:rowOff>177800</xdr:rowOff>
    </xdr:from>
    <xdr:to>
      <xdr:col>9</xdr:col>
      <xdr:colOff>495300</xdr:colOff>
      <xdr:row>89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9897D4-8359-D24F-9ED3-EDF75F7EA8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72</xdr:row>
      <xdr:rowOff>0</xdr:rowOff>
    </xdr:from>
    <xdr:to>
      <xdr:col>23</xdr:col>
      <xdr:colOff>444500</xdr:colOff>
      <xdr:row>90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FAA4F7F-061F-2843-B138-70A1B7415B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4</xdr:row>
      <xdr:rowOff>0</xdr:rowOff>
    </xdr:from>
    <xdr:to>
      <xdr:col>21</xdr:col>
      <xdr:colOff>444500</xdr:colOff>
      <xdr:row>24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10D91E-FCB3-CB42-AE5B-D825B1775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63500</xdr:colOff>
      <xdr:row>71</xdr:row>
      <xdr:rowOff>114300</xdr:rowOff>
    </xdr:from>
    <xdr:to>
      <xdr:col>15</xdr:col>
      <xdr:colOff>508000</xdr:colOff>
      <xdr:row>89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13CCFB-B384-DF44-ADBD-DE91DDC031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368300</xdr:colOff>
      <xdr:row>76</xdr:row>
      <xdr:rowOff>152400</xdr:rowOff>
    </xdr:from>
    <xdr:to>
      <xdr:col>5</xdr:col>
      <xdr:colOff>609600</xdr:colOff>
      <xdr:row>94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F9AB78-D879-5C48-A279-CCFA99D915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8545-2F82-564B-9F41-0C2621024E5B}">
  <dimension ref="B2:N80"/>
  <sheetViews>
    <sheetView topLeftCell="E1" workbookViewId="0">
      <selection activeCell="N27" sqref="N27"/>
    </sheetView>
  </sheetViews>
  <sheetFormatPr baseColWidth="10" defaultRowHeight="16" x14ac:dyDescent="0.2"/>
  <sheetData>
    <row r="2" spans="2:14" x14ac:dyDescent="0.2">
      <c r="B2" t="s">
        <v>3</v>
      </c>
      <c r="D2" t="s">
        <v>46</v>
      </c>
    </row>
    <row r="3" spans="2:14" x14ac:dyDescent="0.2">
      <c r="B3" t="s">
        <v>0</v>
      </c>
      <c r="I3" t="s">
        <v>1</v>
      </c>
      <c r="J3" t="s">
        <v>2</v>
      </c>
    </row>
    <row r="4" spans="2:14" x14ac:dyDescent="0.2">
      <c r="B4">
        <f t="shared" ref="B4:B5" si="0">4*3.14*C4^2</f>
        <v>113.04</v>
      </c>
      <c r="C4">
        <v>3</v>
      </c>
      <c r="D4">
        <v>-290613.40000000002</v>
      </c>
      <c r="E4">
        <v>41580</v>
      </c>
      <c r="F4">
        <v>12420</v>
      </c>
      <c r="G4">
        <f t="shared" ref="G4:G5" si="1">SUM(E4:F4)</f>
        <v>54000</v>
      </c>
    </row>
    <row r="5" spans="2:14" x14ac:dyDescent="0.2">
      <c r="B5">
        <f t="shared" si="0"/>
        <v>113.04</v>
      </c>
      <c r="C5">
        <v>3</v>
      </c>
      <c r="D5">
        <v>-290580.25</v>
      </c>
      <c r="E5">
        <v>41575.65</v>
      </c>
      <c r="F5">
        <v>12419.05</v>
      </c>
      <c r="G5">
        <f t="shared" si="1"/>
        <v>53994.7</v>
      </c>
      <c r="I5">
        <f>(D5-(G5/G4)*D4)/B5</f>
        <v>4.0930935624269776E-2</v>
      </c>
      <c r="J5">
        <f>I5*16.02</f>
        <v>0.65571358870080176</v>
      </c>
    </row>
    <row r="6" spans="2:14" x14ac:dyDescent="0.2">
      <c r="B6">
        <f>4*3.14*C6^2</f>
        <v>314</v>
      </c>
      <c r="C6">
        <v>5</v>
      </c>
      <c r="D6">
        <v>-290604.3</v>
      </c>
      <c r="E6">
        <v>41580</v>
      </c>
      <c r="F6">
        <v>12420</v>
      </c>
      <c r="G6">
        <f>SUM(E6:F6)</f>
        <v>54000</v>
      </c>
      <c r="L6">
        <v>3</v>
      </c>
      <c r="M6">
        <v>0.65571358870080176</v>
      </c>
      <c r="N6" s="2">
        <f t="shared" ref="N6:N21" si="2">(M6-M$22)/M$22</f>
        <v>-0.59568970656102793</v>
      </c>
    </row>
    <row r="7" spans="2:14" x14ac:dyDescent="0.2">
      <c r="B7">
        <f t="shared" ref="B7:B37" si="3">4*3.14*C7^2</f>
        <v>314</v>
      </c>
      <c r="C7">
        <v>5</v>
      </c>
      <c r="D7">
        <v>-290454.84999999998</v>
      </c>
      <c r="E7">
        <v>41563.25</v>
      </c>
      <c r="F7">
        <v>12414.9</v>
      </c>
      <c r="G7">
        <f t="shared" ref="G7:G37" si="4">SUM(E7:F7)</f>
        <v>53978.15</v>
      </c>
      <c r="I7">
        <f>(D7-(G7/G6)*D6)/B7</f>
        <v>0.10147417108988045</v>
      </c>
      <c r="J7">
        <f>I7*16.02</f>
        <v>1.6256162208598848</v>
      </c>
      <c r="L7">
        <v>5</v>
      </c>
      <c r="M7">
        <v>1.6256162208598848</v>
      </c>
      <c r="N7" s="2">
        <f t="shared" si="2"/>
        <v>2.3482547879813656E-3</v>
      </c>
    </row>
    <row r="8" spans="2:14" x14ac:dyDescent="0.2">
      <c r="B8">
        <f t="shared" si="3"/>
        <v>615.44000000000005</v>
      </c>
      <c r="C8">
        <v>7</v>
      </c>
      <c r="D8">
        <v>-290605.65000000002</v>
      </c>
      <c r="E8">
        <v>41580</v>
      </c>
      <c r="F8">
        <v>12420</v>
      </c>
      <c r="G8">
        <f t="shared" si="4"/>
        <v>54000</v>
      </c>
      <c r="L8">
        <v>7</v>
      </c>
      <c r="M8">
        <v>1.7659969756599021</v>
      </c>
      <c r="N8" s="2">
        <f t="shared" si="2"/>
        <v>8.8906449012437883E-2</v>
      </c>
    </row>
    <row r="9" spans="2:14" x14ac:dyDescent="0.2">
      <c r="B9">
        <f t="shared" si="3"/>
        <v>615.44000000000005</v>
      </c>
      <c r="C9">
        <v>7</v>
      </c>
      <c r="D9">
        <v>-290185.84999999998</v>
      </c>
      <c r="E9">
        <v>41527.25</v>
      </c>
      <c r="F9">
        <v>12407.35</v>
      </c>
      <c r="G9">
        <f t="shared" si="4"/>
        <v>53934.6</v>
      </c>
      <c r="I9">
        <f>(D9-(G9/G8)*D8)/B9</f>
        <v>0.11023701471035594</v>
      </c>
      <c r="J9">
        <f>I9*16.02</f>
        <v>1.7659969756599021</v>
      </c>
      <c r="L9">
        <v>9</v>
      </c>
      <c r="M9">
        <v>1.686127183077184</v>
      </c>
      <c r="N9" s="2">
        <f t="shared" si="2"/>
        <v>3.9659064434041845E-2</v>
      </c>
    </row>
    <row r="10" spans="2:14" x14ac:dyDescent="0.2">
      <c r="B10">
        <f t="shared" si="3"/>
        <v>1017.36</v>
      </c>
      <c r="C10">
        <v>9</v>
      </c>
      <c r="D10">
        <v>-290606.15000000002</v>
      </c>
      <c r="E10">
        <v>41580</v>
      </c>
      <c r="F10">
        <v>12420</v>
      </c>
      <c r="G10">
        <f t="shared" si="4"/>
        <v>54000</v>
      </c>
      <c r="L10">
        <v>11</v>
      </c>
      <c r="M10">
        <v>1.7159955398333788</v>
      </c>
      <c r="N10" s="2">
        <f t="shared" si="2"/>
        <v>5.8075769978552488E-2</v>
      </c>
    </row>
    <row r="11" spans="2:14" x14ac:dyDescent="0.2">
      <c r="B11">
        <f t="shared" si="3"/>
        <v>1017.36</v>
      </c>
      <c r="C11">
        <v>9</v>
      </c>
      <c r="D11">
        <v>-289721.7</v>
      </c>
      <c r="E11">
        <v>41469</v>
      </c>
      <c r="F11">
        <v>12386.55</v>
      </c>
      <c r="G11">
        <f t="shared" si="4"/>
        <v>53855.55</v>
      </c>
      <c r="I11">
        <f>(D11-(G11/G10)*D10)/B11</f>
        <v>0.10525138471143471</v>
      </c>
      <c r="J11">
        <f>I11*16.02</f>
        <v>1.686127183077184</v>
      </c>
      <c r="L11">
        <v>13</v>
      </c>
      <c r="M11">
        <v>1.6534947177888204</v>
      </c>
      <c r="N11" s="2">
        <f t="shared" si="2"/>
        <v>1.95380209728005E-2</v>
      </c>
    </row>
    <row r="12" spans="2:14" x14ac:dyDescent="0.2">
      <c r="B12">
        <f t="shared" si="3"/>
        <v>1519.76</v>
      </c>
      <c r="C12">
        <v>11</v>
      </c>
      <c r="D12">
        <v>-290605.36842105299</v>
      </c>
      <c r="E12">
        <v>41580</v>
      </c>
      <c r="F12">
        <v>12420</v>
      </c>
      <c r="G12">
        <f t="shared" si="4"/>
        <v>54000</v>
      </c>
      <c r="L12">
        <v>15</v>
      </c>
      <c r="M12">
        <v>1.6276366326607916</v>
      </c>
      <c r="N12" s="2">
        <f t="shared" si="2"/>
        <v>3.5940323685721824E-3</v>
      </c>
    </row>
    <row r="13" spans="2:14" x14ac:dyDescent="0.2">
      <c r="B13">
        <f t="shared" si="3"/>
        <v>1519.76</v>
      </c>
      <c r="C13">
        <v>11</v>
      </c>
      <c r="D13">
        <v>-289033.73684210499</v>
      </c>
      <c r="E13">
        <v>41380.684210526299</v>
      </c>
      <c r="F13">
        <v>12357.526315789501</v>
      </c>
      <c r="G13">
        <f t="shared" si="4"/>
        <v>53738.210526315801</v>
      </c>
      <c r="I13">
        <f>(D13-(G13/G12)*D12)/B13</f>
        <v>0.10711582645651553</v>
      </c>
      <c r="J13">
        <f>I13*16.02</f>
        <v>1.7159955398333788</v>
      </c>
      <c r="L13">
        <v>17</v>
      </c>
      <c r="M13">
        <v>1.6490199634143221</v>
      </c>
      <c r="N13" s="2">
        <f t="shared" si="2"/>
        <v>1.6778905887500278E-2</v>
      </c>
    </row>
    <row r="14" spans="2:14" x14ac:dyDescent="0.2">
      <c r="B14">
        <f t="shared" si="3"/>
        <v>2122.64</v>
      </c>
      <c r="C14">
        <v>13</v>
      </c>
      <c r="D14">
        <v>-290610.2</v>
      </c>
      <c r="E14">
        <v>41580</v>
      </c>
      <c r="F14">
        <v>12420</v>
      </c>
      <c r="G14">
        <f t="shared" si="4"/>
        <v>54000</v>
      </c>
      <c r="L14">
        <v>19</v>
      </c>
      <c r="M14">
        <v>1.6475977509396063</v>
      </c>
      <c r="N14" s="2">
        <f t="shared" si="2"/>
        <v>1.5901975543378175E-2</v>
      </c>
    </row>
    <row r="15" spans="2:14" x14ac:dyDescent="0.2">
      <c r="B15">
        <f t="shared" si="3"/>
        <v>2122.64</v>
      </c>
      <c r="C15">
        <v>13</v>
      </c>
      <c r="D15">
        <v>-288116.55</v>
      </c>
      <c r="E15">
        <v>41253.699999999997</v>
      </c>
      <c r="F15">
        <v>12323.65</v>
      </c>
      <c r="G15">
        <f t="shared" si="4"/>
        <v>53577.35</v>
      </c>
      <c r="I15">
        <f>(D15-(G15/G14)*D14)/B15</f>
        <v>0.10321440185947693</v>
      </c>
      <c r="J15">
        <f>I15*16.02</f>
        <v>1.6534947177888204</v>
      </c>
      <c r="L15">
        <v>21</v>
      </c>
      <c r="M15">
        <v>1.625847380771849</v>
      </c>
      <c r="N15" s="2">
        <f t="shared" si="2"/>
        <v>2.4907870359751169E-3</v>
      </c>
    </row>
    <row r="16" spans="2:14" x14ac:dyDescent="0.2">
      <c r="B16">
        <f t="shared" si="3"/>
        <v>2826</v>
      </c>
      <c r="C16">
        <v>15</v>
      </c>
      <c r="D16">
        <v>-290606.2</v>
      </c>
      <c r="E16">
        <v>41580</v>
      </c>
      <c r="F16">
        <v>12420</v>
      </c>
      <c r="G16">
        <f t="shared" si="4"/>
        <v>54000</v>
      </c>
      <c r="L16">
        <v>23</v>
      </c>
      <c r="M16">
        <v>1.6810577299700016</v>
      </c>
      <c r="N16" s="2">
        <f t="shared" si="2"/>
        <v>3.6533260563786418E-2</v>
      </c>
    </row>
    <row r="17" spans="2:14" x14ac:dyDescent="0.2">
      <c r="B17">
        <f t="shared" si="3"/>
        <v>2826</v>
      </c>
      <c r="C17">
        <v>15</v>
      </c>
      <c r="D17">
        <v>-286864.90000000002</v>
      </c>
      <c r="E17">
        <v>41085.35</v>
      </c>
      <c r="F17">
        <v>12272.8</v>
      </c>
      <c r="G17">
        <f t="shared" si="4"/>
        <v>53358.149999999994</v>
      </c>
      <c r="I17">
        <f>(D17-(G17/G16)*D16)/B17</f>
        <v>0.10160028917982469</v>
      </c>
      <c r="J17">
        <f>I17*16.02</f>
        <v>1.6276366326607916</v>
      </c>
      <c r="L17">
        <v>25</v>
      </c>
      <c r="M17">
        <v>1.6528224942420877</v>
      </c>
      <c r="N17" s="2">
        <f t="shared" si="2"/>
        <v>1.9123530707356125E-2</v>
      </c>
    </row>
    <row r="18" spans="2:14" x14ac:dyDescent="0.2">
      <c r="B18">
        <f t="shared" si="3"/>
        <v>3629.84</v>
      </c>
      <c r="C18">
        <v>17</v>
      </c>
      <c r="D18">
        <v>-290604</v>
      </c>
      <c r="E18">
        <v>41580</v>
      </c>
      <c r="F18">
        <v>12420</v>
      </c>
      <c r="G18">
        <f t="shared" si="4"/>
        <v>54000</v>
      </c>
      <c r="L18">
        <v>27</v>
      </c>
      <c r="M18">
        <v>1.6096327178351093</v>
      </c>
      <c r="N18" s="2">
        <f t="shared" si="2"/>
        <v>-7.5071072320947122E-3</v>
      </c>
    </row>
    <row r="19" spans="2:14" x14ac:dyDescent="0.2">
      <c r="B19">
        <f t="shared" si="3"/>
        <v>3629.84</v>
      </c>
      <c r="C19">
        <v>17</v>
      </c>
      <c r="D19">
        <v>-285151.25</v>
      </c>
      <c r="E19">
        <v>40854</v>
      </c>
      <c r="F19">
        <v>12202.2</v>
      </c>
      <c r="G19">
        <f t="shared" si="4"/>
        <v>53056.2</v>
      </c>
      <c r="I19">
        <f>(D19-(G19/G18)*D18)/B19</f>
        <v>0.10293507886481412</v>
      </c>
      <c r="J19">
        <f>I19*16.02</f>
        <v>1.6490199634143221</v>
      </c>
      <c r="L19">
        <v>29</v>
      </c>
      <c r="M19">
        <v>1.6383291009054313</v>
      </c>
      <c r="N19" s="2">
        <f t="shared" si="2"/>
        <v>1.0186964173055103E-2</v>
      </c>
    </row>
    <row r="20" spans="2:14" x14ac:dyDescent="0.2">
      <c r="B20">
        <f t="shared" si="3"/>
        <v>4534.16</v>
      </c>
      <c r="C20">
        <v>19</v>
      </c>
      <c r="D20">
        <v>-290604.59999999998</v>
      </c>
      <c r="E20">
        <v>41580</v>
      </c>
      <c r="F20">
        <v>12420</v>
      </c>
      <c r="G20">
        <f t="shared" si="4"/>
        <v>54000</v>
      </c>
      <c r="L20">
        <v>31</v>
      </c>
      <c r="M20">
        <v>1.6326234438628462</v>
      </c>
      <c r="N20" s="2">
        <f t="shared" si="2"/>
        <v>6.6688795810911031E-3</v>
      </c>
    </row>
    <row r="21" spans="2:14" x14ac:dyDescent="0.2">
      <c r="B21">
        <f t="shared" si="3"/>
        <v>4534.16</v>
      </c>
      <c r="C21">
        <v>19</v>
      </c>
      <c r="D21">
        <v>-282985.09999999998</v>
      </c>
      <c r="E21">
        <v>40555.75</v>
      </c>
      <c r="F21">
        <v>12115.05</v>
      </c>
      <c r="G21">
        <f t="shared" si="4"/>
        <v>52670.8</v>
      </c>
      <c r="I21">
        <f>(D21-(G21/G20)*D20)/B21</f>
        <v>0.10284630155677942</v>
      </c>
      <c r="J21">
        <f>I21*16.02</f>
        <v>1.6475977509396063</v>
      </c>
      <c r="L21">
        <v>33</v>
      </c>
      <c r="M21">
        <v>1.6568421421011357</v>
      </c>
      <c r="N21" s="2">
        <f t="shared" si="2"/>
        <v>2.1602028992915644E-2</v>
      </c>
    </row>
    <row r="22" spans="2:14" x14ac:dyDescent="0.2">
      <c r="B22">
        <f t="shared" si="3"/>
        <v>5538.96</v>
      </c>
      <c r="C22">
        <v>21</v>
      </c>
      <c r="D22">
        <v>-290607.59999999998</v>
      </c>
      <c r="E22">
        <v>41580</v>
      </c>
      <c r="F22">
        <v>12420</v>
      </c>
      <c r="G22">
        <f t="shared" si="4"/>
        <v>54000</v>
      </c>
      <c r="L22">
        <v>35</v>
      </c>
      <c r="M22">
        <v>1.6218078029214889</v>
      </c>
      <c r="N22" s="2">
        <f>(M22-M$22)/M$22</f>
        <v>0</v>
      </c>
    </row>
    <row r="23" spans="2:14" x14ac:dyDescent="0.2">
      <c r="B23">
        <f t="shared" si="3"/>
        <v>5538.96</v>
      </c>
      <c r="C23">
        <v>21</v>
      </c>
      <c r="D23">
        <v>-280372.8</v>
      </c>
      <c r="E23">
        <v>40185.5</v>
      </c>
      <c r="F23">
        <v>12017.15</v>
      </c>
      <c r="G23">
        <f t="shared" si="4"/>
        <v>52202.65</v>
      </c>
      <c r="I23">
        <f>(D23-(G23/G22)*D22)/B23</f>
        <v>0.10148860054755612</v>
      </c>
      <c r="J23">
        <f>I23*16.02</f>
        <v>1.625847380771849</v>
      </c>
    </row>
    <row r="24" spans="2:14" x14ac:dyDescent="0.2">
      <c r="B24">
        <f t="shared" si="3"/>
        <v>6644.2400000000007</v>
      </c>
      <c r="C24">
        <v>23</v>
      </c>
      <c r="D24">
        <v>-290603.65000000002</v>
      </c>
      <c r="E24">
        <v>41580</v>
      </c>
      <c r="F24">
        <v>12420</v>
      </c>
      <c r="G24">
        <f t="shared" si="4"/>
        <v>54000</v>
      </c>
    </row>
    <row r="25" spans="2:14" x14ac:dyDescent="0.2">
      <c r="B25">
        <f t="shared" si="3"/>
        <v>6644.2400000000007</v>
      </c>
      <c r="C25">
        <v>23</v>
      </c>
      <c r="D25">
        <v>-277267.59999999998</v>
      </c>
      <c r="E25">
        <v>39777.050000000003</v>
      </c>
      <c r="F25">
        <v>11874.4</v>
      </c>
      <c r="G25">
        <f t="shared" si="4"/>
        <v>51651.450000000004</v>
      </c>
      <c r="I25">
        <f>(D25-(G25/G24)*D24)/B25</f>
        <v>0.10493493944881409</v>
      </c>
      <c r="J25">
        <f>I25*16.02</f>
        <v>1.6810577299700016</v>
      </c>
    </row>
    <row r="26" spans="2:14" x14ac:dyDescent="0.2">
      <c r="B26">
        <f t="shared" si="3"/>
        <v>7850</v>
      </c>
      <c r="C26">
        <v>25</v>
      </c>
      <c r="D26">
        <v>-290607.59999999998</v>
      </c>
      <c r="E26">
        <v>41580</v>
      </c>
      <c r="F26">
        <v>12420</v>
      </c>
      <c r="G26">
        <f t="shared" si="4"/>
        <v>54000</v>
      </c>
    </row>
    <row r="27" spans="2:14" x14ac:dyDescent="0.2">
      <c r="B27">
        <f t="shared" si="3"/>
        <v>7850</v>
      </c>
      <c r="C27">
        <v>25</v>
      </c>
      <c r="D27">
        <v>-273643.95</v>
      </c>
      <c r="E27">
        <v>39268.9</v>
      </c>
      <c r="F27">
        <v>11729.45</v>
      </c>
      <c r="G27">
        <f t="shared" si="4"/>
        <v>50998.350000000006</v>
      </c>
      <c r="I27">
        <f>(D27-(G27/G26)*D26)/B27</f>
        <v>0.10317244033970585</v>
      </c>
      <c r="J27">
        <f>I27*16.02</f>
        <v>1.6528224942420877</v>
      </c>
    </row>
    <row r="28" spans="2:14" x14ac:dyDescent="0.2">
      <c r="B28">
        <f t="shared" si="3"/>
        <v>9156.24</v>
      </c>
      <c r="C28">
        <v>27</v>
      </c>
      <c r="D28">
        <v>-290605.84999999998</v>
      </c>
      <c r="E28">
        <v>41580</v>
      </c>
      <c r="F28">
        <v>12420</v>
      </c>
      <c r="G28">
        <f t="shared" si="4"/>
        <v>54000</v>
      </c>
    </row>
    <row r="29" spans="2:14" x14ac:dyDescent="0.2">
      <c r="B29">
        <f t="shared" si="3"/>
        <v>9156.24</v>
      </c>
      <c r="C29">
        <v>27</v>
      </c>
      <c r="D29">
        <v>-269309.55</v>
      </c>
      <c r="E29">
        <v>38657.300000000003</v>
      </c>
      <c r="F29">
        <v>11556.4</v>
      </c>
      <c r="G29">
        <f t="shared" si="4"/>
        <v>50213.700000000004</v>
      </c>
      <c r="I29">
        <f>(D29-(G29/G28)*D28)/B29</f>
        <v>0.1004764493030655</v>
      </c>
      <c r="J29">
        <f>I29*16.02</f>
        <v>1.6096327178351093</v>
      </c>
    </row>
    <row r="30" spans="2:14" x14ac:dyDescent="0.2">
      <c r="B30">
        <f t="shared" si="3"/>
        <v>10562.960000000001</v>
      </c>
      <c r="C30">
        <v>29</v>
      </c>
      <c r="D30">
        <v>-290607.3</v>
      </c>
      <c r="E30">
        <v>41580</v>
      </c>
      <c r="F30">
        <v>12420</v>
      </c>
      <c r="G30">
        <f t="shared" si="4"/>
        <v>54000</v>
      </c>
    </row>
    <row r="31" spans="2:14" x14ac:dyDescent="0.2">
      <c r="B31">
        <f t="shared" si="3"/>
        <v>10562.960000000001</v>
      </c>
      <c r="C31">
        <v>29</v>
      </c>
      <c r="D31">
        <v>-264181.25</v>
      </c>
      <c r="E31">
        <v>37952.300000000003</v>
      </c>
      <c r="F31">
        <v>11338</v>
      </c>
      <c r="G31">
        <f t="shared" si="4"/>
        <v>49290.3</v>
      </c>
      <c r="I31">
        <f>(D31-(G31/G30)*D30)/B31</f>
        <v>0.10226773413891581</v>
      </c>
      <c r="J31">
        <f>I31*16.02</f>
        <v>1.6383291009054313</v>
      </c>
    </row>
    <row r="32" spans="2:14" x14ac:dyDescent="0.2">
      <c r="B32">
        <f t="shared" si="3"/>
        <v>12070.16</v>
      </c>
      <c r="C32">
        <v>31</v>
      </c>
      <c r="D32">
        <v>-290604.15000000002</v>
      </c>
      <c r="E32">
        <v>41580</v>
      </c>
      <c r="F32">
        <v>12420</v>
      </c>
      <c r="G32">
        <f t="shared" si="4"/>
        <v>54000</v>
      </c>
    </row>
    <row r="33" spans="2:14" x14ac:dyDescent="0.2">
      <c r="B33">
        <f t="shared" si="3"/>
        <v>12070.16</v>
      </c>
      <c r="C33">
        <v>31</v>
      </c>
      <c r="D33">
        <v>-258404</v>
      </c>
      <c r="E33">
        <v>37144.550000000003</v>
      </c>
      <c r="F33">
        <v>11100.6</v>
      </c>
      <c r="G33">
        <f t="shared" si="4"/>
        <v>48245.15</v>
      </c>
      <c r="I33">
        <f>(D33-(G33/G32)*D32)/B33</f>
        <v>0.10191157577171325</v>
      </c>
      <c r="J33">
        <f>I33*16.02</f>
        <v>1.6326234438628462</v>
      </c>
    </row>
    <row r="34" spans="2:14" x14ac:dyDescent="0.2">
      <c r="B34">
        <f t="shared" si="3"/>
        <v>13677.84</v>
      </c>
      <c r="C34">
        <v>33</v>
      </c>
      <c r="D34">
        <v>-290608.45</v>
      </c>
      <c r="E34">
        <v>41580</v>
      </c>
      <c r="F34">
        <v>12420</v>
      </c>
      <c r="G34">
        <f t="shared" si="4"/>
        <v>54000</v>
      </c>
    </row>
    <row r="35" spans="2:14" x14ac:dyDescent="0.2">
      <c r="B35">
        <f t="shared" si="3"/>
        <v>13677.84</v>
      </c>
      <c r="C35">
        <v>33</v>
      </c>
      <c r="D35">
        <v>-251896.4</v>
      </c>
      <c r="E35">
        <v>36257.949999999997</v>
      </c>
      <c r="F35">
        <v>10811.55</v>
      </c>
      <c r="G35">
        <f t="shared" si="4"/>
        <v>47069.5</v>
      </c>
      <c r="I35">
        <f>(D35-(G35/G34)*D34)/B35</f>
        <v>0.10342335468796103</v>
      </c>
      <c r="J35">
        <f>I35*16.02</f>
        <v>1.6568421421011357</v>
      </c>
    </row>
    <row r="36" spans="2:14" x14ac:dyDescent="0.2">
      <c r="B36">
        <f t="shared" si="3"/>
        <v>15386</v>
      </c>
      <c r="C36">
        <v>35</v>
      </c>
      <c r="D36">
        <v>-290607.25</v>
      </c>
      <c r="E36">
        <v>41580</v>
      </c>
      <c r="F36">
        <v>12420</v>
      </c>
      <c r="G36">
        <f t="shared" si="4"/>
        <v>54000</v>
      </c>
    </row>
    <row r="37" spans="2:14" x14ac:dyDescent="0.2">
      <c r="B37">
        <f t="shared" si="3"/>
        <v>15386</v>
      </c>
      <c r="C37">
        <v>35</v>
      </c>
      <c r="D37">
        <v>-244623.85</v>
      </c>
      <c r="E37">
        <v>35219.300000000003</v>
      </c>
      <c r="F37">
        <v>10525.6</v>
      </c>
      <c r="G37">
        <f t="shared" si="4"/>
        <v>45744.9</v>
      </c>
      <c r="I37">
        <f>(D37-(G37/G36)*D36)/B37</f>
        <v>0.10123644212993065</v>
      </c>
      <c r="J37">
        <f>I37*16.02</f>
        <v>1.6218078029214889</v>
      </c>
    </row>
    <row r="39" spans="2:14" x14ac:dyDescent="0.2">
      <c r="B39" t="s">
        <v>4</v>
      </c>
    </row>
    <row r="40" spans="2:14" x14ac:dyDescent="0.2">
      <c r="B40" t="s">
        <v>5</v>
      </c>
    </row>
    <row r="41" spans="2:14" x14ac:dyDescent="0.2">
      <c r="B41">
        <f>7850</f>
        <v>7850</v>
      </c>
      <c r="C41">
        <v>16</v>
      </c>
      <c r="D41">
        <v>-44086.7</v>
      </c>
      <c r="E41">
        <v>6308</v>
      </c>
      <c r="F41">
        <v>1884</v>
      </c>
      <c r="G41">
        <f>SUM(E41:F41)</f>
        <v>8192</v>
      </c>
      <c r="H41">
        <f>D41/G41</f>
        <v>-5.3816772460937496</v>
      </c>
    </row>
    <row r="42" spans="2:14" x14ac:dyDescent="0.2">
      <c r="B42">
        <f>7850</f>
        <v>7850</v>
      </c>
      <c r="C42">
        <v>16</v>
      </c>
      <c r="D42">
        <v>-27143.39</v>
      </c>
      <c r="E42">
        <v>3999.9</v>
      </c>
      <c r="F42">
        <v>1188.7</v>
      </c>
      <c r="G42">
        <f t="shared" ref="G42:G52" si="5">SUM(E42:F42)</f>
        <v>5188.6000000000004</v>
      </c>
      <c r="I42">
        <f>(D42-(G42/G41)*D41)/B42</f>
        <v>9.9360580774781201E-2</v>
      </c>
      <c r="J42">
        <f>I42*16.02</f>
        <v>1.5917565040119948</v>
      </c>
      <c r="L42">
        <v>16</v>
      </c>
      <c r="M42">
        <v>1.5917565040119948</v>
      </c>
      <c r="N42" s="2">
        <f t="shared" ref="N42:N47" si="6">M42-M$48</f>
        <v>-3.7343220391077292E-2</v>
      </c>
    </row>
    <row r="43" spans="2:14" x14ac:dyDescent="0.2">
      <c r="B43">
        <f>7850</f>
        <v>7850</v>
      </c>
      <c r="C43">
        <v>20</v>
      </c>
      <c r="D43">
        <v>-86103.01</v>
      </c>
      <c r="E43">
        <v>12320</v>
      </c>
      <c r="F43">
        <v>3680</v>
      </c>
      <c r="G43">
        <f t="shared" si="5"/>
        <v>16000</v>
      </c>
      <c r="H43">
        <f>D43/G43</f>
        <v>-5.3814381249999999</v>
      </c>
      <c r="L43">
        <v>20</v>
      </c>
      <c r="M43">
        <v>1.5918433198724335</v>
      </c>
      <c r="N43" s="2">
        <f t="shared" si="6"/>
        <v>-3.7256404530638498E-2</v>
      </c>
    </row>
    <row r="44" spans="2:14" x14ac:dyDescent="0.2">
      <c r="B44">
        <f>7850</f>
        <v>7850</v>
      </c>
      <c r="C44">
        <v>20</v>
      </c>
      <c r="D44">
        <v>-69124.320000000007</v>
      </c>
      <c r="E44">
        <v>9996.4</v>
      </c>
      <c r="F44">
        <v>2993.5</v>
      </c>
      <c r="G44">
        <f t="shared" si="5"/>
        <v>12989.9</v>
      </c>
      <c r="I44">
        <f>(D44-(G44/G43)*D43)/B44</f>
        <v>9.9365999992037046E-2</v>
      </c>
      <c r="J44">
        <f>I44*16.02</f>
        <v>1.5918433198724335</v>
      </c>
      <c r="L44">
        <v>24</v>
      </c>
      <c r="M44">
        <v>1.6229389779474956</v>
      </c>
      <c r="N44" s="2">
        <f t="shared" si="6"/>
        <v>-6.1607464555764047E-3</v>
      </c>
    </row>
    <row r="45" spans="2:14" x14ac:dyDescent="0.2">
      <c r="B45">
        <f>7850</f>
        <v>7850</v>
      </c>
      <c r="C45">
        <v>24</v>
      </c>
      <c r="D45">
        <v>-148794.70000000001</v>
      </c>
      <c r="E45">
        <v>21289</v>
      </c>
      <c r="F45">
        <v>6359</v>
      </c>
      <c r="G45">
        <f t="shared" si="5"/>
        <v>27648</v>
      </c>
      <c r="H45">
        <f>D45/G45</f>
        <v>-5.3817527488425929</v>
      </c>
      <c r="L45">
        <v>28</v>
      </c>
      <c r="M45">
        <v>1.6447231744395943</v>
      </c>
      <c r="N45" s="2">
        <f t="shared" si="6"/>
        <v>1.5623450036522213E-2</v>
      </c>
    </row>
    <row r="46" spans="2:14" x14ac:dyDescent="0.2">
      <c r="B46">
        <f>7850</f>
        <v>7850</v>
      </c>
      <c r="C46">
        <v>24</v>
      </c>
      <c r="D46">
        <v>-131819.20000000001</v>
      </c>
      <c r="E46">
        <v>18976</v>
      </c>
      <c r="F46">
        <v>5665.5</v>
      </c>
      <c r="G46">
        <f t="shared" si="5"/>
        <v>24641.5</v>
      </c>
      <c r="I46">
        <f>(D46-(G46/G45)*D45)/B46</f>
        <v>0.10130705230633556</v>
      </c>
      <c r="J46">
        <f>I46*16.02</f>
        <v>1.6229389779474956</v>
      </c>
      <c r="L46">
        <v>32</v>
      </c>
      <c r="M46">
        <v>1.636706157893284</v>
      </c>
      <c r="N46" s="2">
        <f t="shared" si="6"/>
        <v>7.6064334902119501E-3</v>
      </c>
    </row>
    <row r="47" spans="2:14" x14ac:dyDescent="0.2">
      <c r="B47">
        <f>7850</f>
        <v>7850</v>
      </c>
      <c r="C47">
        <v>28</v>
      </c>
      <c r="D47">
        <v>-236270.1</v>
      </c>
      <c r="E47">
        <v>33807</v>
      </c>
      <c r="F47">
        <v>10097</v>
      </c>
      <c r="G47">
        <f t="shared" si="5"/>
        <v>43904</v>
      </c>
      <c r="H47">
        <f>D47/G47</f>
        <v>-5.3815164905247812</v>
      </c>
      <c r="L47">
        <v>36</v>
      </c>
      <c r="M47">
        <v>1.6312569610069592</v>
      </c>
      <c r="N47" s="2">
        <f t="shared" si="6"/>
        <v>2.1572366038871138E-3</v>
      </c>
    </row>
    <row r="48" spans="2:14" x14ac:dyDescent="0.2">
      <c r="B48">
        <f>7850</f>
        <v>7850</v>
      </c>
      <c r="C48">
        <v>28</v>
      </c>
      <c r="D48">
        <v>-219306.7</v>
      </c>
      <c r="E48">
        <v>31493</v>
      </c>
      <c r="F48">
        <v>9408.6</v>
      </c>
      <c r="G48">
        <f t="shared" si="5"/>
        <v>40901.599999999999</v>
      </c>
      <c r="I48">
        <f>(D48-(G48/G47)*D47)/B48</f>
        <v>0.10266686482144784</v>
      </c>
      <c r="J48">
        <f>I48*16.02</f>
        <v>1.6447231744395943</v>
      </c>
      <c r="L48">
        <v>40</v>
      </c>
      <c r="M48">
        <v>1.629099724403072</v>
      </c>
      <c r="N48" s="2">
        <f>M48-M$48</f>
        <v>0</v>
      </c>
    </row>
    <row r="49" spans="2:10" x14ac:dyDescent="0.2">
      <c r="B49">
        <f>7850</f>
        <v>7850</v>
      </c>
      <c r="C49">
        <v>32</v>
      </c>
      <c r="D49">
        <v>-352682.5</v>
      </c>
      <c r="E49">
        <v>50463</v>
      </c>
      <c r="F49">
        <v>15073</v>
      </c>
      <c r="G49">
        <f t="shared" si="5"/>
        <v>65536</v>
      </c>
      <c r="H49">
        <f>D49/G49</f>
        <v>-5.3815078735351562</v>
      </c>
    </row>
    <row r="50" spans="2:10" x14ac:dyDescent="0.2">
      <c r="B50">
        <f>7850</f>
        <v>7850</v>
      </c>
      <c r="C50">
        <v>32</v>
      </c>
      <c r="D50">
        <v>-335750.5</v>
      </c>
      <c r="E50">
        <v>48151.1</v>
      </c>
      <c r="F50">
        <v>14387.6</v>
      </c>
      <c r="G50">
        <f t="shared" si="5"/>
        <v>62538.7</v>
      </c>
      <c r="I50">
        <f>(D50-(G50/G49)*D49)/B50</f>
        <v>0.10216642683478677</v>
      </c>
      <c r="J50">
        <f>I50*16.02</f>
        <v>1.636706157893284</v>
      </c>
    </row>
    <row r="51" spans="2:10" x14ac:dyDescent="0.2">
      <c r="B51">
        <f>7850</f>
        <v>7850</v>
      </c>
      <c r="C51">
        <v>36</v>
      </c>
      <c r="D51">
        <v>-502175.8</v>
      </c>
      <c r="E51">
        <v>71851</v>
      </c>
      <c r="F51">
        <v>21461</v>
      </c>
      <c r="G51">
        <f t="shared" si="5"/>
        <v>93312</v>
      </c>
      <c r="H51">
        <f>D51/G51</f>
        <v>-5.3816850994513032</v>
      </c>
    </row>
    <row r="52" spans="2:10" x14ac:dyDescent="0.2">
      <c r="B52">
        <f>7850</f>
        <v>7850</v>
      </c>
      <c r="C52">
        <v>36</v>
      </c>
      <c r="D52">
        <v>-485204.5</v>
      </c>
      <c r="E52">
        <v>69531.399999999994</v>
      </c>
      <c r="F52">
        <v>20775.599999999999</v>
      </c>
      <c r="G52">
        <f t="shared" si="5"/>
        <v>90307</v>
      </c>
      <c r="I52">
        <f>(D52-(G52/G51)*D51)/B52</f>
        <v>0.10182627721641443</v>
      </c>
      <c r="J52">
        <f>I52*16.02</f>
        <v>1.6312569610069592</v>
      </c>
    </row>
    <row r="53" spans="2:10" x14ac:dyDescent="0.2">
      <c r="B53">
        <f>7850</f>
        <v>7850</v>
      </c>
      <c r="C53">
        <v>40</v>
      </c>
      <c r="D53">
        <v>-688853.8</v>
      </c>
      <c r="E53">
        <v>98560</v>
      </c>
      <c r="F53">
        <v>29440</v>
      </c>
      <c r="G53">
        <f>SUM(E53:F53)</f>
        <v>128000</v>
      </c>
      <c r="H53">
        <f>D53/G53</f>
        <v>-5.3816703125000007</v>
      </c>
    </row>
    <row r="54" spans="2:10" x14ac:dyDescent="0.2">
      <c r="B54">
        <f>7850</f>
        <v>7850</v>
      </c>
      <c r="C54">
        <v>40</v>
      </c>
      <c r="D54">
        <v>-671872.3</v>
      </c>
      <c r="E54">
        <v>96231.7</v>
      </c>
      <c r="F54">
        <v>28761.200000000001</v>
      </c>
      <c r="G54">
        <f t="shared" ref="G54" si="7">SUM(E54:F54)</f>
        <v>124992.9</v>
      </c>
      <c r="I54">
        <f>(D54-(G54/G53)*D53)/B54</f>
        <v>0.10169161825237653</v>
      </c>
      <c r="J54">
        <f>I54*16.02</f>
        <v>1.629099724403072</v>
      </c>
    </row>
    <row r="58" spans="2:10" x14ac:dyDescent="0.2">
      <c r="C58">
        <v>16</v>
      </c>
      <c r="D58">
        <v>-44086.7</v>
      </c>
      <c r="E58">
        <v>6308</v>
      </c>
      <c r="F58" s="1">
        <v>1884</v>
      </c>
      <c r="G58">
        <v>-4.3756009999999998E-3</v>
      </c>
    </row>
    <row r="59" spans="2:10" x14ac:dyDescent="0.2">
      <c r="C59">
        <v>16</v>
      </c>
      <c r="D59">
        <v>-27143.39</v>
      </c>
      <c r="E59">
        <v>3999.9</v>
      </c>
      <c r="F59" s="1">
        <v>1188.7</v>
      </c>
      <c r="G59">
        <v>-8458.2360000000008</v>
      </c>
      <c r="I59">
        <v>16</v>
      </c>
      <c r="J59">
        <v>-8458.2360000000008</v>
      </c>
    </row>
    <row r="60" spans="2:10" x14ac:dyDescent="0.2">
      <c r="C60">
        <v>20</v>
      </c>
      <c r="D60">
        <v>-86103.01</v>
      </c>
      <c r="E60">
        <v>12320</v>
      </c>
      <c r="F60" s="1">
        <v>3680</v>
      </c>
      <c r="G60">
        <v>3.661329E-2</v>
      </c>
      <c r="I60">
        <v>20</v>
      </c>
      <c r="J60">
        <v>-5535.44</v>
      </c>
    </row>
    <row r="61" spans="2:10" x14ac:dyDescent="0.2">
      <c r="C61">
        <v>20</v>
      </c>
      <c r="D61">
        <v>-69124.320000000007</v>
      </c>
      <c r="E61">
        <v>9996.4</v>
      </c>
      <c r="F61" s="1">
        <v>2993.5</v>
      </c>
      <c r="G61">
        <v>-5535.44</v>
      </c>
      <c r="I61">
        <v>24</v>
      </c>
      <c r="J61">
        <v>-3621.1289999999999</v>
      </c>
    </row>
    <row r="62" spans="2:10" x14ac:dyDescent="0.2">
      <c r="C62">
        <v>24</v>
      </c>
      <c r="D62">
        <v>-148794.70000000001</v>
      </c>
      <c r="E62">
        <v>21289</v>
      </c>
      <c r="F62" s="1">
        <v>6359</v>
      </c>
      <c r="G62">
        <v>-1.5072970000000001E-3</v>
      </c>
      <c r="I62">
        <v>28</v>
      </c>
      <c r="J62">
        <v>-2817.4580000000001</v>
      </c>
    </row>
    <row r="63" spans="2:10" x14ac:dyDescent="0.2">
      <c r="C63">
        <v>24</v>
      </c>
      <c r="D63">
        <v>-131819.20000000001</v>
      </c>
      <c r="E63">
        <v>18976</v>
      </c>
      <c r="F63" s="1">
        <v>5665.5</v>
      </c>
      <c r="G63">
        <v>-3621.1289999999999</v>
      </c>
      <c r="I63">
        <v>32</v>
      </c>
      <c r="J63">
        <v>-1899.509</v>
      </c>
    </row>
    <row r="64" spans="2:10" x14ac:dyDescent="0.2">
      <c r="C64">
        <v>28</v>
      </c>
      <c r="D64">
        <v>-236270.1</v>
      </c>
      <c r="E64">
        <v>33807</v>
      </c>
      <c r="F64" s="1">
        <v>10097</v>
      </c>
      <c r="G64">
        <v>-3.6901268000000001E-2</v>
      </c>
      <c r="I64">
        <v>36</v>
      </c>
      <c r="J64">
        <v>-1301.278</v>
      </c>
    </row>
    <row r="65" spans="3:10" x14ac:dyDescent="0.2">
      <c r="C65">
        <v>28</v>
      </c>
      <c r="D65">
        <v>-219306.7</v>
      </c>
      <c r="E65">
        <v>31493</v>
      </c>
      <c r="F65" s="1">
        <v>9408.6</v>
      </c>
      <c r="G65">
        <v>-2817.4580000000001</v>
      </c>
      <c r="I65">
        <v>40</v>
      </c>
      <c r="J65">
        <v>-1038.9965999999999</v>
      </c>
    </row>
    <row r="66" spans="3:10" x14ac:dyDescent="0.2">
      <c r="C66">
        <v>32</v>
      </c>
      <c r="D66">
        <v>-352682.5</v>
      </c>
      <c r="E66">
        <v>50463</v>
      </c>
      <c r="F66" s="1">
        <v>15073</v>
      </c>
      <c r="G66">
        <v>5.47249E-3</v>
      </c>
    </row>
    <row r="67" spans="3:10" x14ac:dyDescent="0.2">
      <c r="C67">
        <v>32</v>
      </c>
      <c r="D67">
        <v>-335750.5</v>
      </c>
      <c r="E67">
        <v>48151.1</v>
      </c>
      <c r="F67" s="1">
        <v>14387.6</v>
      </c>
      <c r="G67">
        <v>-1899.509</v>
      </c>
    </row>
    <row r="68" spans="3:10" x14ac:dyDescent="0.2">
      <c r="C68">
        <v>36</v>
      </c>
      <c r="D68">
        <v>-502175.8</v>
      </c>
      <c r="E68">
        <v>71851</v>
      </c>
      <c r="F68">
        <v>21461</v>
      </c>
      <c r="G68">
        <v>2.4635772E-2</v>
      </c>
    </row>
    <row r="69" spans="3:10" x14ac:dyDescent="0.2">
      <c r="C69">
        <v>36</v>
      </c>
      <c r="D69">
        <v>-485204.5</v>
      </c>
      <c r="E69">
        <v>69531.399999999994</v>
      </c>
      <c r="F69">
        <v>20775.599999999999</v>
      </c>
      <c r="G69">
        <v>-1301.278</v>
      </c>
    </row>
    <row r="70" spans="3:10" x14ac:dyDescent="0.2">
      <c r="C70">
        <v>40</v>
      </c>
      <c r="D70">
        <v>-688853.8</v>
      </c>
      <c r="E70">
        <v>98560</v>
      </c>
      <c r="F70">
        <v>29440</v>
      </c>
      <c r="G70">
        <v>-9.3046575000000006E-3</v>
      </c>
    </row>
    <row r="71" spans="3:10" x14ac:dyDescent="0.2">
      <c r="C71">
        <v>40</v>
      </c>
      <c r="D71">
        <v>-671872.3</v>
      </c>
      <c r="E71">
        <v>96231.7</v>
      </c>
      <c r="F71" s="1">
        <v>28761.200000000001</v>
      </c>
      <c r="G71">
        <v>-1038.9965999999999</v>
      </c>
    </row>
    <row r="72" spans="3:10" x14ac:dyDescent="0.2">
      <c r="F72" s="1"/>
    </row>
    <row r="73" spans="3:10" x14ac:dyDescent="0.2">
      <c r="F73" s="1"/>
    </row>
    <row r="74" spans="3:10" x14ac:dyDescent="0.2">
      <c r="F74" s="1"/>
    </row>
    <row r="75" spans="3:10" x14ac:dyDescent="0.2">
      <c r="F75" s="1"/>
    </row>
    <row r="76" spans="3:10" x14ac:dyDescent="0.2">
      <c r="F76" s="1"/>
    </row>
    <row r="77" spans="3:10" x14ac:dyDescent="0.2">
      <c r="F77" s="1"/>
    </row>
    <row r="78" spans="3:10" x14ac:dyDescent="0.2">
      <c r="F78" s="1"/>
    </row>
    <row r="79" spans="3:10" x14ac:dyDescent="0.2">
      <c r="F79" s="1"/>
    </row>
    <row r="80" spans="3:10" x14ac:dyDescent="0.2">
      <c r="F8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32C9-202B-F94E-9BFB-C5C18E527FA6}">
  <dimension ref="B2:AB71"/>
  <sheetViews>
    <sheetView topLeftCell="E16" workbookViewId="0">
      <selection activeCell="T32" activeCellId="25" sqref="Q8 T8 T10 Q10 Q12 T12 T14 Q14 Q16 T16 T18 Q18 Q20 T20 T22 Q22 Q24 T24 T26 Q26 Q28 T28 T30 Q30 Q32 T32"/>
    </sheetView>
  </sheetViews>
  <sheetFormatPr baseColWidth="10" defaultRowHeight="16" x14ac:dyDescent="0.2"/>
  <sheetData>
    <row r="2" spans="2:28" x14ac:dyDescent="0.2">
      <c r="B2" t="s">
        <v>6</v>
      </c>
      <c r="F2" t="s">
        <v>0</v>
      </c>
    </row>
    <row r="3" spans="2:28" x14ac:dyDescent="0.2">
      <c r="B3" t="s">
        <v>12</v>
      </c>
      <c r="F3">
        <f>4*3.14*25^2</f>
        <v>7850</v>
      </c>
    </row>
    <row r="5" spans="2:28" x14ac:dyDescent="0.2">
      <c r="B5" t="s">
        <v>13</v>
      </c>
      <c r="I5" t="s">
        <v>16</v>
      </c>
      <c r="P5" t="s">
        <v>19</v>
      </c>
      <c r="W5" t="s">
        <v>23</v>
      </c>
    </row>
    <row r="6" spans="2:28" x14ac:dyDescent="0.2">
      <c r="B6" t="s">
        <v>7</v>
      </c>
      <c r="C6" t="s">
        <v>8</v>
      </c>
      <c r="D6" t="s">
        <v>9</v>
      </c>
      <c r="E6" t="s">
        <v>10</v>
      </c>
      <c r="F6" t="s">
        <v>22</v>
      </c>
      <c r="G6" t="s">
        <v>11</v>
      </c>
      <c r="I6" t="s">
        <v>7</v>
      </c>
      <c r="J6" t="s">
        <v>8</v>
      </c>
      <c r="K6" t="s">
        <v>9</v>
      </c>
      <c r="L6" t="s">
        <v>10</v>
      </c>
      <c r="M6" t="s">
        <v>22</v>
      </c>
      <c r="N6" t="s">
        <v>11</v>
      </c>
      <c r="P6" t="s">
        <v>7</v>
      </c>
      <c r="Q6" t="s">
        <v>8</v>
      </c>
      <c r="R6" t="s">
        <v>9</v>
      </c>
      <c r="S6" t="s">
        <v>10</v>
      </c>
      <c r="T6" t="s">
        <v>22</v>
      </c>
      <c r="U6" t="s">
        <v>11</v>
      </c>
      <c r="W6" t="s">
        <v>7</v>
      </c>
      <c r="X6" t="s">
        <v>8</v>
      </c>
      <c r="Y6" t="s">
        <v>9</v>
      </c>
      <c r="Z6" t="s">
        <v>10</v>
      </c>
      <c r="AA6" t="s">
        <v>22</v>
      </c>
      <c r="AB6" t="s">
        <v>11</v>
      </c>
    </row>
    <row r="7" spans="2:28" x14ac:dyDescent="0.2">
      <c r="B7">
        <v>800</v>
      </c>
      <c r="C7">
        <v>-279699.75</v>
      </c>
      <c r="D7">
        <v>54000</v>
      </c>
      <c r="E7">
        <v>0</v>
      </c>
      <c r="F7">
        <f>E7+D7</f>
        <v>54000</v>
      </c>
      <c r="I7">
        <v>800</v>
      </c>
      <c r="J7">
        <v>-286987.34999999998</v>
      </c>
      <c r="K7">
        <v>45900</v>
      </c>
      <c r="L7">
        <v>8100</v>
      </c>
      <c r="M7">
        <f t="shared" ref="M7:M20" si="0">L7+K7</f>
        <v>54000</v>
      </c>
      <c r="P7">
        <v>800</v>
      </c>
      <c r="Q7">
        <v>-303395.40000000002</v>
      </c>
      <c r="R7">
        <v>32400</v>
      </c>
      <c r="S7">
        <v>21600</v>
      </c>
      <c r="T7">
        <f t="shared" ref="T7:T32" si="1">S7+R7</f>
        <v>54000</v>
      </c>
      <c r="W7">
        <v>800</v>
      </c>
      <c r="X7">
        <v>-319625.59999999998</v>
      </c>
      <c r="Y7">
        <v>16200</v>
      </c>
      <c r="Z7">
        <v>37800</v>
      </c>
      <c r="AA7">
        <f t="shared" ref="AA7:AA20" si="2">Z7+Y7</f>
        <v>54000</v>
      </c>
    </row>
    <row r="8" spans="2:28" x14ac:dyDescent="0.2">
      <c r="B8">
        <v>800</v>
      </c>
      <c r="C8">
        <v>-262977.40000000002</v>
      </c>
      <c r="D8">
        <v>50902.6</v>
      </c>
      <c r="E8">
        <v>0</v>
      </c>
      <c r="F8">
        <f t="shared" ref="F8:F20" si="3">E8+D8</f>
        <v>50902.6</v>
      </c>
      <c r="G8">
        <f>16.02*(C8-(F8/F7)*C7)/$F$3</f>
        <v>1.3856371962419838</v>
      </c>
      <c r="I8">
        <v>800</v>
      </c>
      <c r="J8">
        <v>-270065.8</v>
      </c>
      <c r="K8">
        <v>43308.25</v>
      </c>
      <c r="L8">
        <v>7646.75</v>
      </c>
      <c r="M8">
        <f t="shared" si="0"/>
        <v>50955</v>
      </c>
      <c r="N8">
        <f>16.02*(J8-(M8/M7)*J7)/$F$3</f>
        <v>1.5074150799362604</v>
      </c>
      <c r="P8">
        <v>800</v>
      </c>
      <c r="Q8">
        <v>-285653.15000000002</v>
      </c>
      <c r="R8">
        <v>30602.85</v>
      </c>
      <c r="S8">
        <v>20395.2</v>
      </c>
      <c r="T8">
        <f t="shared" si="1"/>
        <v>50998.05</v>
      </c>
      <c r="U8">
        <f t="shared" ref="U8:U32" si="4">16.02*(Q8-(T8/T7)*Q7)/$F$3</f>
        <v>1.7876974217962136</v>
      </c>
      <c r="W8">
        <v>800</v>
      </c>
      <c r="X8">
        <v>-301182.15000000002</v>
      </c>
      <c r="Y8">
        <v>15323.4</v>
      </c>
      <c r="Z8">
        <v>35727.949999999997</v>
      </c>
      <c r="AA8">
        <f t="shared" si="2"/>
        <v>51051.35</v>
      </c>
      <c r="AB8">
        <f t="shared" ref="AB8:AB20" si="5">16.02*(X8-(AA8/AA7)*X7)/$F$3</f>
        <v>2.021198486556111</v>
      </c>
    </row>
    <row r="9" spans="2:28" x14ac:dyDescent="0.2">
      <c r="B9">
        <v>900</v>
      </c>
      <c r="C9">
        <v>-278934.7</v>
      </c>
      <c r="D9">
        <v>54000</v>
      </c>
      <c r="E9">
        <v>0</v>
      </c>
      <c r="F9">
        <f t="shared" si="3"/>
        <v>54000</v>
      </c>
      <c r="I9">
        <v>900</v>
      </c>
      <c r="J9">
        <v>-286200.15000000002</v>
      </c>
      <c r="K9">
        <v>45900</v>
      </c>
      <c r="L9">
        <v>8100</v>
      </c>
      <c r="M9">
        <f t="shared" si="0"/>
        <v>54000</v>
      </c>
      <c r="P9">
        <v>850</v>
      </c>
      <c r="Q9">
        <v>-303003.55</v>
      </c>
      <c r="R9">
        <v>32400</v>
      </c>
      <c r="S9">
        <v>21600</v>
      </c>
      <c r="T9">
        <f t="shared" si="1"/>
        <v>54000</v>
      </c>
      <c r="W9">
        <v>900</v>
      </c>
      <c r="X9">
        <v>-318840.95</v>
      </c>
      <c r="Y9">
        <v>16200</v>
      </c>
      <c r="Z9">
        <v>37800</v>
      </c>
      <c r="AA9">
        <f t="shared" si="2"/>
        <v>54000</v>
      </c>
    </row>
    <row r="10" spans="2:28" x14ac:dyDescent="0.2">
      <c r="B10">
        <v>900</v>
      </c>
      <c r="C10">
        <v>-262329.84999999998</v>
      </c>
      <c r="D10">
        <v>50917.85</v>
      </c>
      <c r="E10">
        <v>0</v>
      </c>
      <c r="F10">
        <f t="shared" si="3"/>
        <v>50917.85</v>
      </c>
      <c r="G10">
        <f>16.02*(C10-(F10/F9)*C9)/$F$3</f>
        <v>1.3961592276666883</v>
      </c>
      <c r="I10">
        <v>900</v>
      </c>
      <c r="J10">
        <v>-269377.90000000002</v>
      </c>
      <c r="K10">
        <v>43321.3</v>
      </c>
      <c r="L10">
        <v>7646.85</v>
      </c>
      <c r="M10">
        <f t="shared" si="0"/>
        <v>50968.15</v>
      </c>
      <c r="N10">
        <f t="shared" ref="N10" si="6">16.02*(J10-(M10/M9)*J9)/$F$3</f>
        <v>1.5375864946082631</v>
      </c>
      <c r="P10">
        <v>850</v>
      </c>
      <c r="Q10">
        <v>-285315</v>
      </c>
      <c r="R10">
        <v>30603.599999999999</v>
      </c>
      <c r="S10">
        <v>20399.7</v>
      </c>
      <c r="T10">
        <f t="shared" si="1"/>
        <v>51003.3</v>
      </c>
      <c r="U10">
        <f t="shared" si="4"/>
        <v>1.7826817803120836</v>
      </c>
      <c r="W10">
        <v>900</v>
      </c>
      <c r="X10">
        <v>-300524.09999999998</v>
      </c>
      <c r="Y10">
        <v>15320.05</v>
      </c>
      <c r="Z10">
        <v>35743.5</v>
      </c>
      <c r="AA10">
        <f t="shared" si="2"/>
        <v>51063.55</v>
      </c>
      <c r="AB10">
        <f t="shared" si="5"/>
        <v>1.9972806459247441</v>
      </c>
    </row>
    <row r="11" spans="2:28" x14ac:dyDescent="0.2">
      <c r="B11">
        <v>1000</v>
      </c>
      <c r="C11">
        <v>-278134.40000000002</v>
      </c>
      <c r="D11">
        <v>54000</v>
      </c>
      <c r="E11">
        <v>0</v>
      </c>
      <c r="F11">
        <f t="shared" si="3"/>
        <v>54000</v>
      </c>
      <c r="I11">
        <v>1000</v>
      </c>
      <c r="J11">
        <v>-285389.45</v>
      </c>
      <c r="K11">
        <v>45900</v>
      </c>
      <c r="L11">
        <v>8100</v>
      </c>
      <c r="M11">
        <f t="shared" si="0"/>
        <v>54000</v>
      </c>
      <c r="P11">
        <v>900</v>
      </c>
      <c r="Q11">
        <v>-302619.95</v>
      </c>
      <c r="R11">
        <v>32400</v>
      </c>
      <c r="S11">
        <v>21600</v>
      </c>
      <c r="T11">
        <f t="shared" si="1"/>
        <v>54000</v>
      </c>
      <c r="W11">
        <v>1000</v>
      </c>
      <c r="X11">
        <v>-318061.59999999998</v>
      </c>
      <c r="Y11">
        <v>16200</v>
      </c>
      <c r="Z11">
        <v>37800</v>
      </c>
      <c r="AA11">
        <f t="shared" si="2"/>
        <v>54000</v>
      </c>
    </row>
    <row r="12" spans="2:28" x14ac:dyDescent="0.2">
      <c r="B12">
        <v>1000</v>
      </c>
      <c r="C12">
        <v>-261675.75</v>
      </c>
      <c r="D12">
        <v>50943.55</v>
      </c>
      <c r="E12">
        <v>0</v>
      </c>
      <c r="F12">
        <f t="shared" si="3"/>
        <v>50943.55</v>
      </c>
      <c r="G12">
        <f t="shared" ref="G12" si="7">16.02*(C12-(F12/F11)*C11)/$F$3</f>
        <v>1.4611575234310672</v>
      </c>
      <c r="I12">
        <v>1000</v>
      </c>
      <c r="J12">
        <v>-268701.15000000002</v>
      </c>
      <c r="K12">
        <v>43332.15</v>
      </c>
      <c r="L12">
        <v>7654</v>
      </c>
      <c r="M12">
        <f t="shared" si="0"/>
        <v>50986.15</v>
      </c>
      <c r="N12">
        <f t="shared" ref="N12" si="8">16.02*(J12-(M12/M11)*J11)/$F$3</f>
        <v>1.5512532248227164</v>
      </c>
      <c r="P12">
        <v>900</v>
      </c>
      <c r="Q12">
        <v>-285007.2</v>
      </c>
      <c r="R12">
        <v>30611.5</v>
      </c>
      <c r="S12">
        <v>20401.55</v>
      </c>
      <c r="T12">
        <f t="shared" si="1"/>
        <v>51013.05</v>
      </c>
      <c r="U12">
        <f t="shared" si="4"/>
        <v>1.7829417371241794</v>
      </c>
      <c r="W12">
        <v>1000</v>
      </c>
      <c r="X12">
        <v>-299874</v>
      </c>
      <c r="Y12">
        <v>15325.7</v>
      </c>
      <c r="Z12">
        <v>35752</v>
      </c>
      <c r="AA12">
        <f t="shared" si="2"/>
        <v>51077.7</v>
      </c>
      <c r="AB12">
        <f t="shared" si="5"/>
        <v>1.990084833324824</v>
      </c>
    </row>
    <row r="13" spans="2:28" x14ac:dyDescent="0.2">
      <c r="B13">
        <v>1100</v>
      </c>
      <c r="C13">
        <v>-277290.75</v>
      </c>
      <c r="D13">
        <v>54000</v>
      </c>
      <c r="E13">
        <v>0</v>
      </c>
      <c r="F13">
        <f t="shared" si="3"/>
        <v>54000</v>
      </c>
      <c r="I13">
        <v>1100</v>
      </c>
      <c r="J13">
        <v>-284543</v>
      </c>
      <c r="K13">
        <v>45900</v>
      </c>
      <c r="L13">
        <v>8100</v>
      </c>
      <c r="M13">
        <f t="shared" si="0"/>
        <v>54000</v>
      </c>
      <c r="P13">
        <v>950</v>
      </c>
      <c r="Q13">
        <v>-302226.09999999998</v>
      </c>
      <c r="R13">
        <v>32400</v>
      </c>
      <c r="S13">
        <v>21600</v>
      </c>
      <c r="T13">
        <f t="shared" si="1"/>
        <v>54000</v>
      </c>
      <c r="W13">
        <v>1100</v>
      </c>
      <c r="X13">
        <v>-317302.59999999998</v>
      </c>
      <c r="Y13">
        <v>16200</v>
      </c>
      <c r="Z13">
        <v>37800</v>
      </c>
      <c r="AA13">
        <f t="shared" si="2"/>
        <v>54000</v>
      </c>
    </row>
    <row r="14" spans="2:28" x14ac:dyDescent="0.2">
      <c r="B14">
        <v>1100</v>
      </c>
      <c r="C14">
        <v>-260909.4</v>
      </c>
      <c r="D14">
        <v>50954.9</v>
      </c>
      <c r="E14">
        <v>0</v>
      </c>
      <c r="F14">
        <f t="shared" si="3"/>
        <v>50954.9</v>
      </c>
      <c r="G14">
        <f t="shared" ref="G14" si="9">16.02*(C14-(F14/F13)*C13)/$F$3</f>
        <v>1.5197963942993891</v>
      </c>
      <c r="I14">
        <v>1100</v>
      </c>
      <c r="J14">
        <v>-267961.55</v>
      </c>
      <c r="K14">
        <v>43354</v>
      </c>
      <c r="L14">
        <v>7649.2</v>
      </c>
      <c r="M14">
        <f t="shared" si="0"/>
        <v>51003.199999999997</v>
      </c>
      <c r="N14">
        <f t="shared" ref="N14" si="10">16.02*(J14-(M14/M13)*J13)/$F$3</f>
        <v>1.6129535228875029</v>
      </c>
      <c r="P14">
        <v>950</v>
      </c>
      <c r="Q14">
        <v>-284645.25</v>
      </c>
      <c r="R14">
        <v>30610.35</v>
      </c>
      <c r="S14">
        <v>20405.650000000001</v>
      </c>
      <c r="T14">
        <f t="shared" si="1"/>
        <v>51016</v>
      </c>
      <c r="U14">
        <f t="shared" si="4"/>
        <v>1.795994210785588</v>
      </c>
      <c r="W14">
        <v>1100</v>
      </c>
      <c r="X14">
        <v>-299212.79999999999</v>
      </c>
      <c r="Y14">
        <v>15322.6</v>
      </c>
      <c r="Z14">
        <v>35762.15</v>
      </c>
      <c r="AA14">
        <f t="shared" si="2"/>
        <v>51084.75</v>
      </c>
      <c r="AB14">
        <f t="shared" si="5"/>
        <v>1.9588614803184901</v>
      </c>
    </row>
    <row r="15" spans="2:28" x14ac:dyDescent="0.2">
      <c r="B15">
        <v>1200</v>
      </c>
      <c r="C15">
        <v>-276403.3</v>
      </c>
      <c r="D15">
        <v>54000</v>
      </c>
      <c r="E15">
        <v>0</v>
      </c>
      <c r="F15">
        <f t="shared" si="3"/>
        <v>54000</v>
      </c>
      <c r="I15">
        <v>1200</v>
      </c>
      <c r="J15">
        <v>-283657.65000000002</v>
      </c>
      <c r="K15">
        <v>45900</v>
      </c>
      <c r="L15">
        <v>8100</v>
      </c>
      <c r="M15">
        <f t="shared" si="0"/>
        <v>54000</v>
      </c>
      <c r="P15">
        <v>1000</v>
      </c>
      <c r="Q15">
        <v>-301819.09999999998</v>
      </c>
      <c r="R15">
        <v>32400</v>
      </c>
      <c r="S15">
        <v>21600</v>
      </c>
      <c r="T15">
        <f t="shared" si="1"/>
        <v>54000</v>
      </c>
      <c r="W15">
        <v>1200</v>
      </c>
      <c r="X15">
        <v>-316494.34999999998</v>
      </c>
      <c r="Y15">
        <v>16200</v>
      </c>
      <c r="Z15">
        <v>37800</v>
      </c>
      <c r="AA15">
        <f t="shared" si="2"/>
        <v>54000</v>
      </c>
    </row>
    <row r="16" spans="2:28" x14ac:dyDescent="0.2">
      <c r="B16">
        <v>1200</v>
      </c>
      <c r="C16">
        <v>-260142.95</v>
      </c>
      <c r="D16">
        <v>50975.199999999997</v>
      </c>
      <c r="E16">
        <v>0</v>
      </c>
      <c r="F16">
        <f t="shared" si="3"/>
        <v>50975.199999999997</v>
      </c>
      <c r="G16">
        <f t="shared" ref="G16" si="11">16.02*(C16-(F16/F15)*C15)/$F$3</f>
        <v>1.5870418837536373</v>
      </c>
      <c r="I16">
        <v>1200</v>
      </c>
      <c r="J16">
        <v>-267194.5</v>
      </c>
      <c r="K16">
        <v>43366.3</v>
      </c>
      <c r="L16">
        <v>7655.45</v>
      </c>
      <c r="M16">
        <f t="shared" si="0"/>
        <v>51021.75</v>
      </c>
      <c r="N16">
        <f t="shared" ref="N16" si="12">16.02*(J16-(M16/M15)*J15)/$F$3</f>
        <v>1.6706567498885521</v>
      </c>
      <c r="P16">
        <v>1000</v>
      </c>
      <c r="Q16">
        <v>-284287.75</v>
      </c>
      <c r="R16">
        <v>30619.25</v>
      </c>
      <c r="S16">
        <v>20403.3</v>
      </c>
      <c r="T16">
        <f t="shared" si="1"/>
        <v>51022.55</v>
      </c>
      <c r="U16">
        <f t="shared" si="4"/>
        <v>1.8155856657091693</v>
      </c>
      <c r="W16">
        <v>1200</v>
      </c>
      <c r="X16">
        <v>-298541.55</v>
      </c>
      <c r="Y16">
        <v>15329.05</v>
      </c>
      <c r="Z16">
        <v>35769.85</v>
      </c>
      <c r="AA16">
        <f t="shared" si="2"/>
        <v>51098.899999999994</v>
      </c>
      <c r="AB16">
        <f t="shared" si="5"/>
        <v>1.9375712391230453</v>
      </c>
    </row>
    <row r="17" spans="2:28" x14ac:dyDescent="0.2">
      <c r="B17">
        <v>1300</v>
      </c>
      <c r="C17">
        <v>-275460.8</v>
      </c>
      <c r="D17">
        <v>54000</v>
      </c>
      <c r="E17">
        <v>0</v>
      </c>
      <c r="F17">
        <f t="shared" si="3"/>
        <v>54000</v>
      </c>
      <c r="I17">
        <v>1300</v>
      </c>
      <c r="J17">
        <v>-282739.20000000001</v>
      </c>
      <c r="K17">
        <v>45900</v>
      </c>
      <c r="L17">
        <v>8100</v>
      </c>
      <c r="M17">
        <f t="shared" si="0"/>
        <v>54000</v>
      </c>
      <c r="P17">
        <v>1050</v>
      </c>
      <c r="Q17">
        <v>-301411</v>
      </c>
      <c r="R17">
        <v>32400</v>
      </c>
      <c r="S17">
        <v>21600</v>
      </c>
      <c r="T17">
        <f t="shared" si="1"/>
        <v>54000</v>
      </c>
      <c r="W17">
        <v>1300</v>
      </c>
      <c r="X17">
        <v>-315663.5</v>
      </c>
      <c r="Y17">
        <v>16200</v>
      </c>
      <c r="Z17">
        <v>37800</v>
      </c>
      <c r="AA17">
        <f t="shared" si="2"/>
        <v>54000</v>
      </c>
    </row>
    <row r="18" spans="2:28" x14ac:dyDescent="0.2">
      <c r="B18">
        <v>1300</v>
      </c>
      <c r="C18">
        <v>-259286.85</v>
      </c>
      <c r="D18">
        <v>50997.5</v>
      </c>
      <c r="E18">
        <v>0</v>
      </c>
      <c r="F18">
        <f t="shared" si="3"/>
        <v>50997.5</v>
      </c>
      <c r="G18">
        <f t="shared" ref="G18" si="13">16.02*(C18-(F18/F17)*C17)/$F$3</f>
        <v>1.7506072492568812</v>
      </c>
      <c r="I18">
        <v>1300</v>
      </c>
      <c r="J18">
        <v>-266350.75</v>
      </c>
      <c r="K18">
        <v>43382.75</v>
      </c>
      <c r="L18">
        <v>7652</v>
      </c>
      <c r="M18">
        <f t="shared" si="0"/>
        <v>51034.75</v>
      </c>
      <c r="N18">
        <f t="shared" ref="N18" si="14">16.02*(J18-(M18/M17)*J17)/$F$3</f>
        <v>1.7604951001274103</v>
      </c>
      <c r="P18">
        <v>1050</v>
      </c>
      <c r="Q18">
        <v>-283935.09999999998</v>
      </c>
      <c r="R18">
        <v>30606.7</v>
      </c>
      <c r="S18">
        <v>20418.45</v>
      </c>
      <c r="T18">
        <f t="shared" si="1"/>
        <v>51025.15</v>
      </c>
      <c r="U18">
        <f t="shared" si="4"/>
        <v>1.7779625103397405</v>
      </c>
      <c r="W18">
        <v>1300</v>
      </c>
      <c r="X18">
        <v>-297841.25</v>
      </c>
      <c r="Y18">
        <v>15333.65</v>
      </c>
      <c r="Z18">
        <v>35776.550000000003</v>
      </c>
      <c r="AA18">
        <f t="shared" si="2"/>
        <v>51110.200000000004</v>
      </c>
      <c r="AB18">
        <f t="shared" si="5"/>
        <v>1.897046061698582</v>
      </c>
    </row>
    <row r="19" spans="2:28" x14ac:dyDescent="0.2">
      <c r="B19">
        <v>1400</v>
      </c>
      <c r="C19">
        <v>-274448.45</v>
      </c>
      <c r="D19">
        <v>54000</v>
      </c>
      <c r="E19">
        <v>0</v>
      </c>
      <c r="F19">
        <f t="shared" si="3"/>
        <v>54000</v>
      </c>
      <c r="I19">
        <v>1400</v>
      </c>
      <c r="J19">
        <v>-281764.7</v>
      </c>
      <c r="K19">
        <v>45900</v>
      </c>
      <c r="L19">
        <v>8100</v>
      </c>
      <c r="M19">
        <f t="shared" si="0"/>
        <v>54000</v>
      </c>
      <c r="P19">
        <v>1100</v>
      </c>
      <c r="Q19">
        <v>-301020.25</v>
      </c>
      <c r="R19">
        <v>32400</v>
      </c>
      <c r="S19">
        <v>21600</v>
      </c>
      <c r="T19">
        <f t="shared" si="1"/>
        <v>54000</v>
      </c>
      <c r="W19">
        <v>1400</v>
      </c>
      <c r="X19">
        <v>-314856.2</v>
      </c>
      <c r="Y19">
        <v>16200</v>
      </c>
      <c r="Z19">
        <v>37800</v>
      </c>
      <c r="AA19">
        <f t="shared" si="2"/>
        <v>54000</v>
      </c>
    </row>
    <row r="20" spans="2:28" x14ac:dyDescent="0.2">
      <c r="B20">
        <v>1400</v>
      </c>
      <c r="C20">
        <v>-258139.15</v>
      </c>
      <c r="D20">
        <v>51016.35</v>
      </c>
      <c r="E20">
        <v>0</v>
      </c>
      <c r="F20">
        <f t="shared" si="3"/>
        <v>51016.35</v>
      </c>
      <c r="G20">
        <f t="shared" ref="G20" si="15">16.02*(C20-(F20/F19)*C19)/$F$3</f>
        <v>2.337207351175187</v>
      </c>
      <c r="I20">
        <v>1400</v>
      </c>
      <c r="J20">
        <v>-265428.5</v>
      </c>
      <c r="K20">
        <v>43388.75</v>
      </c>
      <c r="L20">
        <v>7663.55</v>
      </c>
      <c r="M20">
        <f t="shared" si="0"/>
        <v>51052.3</v>
      </c>
      <c r="N20">
        <f t="shared" ref="N20" si="16">16.02*(J20-(M20/M19)*J19)/$F$3</f>
        <v>1.9499500845394018</v>
      </c>
      <c r="P20">
        <v>1100</v>
      </c>
      <c r="Q20">
        <v>-283602.59999999998</v>
      </c>
      <c r="R20">
        <v>30624.9</v>
      </c>
      <c r="S20">
        <v>20410.45</v>
      </c>
      <c r="T20">
        <f t="shared" si="1"/>
        <v>51035.350000000006</v>
      </c>
      <c r="U20">
        <f t="shared" si="4"/>
        <v>1.819054781120059</v>
      </c>
      <c r="W20">
        <v>1400</v>
      </c>
      <c r="X20">
        <v>-297163.59999999998</v>
      </c>
      <c r="Y20">
        <v>15344.3</v>
      </c>
      <c r="Z20">
        <v>35775.949999999997</v>
      </c>
      <c r="AA20">
        <f t="shared" si="2"/>
        <v>51120.25</v>
      </c>
      <c r="AB20">
        <f t="shared" si="5"/>
        <v>1.840212299978881</v>
      </c>
    </row>
    <row r="21" spans="2:28" x14ac:dyDescent="0.2">
      <c r="P21">
        <v>1150</v>
      </c>
      <c r="Q21">
        <v>-300603.55</v>
      </c>
      <c r="R21">
        <v>32400</v>
      </c>
      <c r="S21">
        <v>21600</v>
      </c>
      <c r="T21">
        <f t="shared" si="1"/>
        <v>54000</v>
      </c>
    </row>
    <row r="22" spans="2:28" x14ac:dyDescent="0.2">
      <c r="B22" t="s">
        <v>14</v>
      </c>
      <c r="I22" t="s">
        <v>17</v>
      </c>
      <c r="P22">
        <v>1150</v>
      </c>
      <c r="Q22">
        <v>-283238.55</v>
      </c>
      <c r="R22">
        <v>30624.45</v>
      </c>
      <c r="S22">
        <v>20415.3</v>
      </c>
      <c r="T22">
        <f t="shared" si="1"/>
        <v>51039.75</v>
      </c>
      <c r="U22">
        <f t="shared" si="4"/>
        <v>1.8082812564808497</v>
      </c>
      <c r="W22" t="s">
        <v>24</v>
      </c>
    </row>
    <row r="23" spans="2:28" x14ac:dyDescent="0.2">
      <c r="B23" t="s">
        <v>7</v>
      </c>
      <c r="C23" t="s">
        <v>8</v>
      </c>
      <c r="D23" t="s">
        <v>9</v>
      </c>
      <c r="E23" t="s">
        <v>10</v>
      </c>
      <c r="F23" t="s">
        <v>22</v>
      </c>
      <c r="G23" t="s">
        <v>11</v>
      </c>
      <c r="I23" t="s">
        <v>7</v>
      </c>
      <c r="J23" t="s">
        <v>8</v>
      </c>
      <c r="K23" t="s">
        <v>9</v>
      </c>
      <c r="L23" t="s">
        <v>10</v>
      </c>
      <c r="M23" t="s">
        <v>22</v>
      </c>
      <c r="N23" t="s">
        <v>11</v>
      </c>
      <c r="P23">
        <v>1200</v>
      </c>
      <c r="Q23">
        <v>-300172.79999999999</v>
      </c>
      <c r="R23">
        <v>32400</v>
      </c>
      <c r="S23">
        <v>21600</v>
      </c>
      <c r="T23">
        <f t="shared" si="1"/>
        <v>54000</v>
      </c>
      <c r="W23" t="s">
        <v>7</v>
      </c>
      <c r="X23" t="s">
        <v>8</v>
      </c>
      <c r="Y23" t="s">
        <v>9</v>
      </c>
      <c r="Z23" t="s">
        <v>10</v>
      </c>
      <c r="AA23" t="s">
        <v>22</v>
      </c>
      <c r="AB23" t="s">
        <v>11</v>
      </c>
    </row>
    <row r="24" spans="2:28" x14ac:dyDescent="0.2">
      <c r="B24">
        <v>800</v>
      </c>
      <c r="C24">
        <v>-281466.34999999998</v>
      </c>
      <c r="D24">
        <v>51300</v>
      </c>
      <c r="E24">
        <v>2700</v>
      </c>
      <c r="F24">
        <f t="shared" ref="F24:F37" si="17">E24+D24</f>
        <v>54000</v>
      </c>
      <c r="I24">
        <v>800</v>
      </c>
      <c r="J24">
        <v>-292205.75</v>
      </c>
      <c r="K24">
        <v>41580</v>
      </c>
      <c r="L24">
        <v>12420</v>
      </c>
      <c r="M24">
        <f t="shared" ref="M24:M49" si="18">L24+K24</f>
        <v>54000</v>
      </c>
      <c r="P24">
        <v>1200</v>
      </c>
      <c r="Q24">
        <v>-282865.40000000002</v>
      </c>
      <c r="R24">
        <v>30627.05</v>
      </c>
      <c r="S24">
        <v>20417.900000000001</v>
      </c>
      <c r="T24">
        <f t="shared" si="1"/>
        <v>51044.95</v>
      </c>
      <c r="U24">
        <f t="shared" si="4"/>
        <v>1.7979121422674547</v>
      </c>
      <c r="W24">
        <v>800</v>
      </c>
      <c r="X24">
        <v>-323489.65000000002</v>
      </c>
      <c r="Y24">
        <v>10800</v>
      </c>
      <c r="Z24">
        <v>43200</v>
      </c>
      <c r="AA24">
        <f t="shared" ref="AA24:AA37" si="19">Z24+Y24</f>
        <v>54000</v>
      </c>
    </row>
    <row r="25" spans="2:28" x14ac:dyDescent="0.2">
      <c r="B25">
        <v>800</v>
      </c>
      <c r="C25">
        <v>-264735.09999999998</v>
      </c>
      <c r="D25">
        <v>48378</v>
      </c>
      <c r="E25">
        <v>2545.6</v>
      </c>
      <c r="F25">
        <f t="shared" si="17"/>
        <v>50923.6</v>
      </c>
      <c r="G25">
        <f t="shared" ref="G25:G37" si="20">16.02*(C25-(F25/F24)*C24)/$F$3</f>
        <v>1.4203878796348088</v>
      </c>
      <c r="I25">
        <v>800</v>
      </c>
      <c r="J25">
        <v>-275022.3</v>
      </c>
      <c r="K25">
        <v>39250.550000000003</v>
      </c>
      <c r="L25">
        <v>11720.4</v>
      </c>
      <c r="M25">
        <f t="shared" si="18"/>
        <v>50970.950000000004</v>
      </c>
      <c r="N25">
        <f t="shared" ref="N25:N49" si="21">16.02*(J25-(M25/M24)*J24)/$F$3</f>
        <v>1.6175125663111702</v>
      </c>
      <c r="P25">
        <v>1250</v>
      </c>
      <c r="Q25">
        <v>-299741.7</v>
      </c>
      <c r="R25">
        <v>32400</v>
      </c>
      <c r="S25">
        <v>21600</v>
      </c>
      <c r="T25">
        <f t="shared" si="1"/>
        <v>54000</v>
      </c>
      <c r="W25">
        <v>800</v>
      </c>
      <c r="X25">
        <v>-304977.45</v>
      </c>
      <c r="Y25">
        <v>10209.700000000001</v>
      </c>
      <c r="Z25">
        <v>40872.65</v>
      </c>
      <c r="AA25">
        <f t="shared" si="19"/>
        <v>51082.350000000006</v>
      </c>
      <c r="AB25">
        <f t="shared" ref="AB25:AB37" si="22">16.02*(X25-(AA25/AA24)*X24)/$F$3</f>
        <v>2.1098941903599426</v>
      </c>
    </row>
    <row r="26" spans="2:28" x14ac:dyDescent="0.2">
      <c r="B26">
        <v>900</v>
      </c>
      <c r="C26">
        <v>-280691.45</v>
      </c>
      <c r="D26">
        <v>51300</v>
      </c>
      <c r="E26">
        <v>2700</v>
      </c>
      <c r="F26">
        <f t="shared" si="17"/>
        <v>54000</v>
      </c>
      <c r="I26">
        <v>850</v>
      </c>
      <c r="J26">
        <v>-291806.84999999998</v>
      </c>
      <c r="K26">
        <v>41580</v>
      </c>
      <c r="L26">
        <v>12420</v>
      </c>
      <c r="M26">
        <f t="shared" si="18"/>
        <v>54000</v>
      </c>
      <c r="P26">
        <v>1250</v>
      </c>
      <c r="Q26">
        <v>-282499.09999999998</v>
      </c>
      <c r="R26">
        <v>30624.85</v>
      </c>
      <c r="S26">
        <v>20427.150000000001</v>
      </c>
      <c r="T26">
        <f t="shared" si="1"/>
        <v>51052</v>
      </c>
      <c r="U26">
        <f t="shared" si="4"/>
        <v>1.7936757059872626</v>
      </c>
      <c r="W26">
        <v>900</v>
      </c>
      <c r="X26">
        <v>-322727.84999999998</v>
      </c>
      <c r="Y26">
        <v>10800</v>
      </c>
      <c r="Z26">
        <v>43200</v>
      </c>
      <c r="AA26">
        <f t="shared" si="19"/>
        <v>54000</v>
      </c>
    </row>
    <row r="27" spans="2:28" x14ac:dyDescent="0.2">
      <c r="B27">
        <v>900</v>
      </c>
      <c r="C27">
        <v>-264103.09999999998</v>
      </c>
      <c r="D27">
        <v>48403.8</v>
      </c>
      <c r="E27">
        <v>2542.0500000000002</v>
      </c>
      <c r="F27">
        <f t="shared" si="17"/>
        <v>50945.850000000006</v>
      </c>
      <c r="G27">
        <f t="shared" si="20"/>
        <v>1.4548800893600307</v>
      </c>
      <c r="I27">
        <v>850</v>
      </c>
      <c r="J27">
        <v>-274689.84999999998</v>
      </c>
      <c r="K27">
        <v>39250.800000000003</v>
      </c>
      <c r="L27">
        <v>11727.05</v>
      </c>
      <c r="M27">
        <f t="shared" si="18"/>
        <v>50977.850000000006</v>
      </c>
      <c r="N27">
        <f t="shared" si="21"/>
        <v>1.6036601342899075</v>
      </c>
      <c r="P27">
        <v>1300</v>
      </c>
      <c r="Q27">
        <v>-299325.95</v>
      </c>
      <c r="R27">
        <v>32400</v>
      </c>
      <c r="S27">
        <v>21600</v>
      </c>
      <c r="T27">
        <f t="shared" si="1"/>
        <v>54000</v>
      </c>
      <c r="W27">
        <v>900</v>
      </c>
      <c r="X27">
        <v>-304304.09999999998</v>
      </c>
      <c r="Y27">
        <v>10214.6</v>
      </c>
      <c r="Z27">
        <v>40875.599999999999</v>
      </c>
      <c r="AA27">
        <f t="shared" si="19"/>
        <v>51090.2</v>
      </c>
      <c r="AB27">
        <f t="shared" si="22"/>
        <v>2.1091300145349545</v>
      </c>
    </row>
    <row r="28" spans="2:28" x14ac:dyDescent="0.2">
      <c r="B28">
        <v>1000</v>
      </c>
      <c r="C28">
        <v>-279880.34999999998</v>
      </c>
      <c r="D28">
        <v>51300</v>
      </c>
      <c r="E28">
        <v>2700</v>
      </c>
      <c r="F28">
        <f t="shared" si="17"/>
        <v>54000</v>
      </c>
      <c r="I28">
        <v>900</v>
      </c>
      <c r="J28">
        <v>-291419.45</v>
      </c>
      <c r="K28">
        <v>41580</v>
      </c>
      <c r="L28">
        <v>12420</v>
      </c>
      <c r="M28">
        <f t="shared" si="18"/>
        <v>54000</v>
      </c>
      <c r="P28">
        <v>1300</v>
      </c>
      <c r="Q28">
        <v>-282141.2</v>
      </c>
      <c r="R28">
        <v>30636.65</v>
      </c>
      <c r="S28">
        <v>20424.8</v>
      </c>
      <c r="T28">
        <f t="shared" si="1"/>
        <v>51061.45</v>
      </c>
      <c r="U28">
        <f t="shared" si="4"/>
        <v>1.8288358542877274</v>
      </c>
      <c r="W28">
        <v>1000</v>
      </c>
      <c r="X28">
        <v>-321956.55</v>
      </c>
      <c r="Y28">
        <v>10800</v>
      </c>
      <c r="Z28">
        <v>43200</v>
      </c>
      <c r="AA28">
        <f t="shared" si="19"/>
        <v>54000</v>
      </c>
    </row>
    <row r="29" spans="2:28" x14ac:dyDescent="0.2">
      <c r="B29">
        <v>1000</v>
      </c>
      <c r="C29">
        <v>-263405.8</v>
      </c>
      <c r="D29">
        <v>48411.6</v>
      </c>
      <c r="E29">
        <v>2549.9</v>
      </c>
      <c r="F29">
        <f t="shared" si="17"/>
        <v>50961.5</v>
      </c>
      <c r="G29">
        <f t="shared" ref="G29" si="23">16.02*(C29-(F29/F28)*C28)/$F$3</f>
        <v>1.4817935586942181</v>
      </c>
      <c r="I29">
        <v>900</v>
      </c>
      <c r="J29">
        <v>-274355.55</v>
      </c>
      <c r="K29">
        <v>39257.15</v>
      </c>
      <c r="L29">
        <v>11727.55</v>
      </c>
      <c r="M29">
        <f t="shared" si="18"/>
        <v>50984.7</v>
      </c>
      <c r="N29">
        <f t="shared" si="21"/>
        <v>1.6149827536878416</v>
      </c>
      <c r="P29">
        <v>1350</v>
      </c>
      <c r="Q29">
        <v>-298889.34999999998</v>
      </c>
      <c r="R29">
        <v>32400</v>
      </c>
      <c r="S29">
        <v>21600</v>
      </c>
      <c r="T29">
        <f t="shared" si="1"/>
        <v>54000</v>
      </c>
      <c r="W29">
        <v>1000</v>
      </c>
      <c r="X29">
        <v>-303630.7</v>
      </c>
      <c r="Y29">
        <v>10218.65</v>
      </c>
      <c r="Z29">
        <v>40879.949999999997</v>
      </c>
      <c r="AA29">
        <f t="shared" si="19"/>
        <v>51098.6</v>
      </c>
      <c r="AB29">
        <f t="shared" si="22"/>
        <v>2.0963625303056297</v>
      </c>
    </row>
    <row r="30" spans="2:28" x14ac:dyDescent="0.2">
      <c r="B30">
        <v>1100</v>
      </c>
      <c r="C30">
        <v>-279028.45</v>
      </c>
      <c r="D30">
        <v>51300</v>
      </c>
      <c r="E30">
        <v>2700</v>
      </c>
      <c r="F30">
        <f t="shared" si="17"/>
        <v>54000</v>
      </c>
      <c r="I30">
        <v>950</v>
      </c>
      <c r="J30">
        <v>-291014.55</v>
      </c>
      <c r="K30">
        <v>41580</v>
      </c>
      <c r="L30">
        <v>12420</v>
      </c>
      <c r="M30">
        <f t="shared" si="18"/>
        <v>54000</v>
      </c>
      <c r="P30">
        <v>1350</v>
      </c>
      <c r="Q30">
        <v>-281769.90000000002</v>
      </c>
      <c r="R30">
        <v>30639.85</v>
      </c>
      <c r="S30">
        <v>20429.650000000001</v>
      </c>
      <c r="T30">
        <f t="shared" si="1"/>
        <v>51069.5</v>
      </c>
      <c r="U30">
        <f t="shared" si="4"/>
        <v>1.8349895220487489</v>
      </c>
      <c r="W30">
        <v>1100</v>
      </c>
      <c r="X30">
        <v>-321179.55</v>
      </c>
      <c r="Y30">
        <v>10800</v>
      </c>
      <c r="Z30">
        <v>43200</v>
      </c>
      <c r="AA30">
        <f t="shared" si="19"/>
        <v>54000</v>
      </c>
    </row>
    <row r="31" spans="2:28" x14ac:dyDescent="0.2">
      <c r="B31">
        <v>1100</v>
      </c>
      <c r="C31">
        <v>-262666.3</v>
      </c>
      <c r="D31">
        <v>48431.15</v>
      </c>
      <c r="E31">
        <v>2547.65</v>
      </c>
      <c r="F31">
        <f t="shared" si="17"/>
        <v>50978.8</v>
      </c>
      <c r="G31">
        <f t="shared" si="20"/>
        <v>1.5326649131805834</v>
      </c>
      <c r="I31">
        <v>950</v>
      </c>
      <c r="J31">
        <v>-274000.40000000002</v>
      </c>
      <c r="K31">
        <v>39271.699999999997</v>
      </c>
      <c r="L31">
        <v>11721.65</v>
      </c>
      <c r="M31">
        <f t="shared" si="18"/>
        <v>50993.35</v>
      </c>
      <c r="N31">
        <f t="shared" si="21"/>
        <v>1.6547274261495657</v>
      </c>
      <c r="P31">
        <v>1400</v>
      </c>
      <c r="Q31">
        <v>-298438.84999999998</v>
      </c>
      <c r="R31">
        <v>32400</v>
      </c>
      <c r="S31">
        <v>21600</v>
      </c>
      <c r="T31">
        <f t="shared" si="1"/>
        <v>54000</v>
      </c>
      <c r="W31">
        <v>1100</v>
      </c>
      <c r="X31">
        <v>-302965</v>
      </c>
      <c r="Y31">
        <v>10232.049999999999</v>
      </c>
      <c r="Z31">
        <v>40879.25</v>
      </c>
      <c r="AA31">
        <f t="shared" si="19"/>
        <v>51111.3</v>
      </c>
      <c r="AB31">
        <f t="shared" si="22"/>
        <v>2.1085756766178902</v>
      </c>
    </row>
    <row r="32" spans="2:28" x14ac:dyDescent="0.2">
      <c r="B32">
        <v>1200</v>
      </c>
      <c r="C32">
        <v>-278134.65000000002</v>
      </c>
      <c r="D32">
        <v>51300</v>
      </c>
      <c r="E32">
        <v>2700</v>
      </c>
      <c r="F32">
        <f t="shared" si="17"/>
        <v>54000</v>
      </c>
      <c r="I32">
        <v>1000</v>
      </c>
      <c r="J32">
        <v>-290610.8</v>
      </c>
      <c r="K32">
        <v>41580</v>
      </c>
      <c r="L32">
        <v>12420</v>
      </c>
      <c r="M32">
        <f t="shared" si="18"/>
        <v>54000</v>
      </c>
      <c r="P32">
        <v>1400</v>
      </c>
      <c r="Q32">
        <v>-281384.34999999998</v>
      </c>
      <c r="R32">
        <v>30635.9</v>
      </c>
      <c r="S32">
        <v>20440.099999999999</v>
      </c>
      <c r="T32">
        <f t="shared" si="1"/>
        <v>51076</v>
      </c>
      <c r="U32">
        <f t="shared" si="4"/>
        <v>1.8256451938004354</v>
      </c>
      <c r="W32">
        <v>1200</v>
      </c>
      <c r="X32">
        <v>-320388.25</v>
      </c>
      <c r="Y32">
        <v>10800</v>
      </c>
      <c r="Z32">
        <v>43200</v>
      </c>
      <c r="AA32">
        <f t="shared" si="19"/>
        <v>54000</v>
      </c>
    </row>
    <row r="33" spans="2:28" x14ac:dyDescent="0.2">
      <c r="B33">
        <v>1200</v>
      </c>
      <c r="C33">
        <v>-261877.95</v>
      </c>
      <c r="D33">
        <v>48450.7</v>
      </c>
      <c r="E33">
        <v>2547.5</v>
      </c>
      <c r="F33">
        <f t="shared" si="17"/>
        <v>50998.2</v>
      </c>
      <c r="G33">
        <f t="shared" si="20"/>
        <v>1.6234358722165589</v>
      </c>
      <c r="I33">
        <v>1000</v>
      </c>
      <c r="J33">
        <v>-273652.2</v>
      </c>
      <c r="K33">
        <v>39274.199999999997</v>
      </c>
      <c r="L33">
        <v>11724.9</v>
      </c>
      <c r="M33">
        <f t="shared" si="18"/>
        <v>50999.1</v>
      </c>
      <c r="N33">
        <f t="shared" si="21"/>
        <v>1.65039068998723</v>
      </c>
      <c r="W33">
        <v>1200</v>
      </c>
      <c r="X33">
        <v>-302289.55</v>
      </c>
      <c r="Y33">
        <v>10227.700000000001</v>
      </c>
      <c r="Z33">
        <v>40894.800000000003</v>
      </c>
      <c r="AA33">
        <f t="shared" si="19"/>
        <v>51122.5</v>
      </c>
      <c r="AB33">
        <f t="shared" si="22"/>
        <v>2.0941496159766748</v>
      </c>
    </row>
    <row r="34" spans="2:28" x14ac:dyDescent="0.2">
      <c r="B34">
        <v>1300</v>
      </c>
      <c r="C34">
        <v>-277185.95</v>
      </c>
      <c r="D34">
        <v>51300</v>
      </c>
      <c r="E34">
        <v>2700</v>
      </c>
      <c r="F34">
        <f t="shared" si="17"/>
        <v>54000</v>
      </c>
      <c r="I34">
        <v>1050</v>
      </c>
      <c r="J34">
        <v>-290191.8</v>
      </c>
      <c r="K34">
        <v>41580</v>
      </c>
      <c r="L34">
        <v>12420</v>
      </c>
      <c r="M34">
        <f t="shared" si="18"/>
        <v>54000</v>
      </c>
      <c r="P34" t="s">
        <v>20</v>
      </c>
      <c r="W34">
        <v>1300</v>
      </c>
      <c r="X34">
        <v>-319589.65000000002</v>
      </c>
      <c r="Y34">
        <v>10800</v>
      </c>
      <c r="Z34">
        <v>43200</v>
      </c>
      <c r="AA34">
        <f t="shared" si="19"/>
        <v>54000</v>
      </c>
    </row>
    <row r="35" spans="2:28" x14ac:dyDescent="0.2">
      <c r="B35">
        <v>1300</v>
      </c>
      <c r="C35">
        <v>-261023.55</v>
      </c>
      <c r="D35">
        <v>48468.3</v>
      </c>
      <c r="E35">
        <v>2552.4</v>
      </c>
      <c r="F35">
        <f t="shared" si="17"/>
        <v>51020.700000000004</v>
      </c>
      <c r="G35">
        <f t="shared" si="20"/>
        <v>1.7743122826688356</v>
      </c>
      <c r="I35">
        <v>1050</v>
      </c>
      <c r="J35">
        <v>-273307.5</v>
      </c>
      <c r="K35">
        <v>39274.65</v>
      </c>
      <c r="L35">
        <v>11734.45</v>
      </c>
      <c r="M35">
        <f t="shared" si="18"/>
        <v>51009.100000000006</v>
      </c>
      <c r="N35">
        <f t="shared" si="21"/>
        <v>1.655949698012819</v>
      </c>
      <c r="P35" t="s">
        <v>7</v>
      </c>
      <c r="Q35" t="s">
        <v>8</v>
      </c>
      <c r="R35" t="s">
        <v>9</v>
      </c>
      <c r="S35" t="s">
        <v>10</v>
      </c>
      <c r="T35" t="s">
        <v>22</v>
      </c>
      <c r="U35" t="s">
        <v>11</v>
      </c>
      <c r="W35">
        <v>1300</v>
      </c>
      <c r="X35">
        <v>-301586.45</v>
      </c>
      <c r="Y35">
        <v>10224.450000000001</v>
      </c>
      <c r="Z35">
        <v>40906.699999999997</v>
      </c>
      <c r="AA35">
        <f t="shared" si="19"/>
        <v>51131.149999999994</v>
      </c>
      <c r="AB35">
        <f t="shared" si="22"/>
        <v>2.0905753295870317</v>
      </c>
    </row>
    <row r="36" spans="2:28" x14ac:dyDescent="0.2">
      <c r="B36">
        <v>1400</v>
      </c>
      <c r="C36">
        <v>-276168.05</v>
      </c>
      <c r="D36">
        <v>51300</v>
      </c>
      <c r="E36">
        <v>2700</v>
      </c>
      <c r="F36">
        <f t="shared" si="17"/>
        <v>54000</v>
      </c>
      <c r="I36">
        <v>1100</v>
      </c>
      <c r="J36">
        <v>-289770.95</v>
      </c>
      <c r="K36">
        <v>41580</v>
      </c>
      <c r="L36">
        <v>12420</v>
      </c>
      <c r="M36">
        <f t="shared" si="18"/>
        <v>54000</v>
      </c>
      <c r="P36">
        <v>800</v>
      </c>
      <c r="Q36">
        <v>-309469.90000000002</v>
      </c>
      <c r="R36">
        <v>27000</v>
      </c>
      <c r="S36">
        <v>27000</v>
      </c>
      <c r="T36">
        <f t="shared" ref="T36:T49" si="24">S36+R36</f>
        <v>54000</v>
      </c>
      <c r="W36">
        <v>1400</v>
      </c>
      <c r="X36">
        <v>-318781.65000000002</v>
      </c>
      <c r="Y36">
        <v>10800</v>
      </c>
      <c r="Z36">
        <v>43200</v>
      </c>
      <c r="AA36">
        <f t="shared" si="19"/>
        <v>54000</v>
      </c>
    </row>
    <row r="37" spans="2:28" x14ac:dyDescent="0.2">
      <c r="B37">
        <v>1400</v>
      </c>
      <c r="C37">
        <v>-259800.75</v>
      </c>
      <c r="D37">
        <v>48484.95</v>
      </c>
      <c r="E37">
        <v>2549.6999999999998</v>
      </c>
      <c r="F37">
        <f t="shared" si="17"/>
        <v>51034.649999999994</v>
      </c>
      <c r="G37">
        <f t="shared" si="20"/>
        <v>2.4526689133724813</v>
      </c>
      <c r="I37">
        <v>1100</v>
      </c>
      <c r="J37">
        <v>-272927.90000000002</v>
      </c>
      <c r="K37">
        <v>39284.85</v>
      </c>
      <c r="L37">
        <v>11729.45</v>
      </c>
      <c r="M37">
        <f t="shared" si="18"/>
        <v>51014.3</v>
      </c>
      <c r="N37">
        <f t="shared" si="21"/>
        <v>1.6762828611740996</v>
      </c>
      <c r="P37">
        <v>800</v>
      </c>
      <c r="Q37">
        <v>-291461.15000000002</v>
      </c>
      <c r="R37">
        <v>25505.75</v>
      </c>
      <c r="S37">
        <v>25510.1</v>
      </c>
      <c r="T37">
        <f t="shared" si="24"/>
        <v>51015.85</v>
      </c>
      <c r="U37">
        <f t="shared" ref="U37:U49" si="25">16.02*(Q37-(T37/T36)*Q36)/$F$3</f>
        <v>1.8505914710976286</v>
      </c>
      <c r="W37">
        <v>1400</v>
      </c>
      <c r="X37">
        <v>-300843.90000000002</v>
      </c>
      <c r="Y37">
        <v>10227.450000000001</v>
      </c>
      <c r="Z37">
        <v>40905.550000000003</v>
      </c>
      <c r="AA37">
        <f t="shared" si="19"/>
        <v>51133</v>
      </c>
      <c r="AB37">
        <f t="shared" si="22"/>
        <v>2.0668978093630579</v>
      </c>
    </row>
    <row r="38" spans="2:28" x14ac:dyDescent="0.2">
      <c r="I38">
        <v>1150</v>
      </c>
      <c r="J38">
        <v>-289337.59999999998</v>
      </c>
      <c r="K38">
        <v>41580</v>
      </c>
      <c r="L38">
        <v>12420</v>
      </c>
      <c r="M38">
        <f t="shared" si="18"/>
        <v>54000</v>
      </c>
      <c r="P38">
        <v>900</v>
      </c>
      <c r="Q38">
        <v>-308704.40000000002</v>
      </c>
      <c r="R38">
        <v>27000</v>
      </c>
      <c r="S38">
        <v>27000</v>
      </c>
      <c r="T38">
        <f t="shared" si="24"/>
        <v>54000</v>
      </c>
    </row>
    <row r="39" spans="2:28" x14ac:dyDescent="0.2">
      <c r="B39" t="s">
        <v>15</v>
      </c>
      <c r="I39">
        <v>1150</v>
      </c>
      <c r="J39">
        <v>-272549.8</v>
      </c>
      <c r="K39">
        <v>39274.449999999997</v>
      </c>
      <c r="L39">
        <v>11744.2</v>
      </c>
      <c r="M39">
        <f t="shared" si="18"/>
        <v>51018.649999999994</v>
      </c>
      <c r="N39">
        <f t="shared" si="21"/>
        <v>1.6599934672440402</v>
      </c>
      <c r="P39">
        <v>900</v>
      </c>
      <c r="Q39">
        <v>-290779.09999999998</v>
      </c>
      <c r="R39">
        <v>25513.95</v>
      </c>
      <c r="S39">
        <v>25511.35</v>
      </c>
      <c r="T39">
        <f t="shared" si="24"/>
        <v>51025.3</v>
      </c>
      <c r="U39">
        <f t="shared" si="25"/>
        <v>1.8768690859788524</v>
      </c>
      <c r="W39" t="s">
        <v>25</v>
      </c>
    </row>
    <row r="40" spans="2:28" x14ac:dyDescent="0.2">
      <c r="B40" t="s">
        <v>7</v>
      </c>
      <c r="C40" t="s">
        <v>8</v>
      </c>
      <c r="D40" t="s">
        <v>9</v>
      </c>
      <c r="E40" t="s">
        <v>10</v>
      </c>
      <c r="F40" t="s">
        <v>22</v>
      </c>
      <c r="G40" t="s">
        <v>11</v>
      </c>
      <c r="I40">
        <v>1200</v>
      </c>
      <c r="J40">
        <v>-288904.5</v>
      </c>
      <c r="K40">
        <v>41580</v>
      </c>
      <c r="L40">
        <v>12420</v>
      </c>
      <c r="M40">
        <f t="shared" si="18"/>
        <v>54000</v>
      </c>
      <c r="P40">
        <v>1000</v>
      </c>
      <c r="Q40">
        <v>-307916.2</v>
      </c>
      <c r="R40">
        <v>27000</v>
      </c>
      <c r="S40">
        <v>27000</v>
      </c>
      <c r="T40">
        <f t="shared" si="24"/>
        <v>54000</v>
      </c>
      <c r="W40" t="s">
        <v>7</v>
      </c>
      <c r="X40" t="s">
        <v>8</v>
      </c>
      <c r="Y40" t="s">
        <v>9</v>
      </c>
      <c r="Z40" t="s">
        <v>10</v>
      </c>
      <c r="AA40" t="s">
        <v>22</v>
      </c>
      <c r="AB40" t="s">
        <v>11</v>
      </c>
    </row>
    <row r="41" spans="2:28" x14ac:dyDescent="0.2">
      <c r="B41">
        <v>800</v>
      </c>
      <c r="C41">
        <v>-284002.65000000002</v>
      </c>
      <c r="D41">
        <v>48600</v>
      </c>
      <c r="E41">
        <v>5400</v>
      </c>
      <c r="F41">
        <f t="shared" ref="F41:F66" si="26">E41+D41</f>
        <v>54000</v>
      </c>
      <c r="I41">
        <v>1200</v>
      </c>
      <c r="J41">
        <v>-272184.05</v>
      </c>
      <c r="K41">
        <v>39291.25</v>
      </c>
      <c r="L41">
        <v>11740</v>
      </c>
      <c r="M41">
        <f t="shared" si="18"/>
        <v>51031.25</v>
      </c>
      <c r="N41">
        <f t="shared" si="21"/>
        <v>1.708915855891783</v>
      </c>
      <c r="P41">
        <v>1000</v>
      </c>
      <c r="Q41">
        <v>-290075.95</v>
      </c>
      <c r="R41">
        <v>25521.25</v>
      </c>
      <c r="S41">
        <v>25511.5</v>
      </c>
      <c r="T41">
        <f t="shared" si="24"/>
        <v>51032.75</v>
      </c>
      <c r="U41">
        <f t="shared" si="25"/>
        <v>1.8786050292781458</v>
      </c>
      <c r="W41">
        <v>800</v>
      </c>
      <c r="X41">
        <v>-326579.38888888899</v>
      </c>
      <c r="Y41">
        <v>5400</v>
      </c>
      <c r="Z41">
        <v>48600</v>
      </c>
      <c r="AA41">
        <f t="shared" ref="AA41:AA54" si="27">Z41+Y41</f>
        <v>54000</v>
      </c>
    </row>
    <row r="42" spans="2:28" x14ac:dyDescent="0.2">
      <c r="B42">
        <v>800</v>
      </c>
      <c r="C42">
        <v>-267210.15000000002</v>
      </c>
      <c r="D42">
        <v>45848.15</v>
      </c>
      <c r="E42">
        <v>5095.05</v>
      </c>
      <c r="F42">
        <f t="shared" si="26"/>
        <v>50943.200000000004</v>
      </c>
      <c r="G42">
        <f t="shared" ref="G42:G66" si="28">16.02*(C42-(F42/F41)*C41)/$F$3</f>
        <v>1.4608735684586585</v>
      </c>
      <c r="I42">
        <v>1250</v>
      </c>
      <c r="J42">
        <v>-288463.8</v>
      </c>
      <c r="K42">
        <v>41580</v>
      </c>
      <c r="L42">
        <v>12420</v>
      </c>
      <c r="M42">
        <f t="shared" si="18"/>
        <v>54000</v>
      </c>
      <c r="P42">
        <v>1100</v>
      </c>
      <c r="Q42">
        <v>-307108.05</v>
      </c>
      <c r="R42">
        <v>27000</v>
      </c>
      <c r="S42">
        <v>27000</v>
      </c>
      <c r="T42">
        <f t="shared" si="24"/>
        <v>54000</v>
      </c>
      <c r="W42">
        <v>800</v>
      </c>
      <c r="X42">
        <v>-308028.05555555603</v>
      </c>
      <c r="Y42">
        <v>5106.1111111111104</v>
      </c>
      <c r="Z42">
        <v>46004.611111111102</v>
      </c>
      <c r="AA42">
        <f t="shared" si="27"/>
        <v>51110.722222222212</v>
      </c>
      <c r="AB42">
        <f t="shared" ref="AB42:AB54" si="29">16.02*(X42-(AA42/AA41)*X41)/$F$3</f>
        <v>2.1992421151899699</v>
      </c>
    </row>
    <row r="43" spans="2:28" x14ac:dyDescent="0.2">
      <c r="B43">
        <v>850</v>
      </c>
      <c r="C43">
        <v>-283618.95</v>
      </c>
      <c r="D43">
        <v>48600</v>
      </c>
      <c r="E43">
        <v>5400</v>
      </c>
      <c r="F43">
        <f t="shared" si="26"/>
        <v>54000</v>
      </c>
      <c r="I43">
        <v>1250</v>
      </c>
      <c r="J43">
        <v>-271790.15000000002</v>
      </c>
      <c r="K43">
        <v>39300.550000000003</v>
      </c>
      <c r="L43">
        <v>11737.5</v>
      </c>
      <c r="M43">
        <f t="shared" si="18"/>
        <v>51038.05</v>
      </c>
      <c r="N43">
        <f t="shared" si="21"/>
        <v>1.7369832422547258</v>
      </c>
      <c r="P43">
        <v>1100</v>
      </c>
      <c r="Q43">
        <v>-289402.40000000002</v>
      </c>
      <c r="R43">
        <v>25531.95</v>
      </c>
      <c r="S43">
        <v>25516.35</v>
      </c>
      <c r="T43">
        <f t="shared" si="24"/>
        <v>51048.3</v>
      </c>
      <c r="U43">
        <f t="shared" si="25"/>
        <v>1.8750190762355881</v>
      </c>
      <c r="W43">
        <v>900</v>
      </c>
      <c r="X43">
        <v>-325799.40000000002</v>
      </c>
      <c r="Y43">
        <v>5400</v>
      </c>
      <c r="Z43">
        <v>48600</v>
      </c>
      <c r="AA43">
        <f t="shared" si="27"/>
        <v>54000</v>
      </c>
    </row>
    <row r="44" spans="2:28" x14ac:dyDescent="0.2">
      <c r="B44">
        <v>850</v>
      </c>
      <c r="C44">
        <v>-266862.7</v>
      </c>
      <c r="D44">
        <v>45852.4</v>
      </c>
      <c r="E44">
        <v>5094.7</v>
      </c>
      <c r="F44">
        <f t="shared" si="26"/>
        <v>50947.1</v>
      </c>
      <c r="G44">
        <f t="shared" si="28"/>
        <v>1.4730239794076789</v>
      </c>
      <c r="I44">
        <v>1300</v>
      </c>
      <c r="J44">
        <v>-288015.90000000002</v>
      </c>
      <c r="K44">
        <v>41580</v>
      </c>
      <c r="L44">
        <v>12420</v>
      </c>
      <c r="M44">
        <f t="shared" si="18"/>
        <v>54000</v>
      </c>
      <c r="P44">
        <v>1200</v>
      </c>
      <c r="Q44">
        <v>-306280.84999999998</v>
      </c>
      <c r="R44">
        <v>27000</v>
      </c>
      <c r="S44">
        <v>27000</v>
      </c>
      <c r="T44">
        <f t="shared" si="24"/>
        <v>54000</v>
      </c>
      <c r="W44">
        <v>900</v>
      </c>
      <c r="X44">
        <v>-307331.09999999998</v>
      </c>
      <c r="Y44">
        <v>5113.05</v>
      </c>
      <c r="Z44">
        <v>46005.55</v>
      </c>
      <c r="AA44">
        <f t="shared" si="27"/>
        <v>51118.600000000006</v>
      </c>
      <c r="AB44">
        <f t="shared" si="29"/>
        <v>2.2119545591339582</v>
      </c>
    </row>
    <row r="45" spans="2:28" x14ac:dyDescent="0.2">
      <c r="B45">
        <v>900</v>
      </c>
      <c r="C45">
        <v>-283220.95</v>
      </c>
      <c r="D45">
        <v>48600</v>
      </c>
      <c r="E45">
        <v>5400</v>
      </c>
      <c r="F45">
        <f t="shared" si="26"/>
        <v>54000</v>
      </c>
      <c r="I45">
        <v>1300</v>
      </c>
      <c r="J45">
        <v>-271388.7</v>
      </c>
      <c r="K45">
        <v>39304.699999999997</v>
      </c>
      <c r="L45">
        <v>11740.95</v>
      </c>
      <c r="M45">
        <f t="shared" si="18"/>
        <v>51045.649999999994</v>
      </c>
      <c r="N45">
        <f t="shared" si="21"/>
        <v>1.7750502332546707</v>
      </c>
      <c r="P45">
        <v>1200</v>
      </c>
      <c r="Q45">
        <v>-288702.65000000002</v>
      </c>
      <c r="R45">
        <v>25523.65</v>
      </c>
      <c r="S45">
        <v>25536.35</v>
      </c>
      <c r="T45">
        <f t="shared" si="24"/>
        <v>51060</v>
      </c>
      <c r="U45">
        <f t="shared" si="25"/>
        <v>1.8426250484076268</v>
      </c>
      <c r="W45">
        <v>1000</v>
      </c>
      <c r="X45">
        <v>-325038.95</v>
      </c>
      <c r="Y45">
        <v>5400</v>
      </c>
      <c r="Z45">
        <v>48600</v>
      </c>
      <c r="AA45">
        <f t="shared" si="27"/>
        <v>54000</v>
      </c>
    </row>
    <row r="46" spans="2:28" x14ac:dyDescent="0.2">
      <c r="B46">
        <v>900</v>
      </c>
      <c r="C46">
        <v>-266536.5</v>
      </c>
      <c r="D46">
        <v>45857.8</v>
      </c>
      <c r="E46">
        <v>5099.05</v>
      </c>
      <c r="F46">
        <f t="shared" si="26"/>
        <v>50956.850000000006</v>
      </c>
      <c r="G46">
        <f t="shared" si="28"/>
        <v>1.476775148478811</v>
      </c>
      <c r="I46">
        <v>1350</v>
      </c>
      <c r="J46">
        <v>-287543.75</v>
      </c>
      <c r="K46">
        <v>41580</v>
      </c>
      <c r="L46">
        <v>12420</v>
      </c>
      <c r="M46">
        <f t="shared" si="18"/>
        <v>54000</v>
      </c>
      <c r="P46">
        <v>1300</v>
      </c>
      <c r="Q46">
        <v>-305456.15000000002</v>
      </c>
      <c r="R46">
        <v>27000</v>
      </c>
      <c r="S46">
        <v>27000</v>
      </c>
      <c r="T46">
        <f t="shared" si="24"/>
        <v>54000</v>
      </c>
      <c r="W46">
        <v>1000</v>
      </c>
      <c r="X46">
        <v>-306667.40000000002</v>
      </c>
      <c r="Y46">
        <v>5112.55</v>
      </c>
      <c r="Z46">
        <v>46016.05</v>
      </c>
      <c r="AA46">
        <f t="shared" si="27"/>
        <v>51128.600000000006</v>
      </c>
      <c r="AB46">
        <f t="shared" si="29"/>
        <v>2.220157302900311</v>
      </c>
    </row>
    <row r="47" spans="2:28" x14ac:dyDescent="0.2">
      <c r="B47">
        <v>950</v>
      </c>
      <c r="C47">
        <v>-282820.84999999998</v>
      </c>
      <c r="D47">
        <v>48600</v>
      </c>
      <c r="E47">
        <v>5400</v>
      </c>
      <c r="F47">
        <f t="shared" si="26"/>
        <v>54000</v>
      </c>
      <c r="I47">
        <v>1350</v>
      </c>
      <c r="J47">
        <v>-270938.55</v>
      </c>
      <c r="K47">
        <v>39320.15</v>
      </c>
      <c r="L47">
        <v>11730.9</v>
      </c>
      <c r="M47">
        <f t="shared" si="18"/>
        <v>51051.05</v>
      </c>
      <c r="N47">
        <f t="shared" si="21"/>
        <v>1.841550149018069</v>
      </c>
      <c r="P47">
        <v>1300</v>
      </c>
      <c r="Q47">
        <v>-287999.65000000002</v>
      </c>
      <c r="R47">
        <v>25540.9</v>
      </c>
      <c r="S47">
        <v>25533.4</v>
      </c>
      <c r="T47">
        <f t="shared" si="24"/>
        <v>51074.3</v>
      </c>
      <c r="U47">
        <f t="shared" si="25"/>
        <v>1.8509710543970397</v>
      </c>
      <c r="W47">
        <v>1100</v>
      </c>
      <c r="X47">
        <v>-324255.90000000002</v>
      </c>
      <c r="Y47">
        <v>5400</v>
      </c>
      <c r="Z47">
        <v>48600</v>
      </c>
      <c r="AA47">
        <f t="shared" si="27"/>
        <v>54000</v>
      </c>
    </row>
    <row r="48" spans="2:28" x14ac:dyDescent="0.2">
      <c r="B48">
        <v>950</v>
      </c>
      <c r="C48">
        <v>-266193.65000000002</v>
      </c>
      <c r="D48">
        <v>45863.35</v>
      </c>
      <c r="E48">
        <v>5102.05</v>
      </c>
      <c r="F48">
        <f t="shared" si="26"/>
        <v>50965.4</v>
      </c>
      <c r="G48">
        <f t="shared" si="28"/>
        <v>1.4973408596644115</v>
      </c>
      <c r="I48">
        <v>1400</v>
      </c>
      <c r="J48">
        <v>-287073.25</v>
      </c>
      <c r="K48">
        <v>41580</v>
      </c>
      <c r="L48">
        <v>12420</v>
      </c>
      <c r="M48">
        <f t="shared" si="18"/>
        <v>54000</v>
      </c>
      <c r="P48">
        <v>1400</v>
      </c>
      <c r="Q48">
        <v>-304572</v>
      </c>
      <c r="R48">
        <v>27000</v>
      </c>
      <c r="S48">
        <v>27000</v>
      </c>
      <c r="T48">
        <f t="shared" si="24"/>
        <v>54000</v>
      </c>
      <c r="W48">
        <v>1100</v>
      </c>
      <c r="X48">
        <v>-305968.59999999998</v>
      </c>
      <c r="Y48">
        <v>5113.8500000000004</v>
      </c>
      <c r="Z48">
        <v>46022.55</v>
      </c>
      <c r="AA48">
        <f t="shared" si="27"/>
        <v>51136.4</v>
      </c>
      <c r="AB48">
        <f t="shared" si="29"/>
        <v>2.2287793730956529</v>
      </c>
    </row>
    <row r="49" spans="2:28" x14ac:dyDescent="0.2">
      <c r="B49">
        <v>1000</v>
      </c>
      <c r="C49">
        <v>-282402.84999999998</v>
      </c>
      <c r="D49">
        <v>48600</v>
      </c>
      <c r="E49">
        <v>5400</v>
      </c>
      <c r="F49">
        <f t="shared" si="26"/>
        <v>54000</v>
      </c>
      <c r="I49">
        <v>1400</v>
      </c>
      <c r="J49">
        <v>-270537.59999999998</v>
      </c>
      <c r="K49">
        <v>39311.199999999997</v>
      </c>
      <c r="L49">
        <v>11748.45</v>
      </c>
      <c r="M49">
        <f t="shared" si="18"/>
        <v>51059.649999999994</v>
      </c>
      <c r="N49">
        <f t="shared" si="21"/>
        <v>1.8453524302600606</v>
      </c>
      <c r="P49">
        <v>1400</v>
      </c>
      <c r="Q49">
        <v>-287251.59999999998</v>
      </c>
      <c r="R49">
        <v>25555.45</v>
      </c>
      <c r="S49">
        <v>25533.8</v>
      </c>
      <c r="T49">
        <f t="shared" si="24"/>
        <v>51089.25</v>
      </c>
      <c r="U49">
        <f t="shared" si="25"/>
        <v>1.8430615452230292</v>
      </c>
      <c r="W49">
        <v>1200</v>
      </c>
      <c r="X49">
        <v>-323471.95</v>
      </c>
      <c r="Y49">
        <v>5400</v>
      </c>
      <c r="Z49">
        <v>48600</v>
      </c>
      <c r="AA49">
        <f t="shared" si="27"/>
        <v>54000</v>
      </c>
    </row>
    <row r="50" spans="2:28" x14ac:dyDescent="0.2">
      <c r="B50">
        <v>1000</v>
      </c>
      <c r="C50">
        <v>-265840.05</v>
      </c>
      <c r="D50">
        <v>45871.95</v>
      </c>
      <c r="E50">
        <v>5103.25</v>
      </c>
      <c r="F50">
        <f t="shared" si="26"/>
        <v>50975.199999999997</v>
      </c>
      <c r="G50">
        <f t="shared" si="28"/>
        <v>1.5184442800339306</v>
      </c>
      <c r="W50">
        <v>1200</v>
      </c>
      <c r="X50">
        <v>-305247.7</v>
      </c>
      <c r="Y50">
        <v>5111.8500000000004</v>
      </c>
      <c r="Z50">
        <v>46029.2</v>
      </c>
      <c r="AA50">
        <f t="shared" si="27"/>
        <v>51141.049999999996</v>
      </c>
      <c r="AB50">
        <f t="shared" si="29"/>
        <v>2.2417935459563787</v>
      </c>
    </row>
    <row r="51" spans="2:28" x14ac:dyDescent="0.2">
      <c r="B51">
        <v>1050</v>
      </c>
      <c r="C51">
        <v>-281981.95</v>
      </c>
      <c r="D51">
        <v>48600</v>
      </c>
      <c r="E51">
        <v>5400</v>
      </c>
      <c r="F51">
        <f t="shared" si="26"/>
        <v>54000</v>
      </c>
      <c r="I51" t="s">
        <v>18</v>
      </c>
      <c r="P51" t="s">
        <v>21</v>
      </c>
      <c r="W51">
        <v>1300</v>
      </c>
      <c r="X51">
        <v>-322672.55</v>
      </c>
      <c r="Y51">
        <v>5400</v>
      </c>
      <c r="Z51">
        <v>48600</v>
      </c>
      <c r="AA51">
        <f t="shared" si="27"/>
        <v>54000</v>
      </c>
    </row>
    <row r="52" spans="2:28" x14ac:dyDescent="0.2">
      <c r="B52">
        <v>1050</v>
      </c>
      <c r="C52">
        <v>-265488.3</v>
      </c>
      <c r="D52">
        <v>45889.65</v>
      </c>
      <c r="E52">
        <v>5097.3999999999996</v>
      </c>
      <c r="F52">
        <f t="shared" si="26"/>
        <v>50987.05</v>
      </c>
      <c r="G52">
        <f t="shared" si="28"/>
        <v>1.5517209993748611</v>
      </c>
      <c r="I52" t="s">
        <v>7</v>
      </c>
      <c r="J52" t="s">
        <v>8</v>
      </c>
      <c r="K52" t="s">
        <v>9</v>
      </c>
      <c r="L52" t="s">
        <v>10</v>
      </c>
      <c r="M52" t="s">
        <v>22</v>
      </c>
      <c r="N52" t="s">
        <v>11</v>
      </c>
      <c r="P52" t="s">
        <v>7</v>
      </c>
      <c r="Q52" t="s">
        <v>8</v>
      </c>
      <c r="R52" t="s">
        <v>9</v>
      </c>
      <c r="S52" t="s">
        <v>10</v>
      </c>
      <c r="T52" t="s">
        <v>22</v>
      </c>
      <c r="U52" t="s">
        <v>11</v>
      </c>
      <c r="W52">
        <v>1300</v>
      </c>
      <c r="X52">
        <v>-304490.40000000002</v>
      </c>
      <c r="Y52">
        <v>5111.8500000000004</v>
      </c>
      <c r="Z52">
        <v>46031.3</v>
      </c>
      <c r="AA52">
        <f t="shared" si="27"/>
        <v>51143.15</v>
      </c>
      <c r="AB52">
        <f t="shared" si="29"/>
        <v>2.2678570158778975</v>
      </c>
    </row>
    <row r="53" spans="2:28" x14ac:dyDescent="0.2">
      <c r="B53">
        <v>1100</v>
      </c>
      <c r="C53">
        <v>-281553.95</v>
      </c>
      <c r="D53">
        <v>48600</v>
      </c>
      <c r="E53">
        <v>5400</v>
      </c>
      <c r="F53">
        <f t="shared" si="26"/>
        <v>54000</v>
      </c>
      <c r="I53">
        <v>800</v>
      </c>
      <c r="J53">
        <v>-296881.25</v>
      </c>
      <c r="K53">
        <v>37800</v>
      </c>
      <c r="L53">
        <v>16200</v>
      </c>
      <c r="M53">
        <f t="shared" ref="M53:M66" si="30">L53+K53</f>
        <v>54000</v>
      </c>
      <c r="P53">
        <v>800</v>
      </c>
      <c r="Q53">
        <v>-314893.75</v>
      </c>
      <c r="R53">
        <v>21600</v>
      </c>
      <c r="S53">
        <v>32400</v>
      </c>
      <c r="T53">
        <f t="shared" ref="T53:T66" si="31">S53+R53</f>
        <v>54000</v>
      </c>
      <c r="W53">
        <v>1400</v>
      </c>
      <c r="X53">
        <v>-321862.75</v>
      </c>
      <c r="Y53">
        <v>5400</v>
      </c>
      <c r="Z53">
        <v>48600</v>
      </c>
      <c r="AA53">
        <f t="shared" si="27"/>
        <v>54000</v>
      </c>
    </row>
    <row r="54" spans="2:28" x14ac:dyDescent="0.2">
      <c r="B54">
        <v>1100</v>
      </c>
      <c r="C54">
        <v>-265107</v>
      </c>
      <c r="D54">
        <v>45891.15</v>
      </c>
      <c r="E54">
        <v>5101.95</v>
      </c>
      <c r="F54">
        <f t="shared" si="26"/>
        <v>50993.1</v>
      </c>
      <c r="G54">
        <f t="shared" si="28"/>
        <v>1.5695264413185168</v>
      </c>
      <c r="I54">
        <v>800</v>
      </c>
      <c r="J54">
        <v>-279473.5</v>
      </c>
      <c r="K54">
        <v>35681.75</v>
      </c>
      <c r="L54">
        <v>15300.45</v>
      </c>
      <c r="M54">
        <f t="shared" si="30"/>
        <v>50982.2</v>
      </c>
      <c r="N54">
        <f t="shared" ref="N54:N66" si="32">16.02*(J54-(M54/M53)*J53)/$F$3</f>
        <v>1.6662562521230824</v>
      </c>
      <c r="P54">
        <v>800</v>
      </c>
      <c r="Q54">
        <v>-296643.05</v>
      </c>
      <c r="R54">
        <v>20417.5</v>
      </c>
      <c r="S54">
        <v>30615.65</v>
      </c>
      <c r="T54">
        <f t="shared" si="31"/>
        <v>51033.15</v>
      </c>
      <c r="U54">
        <f t="shared" ref="U54:U66" si="33">16.02*(Q54-(T54/T53)*Q53)/$F$3</f>
        <v>1.9385476540604796</v>
      </c>
      <c r="W54">
        <v>1400</v>
      </c>
      <c r="X54">
        <v>-303740.75</v>
      </c>
      <c r="Y54">
        <v>5116.5</v>
      </c>
      <c r="Z54">
        <v>46032.6</v>
      </c>
      <c r="AA54">
        <f t="shared" si="27"/>
        <v>51149.1</v>
      </c>
      <c r="AB54">
        <f t="shared" si="29"/>
        <v>2.3049105121974787</v>
      </c>
    </row>
    <row r="55" spans="2:28" x14ac:dyDescent="0.2">
      <c r="B55">
        <v>1150</v>
      </c>
      <c r="C55">
        <v>-281115.5</v>
      </c>
      <c r="D55">
        <v>48600</v>
      </c>
      <c r="E55">
        <v>5400</v>
      </c>
      <c r="F55">
        <f t="shared" si="26"/>
        <v>54000</v>
      </c>
      <c r="I55">
        <v>900</v>
      </c>
      <c r="J55">
        <v>-296100.40000000002</v>
      </c>
      <c r="K55">
        <v>37800</v>
      </c>
      <c r="L55">
        <v>16200</v>
      </c>
      <c r="M55">
        <f t="shared" si="30"/>
        <v>54000</v>
      </c>
      <c r="P55">
        <v>900</v>
      </c>
      <c r="Q55">
        <v>-314158.55</v>
      </c>
      <c r="R55">
        <v>21600</v>
      </c>
      <c r="S55">
        <v>32400</v>
      </c>
      <c r="T55">
        <f t="shared" si="31"/>
        <v>54000</v>
      </c>
    </row>
    <row r="56" spans="2:28" x14ac:dyDescent="0.2">
      <c r="B56">
        <v>1150</v>
      </c>
      <c r="C56">
        <v>-264720.3</v>
      </c>
      <c r="D56">
        <v>45899.5</v>
      </c>
      <c r="E56">
        <v>5101.3999999999996</v>
      </c>
      <c r="F56">
        <f t="shared" si="26"/>
        <v>51000.9</v>
      </c>
      <c r="G56">
        <f t="shared" si="28"/>
        <v>1.5966072405732163</v>
      </c>
      <c r="I56">
        <v>900</v>
      </c>
      <c r="J56">
        <v>-278791.34999999998</v>
      </c>
      <c r="K56">
        <v>35701.800000000003</v>
      </c>
      <c r="L56">
        <v>15293.9</v>
      </c>
      <c r="M56">
        <f t="shared" si="30"/>
        <v>50995.700000000004</v>
      </c>
      <c r="N56">
        <f t="shared" si="32"/>
        <v>1.7049553617496613</v>
      </c>
      <c r="P56">
        <v>900</v>
      </c>
      <c r="Q56">
        <v>-296006.15000000002</v>
      </c>
      <c r="R56">
        <v>20428.900000000001</v>
      </c>
      <c r="S56">
        <v>30615</v>
      </c>
      <c r="T56">
        <f t="shared" si="31"/>
        <v>51043.9</v>
      </c>
      <c r="U56">
        <f t="shared" si="33"/>
        <v>1.9480044249277413</v>
      </c>
      <c r="W56" t="s">
        <v>26</v>
      </c>
    </row>
    <row r="57" spans="2:28" x14ac:dyDescent="0.2">
      <c r="B57">
        <v>1200</v>
      </c>
      <c r="C57">
        <v>-280665.95</v>
      </c>
      <c r="D57">
        <v>48600</v>
      </c>
      <c r="E57">
        <v>5400</v>
      </c>
      <c r="F57">
        <f t="shared" si="26"/>
        <v>54000</v>
      </c>
      <c r="I57">
        <v>1000</v>
      </c>
      <c r="J57">
        <v>-295297.90000000002</v>
      </c>
      <c r="K57">
        <v>37800</v>
      </c>
      <c r="L57">
        <v>16200</v>
      </c>
      <c r="M57">
        <f t="shared" si="30"/>
        <v>54000</v>
      </c>
      <c r="P57">
        <v>1000</v>
      </c>
      <c r="Q57">
        <v>-313372.40000000002</v>
      </c>
      <c r="R57">
        <v>21600</v>
      </c>
      <c r="S57">
        <v>32400</v>
      </c>
      <c r="T57">
        <f t="shared" si="31"/>
        <v>54000</v>
      </c>
      <c r="W57" t="s">
        <v>7</v>
      </c>
      <c r="X57" t="s">
        <v>8</v>
      </c>
      <c r="Y57" t="s">
        <v>9</v>
      </c>
      <c r="Z57" t="s">
        <v>10</v>
      </c>
      <c r="AA57" t="s">
        <v>22</v>
      </c>
      <c r="AB57" t="s">
        <v>11</v>
      </c>
    </row>
    <row r="58" spans="2:28" x14ac:dyDescent="0.2">
      <c r="B58">
        <v>1200</v>
      </c>
      <c r="C58">
        <v>-264310.3</v>
      </c>
      <c r="D58">
        <v>45915.5</v>
      </c>
      <c r="E58">
        <v>5093.8</v>
      </c>
      <c r="F58">
        <f t="shared" si="26"/>
        <v>51009.3</v>
      </c>
      <c r="G58">
        <f t="shared" si="28"/>
        <v>1.65594584153518</v>
      </c>
      <c r="I58">
        <v>1000</v>
      </c>
      <c r="J58">
        <v>-278109.5</v>
      </c>
      <c r="K58">
        <v>35701.15</v>
      </c>
      <c r="L58">
        <v>15307.7</v>
      </c>
      <c r="M58">
        <f t="shared" si="30"/>
        <v>51008.850000000006</v>
      </c>
      <c r="N58">
        <f t="shared" si="32"/>
        <v>1.6966040301211416</v>
      </c>
      <c r="P58">
        <v>1000</v>
      </c>
      <c r="Q58">
        <v>-295332.59999999998</v>
      </c>
      <c r="R58">
        <v>20422.8</v>
      </c>
      <c r="S58">
        <v>30630.15</v>
      </c>
      <c r="T58">
        <f t="shared" si="31"/>
        <v>51052.95</v>
      </c>
      <c r="U58">
        <f t="shared" si="33"/>
        <v>1.9132191522802711</v>
      </c>
      <c r="W58">
        <v>800</v>
      </c>
      <c r="X58">
        <v>-329019.75</v>
      </c>
      <c r="Y58">
        <v>0</v>
      </c>
      <c r="Z58">
        <v>54000</v>
      </c>
      <c r="AA58">
        <f t="shared" ref="AA58:AA71" si="34">Z58+Y58</f>
        <v>54000</v>
      </c>
    </row>
    <row r="59" spans="2:28" x14ac:dyDescent="0.2">
      <c r="B59">
        <v>1250</v>
      </c>
      <c r="C59">
        <v>-280197.8</v>
      </c>
      <c r="D59">
        <v>48600</v>
      </c>
      <c r="E59">
        <v>5400</v>
      </c>
      <c r="F59">
        <f t="shared" si="26"/>
        <v>54000</v>
      </c>
      <c r="I59">
        <v>1100</v>
      </c>
      <c r="J59">
        <v>-294470.2</v>
      </c>
      <c r="K59">
        <v>37800</v>
      </c>
      <c r="L59">
        <v>16200</v>
      </c>
      <c r="M59">
        <f t="shared" si="30"/>
        <v>54000</v>
      </c>
      <c r="P59">
        <v>1100</v>
      </c>
      <c r="Q59">
        <v>-312576.2</v>
      </c>
      <c r="R59">
        <v>21600</v>
      </c>
      <c r="S59">
        <v>32400</v>
      </c>
      <c r="T59">
        <f t="shared" si="31"/>
        <v>54000</v>
      </c>
      <c r="W59">
        <v>800</v>
      </c>
      <c r="X59">
        <v>-310457.59999999998</v>
      </c>
      <c r="Y59">
        <v>0</v>
      </c>
      <c r="Z59">
        <v>51137.35</v>
      </c>
      <c r="AA59">
        <f t="shared" si="34"/>
        <v>51137.35</v>
      </c>
      <c r="AB59">
        <f>16.02*(X59-(AA59/AA58)*X58)/$F$3</f>
        <v>2.285947527372659</v>
      </c>
    </row>
    <row r="60" spans="2:28" x14ac:dyDescent="0.2">
      <c r="B60">
        <v>1250</v>
      </c>
      <c r="C60">
        <v>-263906.09999999998</v>
      </c>
      <c r="D60">
        <v>45921.95</v>
      </c>
      <c r="E60">
        <v>5098.7</v>
      </c>
      <c r="F60">
        <f t="shared" si="26"/>
        <v>51020.649999999994</v>
      </c>
      <c r="G60">
        <f t="shared" si="28"/>
        <v>1.6985389073163075</v>
      </c>
      <c r="I60">
        <v>1100</v>
      </c>
      <c r="J60">
        <v>-277379.15000000002</v>
      </c>
      <c r="K60">
        <v>35715.1</v>
      </c>
      <c r="L60">
        <v>15305.25</v>
      </c>
      <c r="M60">
        <f t="shared" si="30"/>
        <v>51020.35</v>
      </c>
      <c r="N60">
        <f t="shared" si="32"/>
        <v>1.7194788121995621</v>
      </c>
      <c r="P60">
        <v>1100</v>
      </c>
      <c r="Q60">
        <v>-294676.95</v>
      </c>
      <c r="R60">
        <v>20425.650000000001</v>
      </c>
      <c r="S60">
        <v>30641.7</v>
      </c>
      <c r="T60">
        <f t="shared" si="31"/>
        <v>51067.350000000006</v>
      </c>
      <c r="U60">
        <f t="shared" si="33"/>
        <v>1.8851714349172528</v>
      </c>
      <c r="W60">
        <v>900</v>
      </c>
      <c r="X60">
        <v>-328244.34999999998</v>
      </c>
      <c r="Y60">
        <v>0</v>
      </c>
      <c r="Z60">
        <v>54000</v>
      </c>
      <c r="AA60">
        <f t="shared" si="34"/>
        <v>54000</v>
      </c>
    </row>
    <row r="61" spans="2:28" x14ac:dyDescent="0.2">
      <c r="B61">
        <v>1300</v>
      </c>
      <c r="C61">
        <v>-279723.15789473703</v>
      </c>
      <c r="D61">
        <v>48600</v>
      </c>
      <c r="E61">
        <v>5400</v>
      </c>
      <c r="F61">
        <f t="shared" si="26"/>
        <v>54000</v>
      </c>
      <c r="I61">
        <v>1200</v>
      </c>
      <c r="J61">
        <v>-293618.95</v>
      </c>
      <c r="K61">
        <v>37800</v>
      </c>
      <c r="L61">
        <v>16200</v>
      </c>
      <c r="M61">
        <f t="shared" si="30"/>
        <v>54000</v>
      </c>
      <c r="P61">
        <v>1200</v>
      </c>
      <c r="Q61">
        <v>-311767.45</v>
      </c>
      <c r="R61">
        <v>21600</v>
      </c>
      <c r="S61">
        <v>32400</v>
      </c>
      <c r="T61">
        <f t="shared" si="31"/>
        <v>54000</v>
      </c>
      <c r="W61">
        <v>900</v>
      </c>
      <c r="X61">
        <v>-309743.2</v>
      </c>
      <c r="Y61">
        <v>0</v>
      </c>
      <c r="Z61">
        <v>51141.65</v>
      </c>
      <c r="AA61">
        <f t="shared" si="34"/>
        <v>51141.65</v>
      </c>
      <c r="AB61">
        <f t="shared" ref="AB61:AB71" si="35">16.02*(X61-(AA61/AA60)*X60)/$F$3</f>
        <v>2.2986890589373727</v>
      </c>
    </row>
    <row r="62" spans="2:28" x14ac:dyDescent="0.2">
      <c r="B62">
        <v>1300</v>
      </c>
      <c r="C62">
        <v>-263445.63157894701</v>
      </c>
      <c r="D62">
        <v>45925.368421052597</v>
      </c>
      <c r="E62">
        <v>5100.1052631578996</v>
      </c>
      <c r="F62">
        <f t="shared" si="26"/>
        <v>51025.473684210498</v>
      </c>
      <c r="G62">
        <f t="shared" si="28"/>
        <v>1.7740487819758544</v>
      </c>
      <c r="I62">
        <v>1200</v>
      </c>
      <c r="J62">
        <v>-276630.75</v>
      </c>
      <c r="K62">
        <v>35736.400000000001</v>
      </c>
      <c r="L62">
        <v>15299.2</v>
      </c>
      <c r="M62">
        <f t="shared" si="30"/>
        <v>51035.600000000006</v>
      </c>
      <c r="N62">
        <f t="shared" si="32"/>
        <v>1.7746631979533631</v>
      </c>
      <c r="P62">
        <v>1200</v>
      </c>
      <c r="Q62">
        <v>-293995.25</v>
      </c>
      <c r="R62">
        <v>20434.2</v>
      </c>
      <c r="S62">
        <v>30645.5</v>
      </c>
      <c r="T62">
        <f t="shared" si="31"/>
        <v>51079.7</v>
      </c>
      <c r="U62">
        <f t="shared" si="33"/>
        <v>1.8610378357049384</v>
      </c>
      <c r="W62">
        <v>1000</v>
      </c>
      <c r="X62">
        <v>-327455.34999999998</v>
      </c>
      <c r="Y62">
        <v>0</v>
      </c>
      <c r="Z62">
        <v>54000</v>
      </c>
      <c r="AA62">
        <f t="shared" si="34"/>
        <v>54000</v>
      </c>
    </row>
    <row r="63" spans="2:28" x14ac:dyDescent="0.2">
      <c r="B63">
        <v>1350</v>
      </c>
      <c r="C63">
        <v>-279238.95</v>
      </c>
      <c r="D63">
        <v>48600</v>
      </c>
      <c r="E63">
        <v>5400</v>
      </c>
      <c r="F63">
        <f t="shared" si="26"/>
        <v>54000</v>
      </c>
      <c r="I63">
        <v>1300</v>
      </c>
      <c r="J63">
        <v>-292740.05</v>
      </c>
      <c r="K63">
        <v>37800</v>
      </c>
      <c r="L63">
        <v>16200</v>
      </c>
      <c r="M63">
        <f t="shared" si="30"/>
        <v>54000</v>
      </c>
      <c r="P63">
        <v>1300</v>
      </c>
      <c r="Q63">
        <v>-310937.75</v>
      </c>
      <c r="R63">
        <v>21600</v>
      </c>
      <c r="S63">
        <v>32400</v>
      </c>
      <c r="T63">
        <f t="shared" si="31"/>
        <v>54000</v>
      </c>
      <c r="W63">
        <v>1000</v>
      </c>
      <c r="X63">
        <v>-308993.2</v>
      </c>
      <c r="Y63">
        <v>0</v>
      </c>
      <c r="Z63">
        <v>51141.95</v>
      </c>
      <c r="AA63">
        <f t="shared" si="34"/>
        <v>51141.95</v>
      </c>
      <c r="AB63">
        <f t="shared" si="35"/>
        <v>2.3080416080647033</v>
      </c>
    </row>
    <row r="64" spans="2:28" x14ac:dyDescent="0.2">
      <c r="B64">
        <v>1350</v>
      </c>
      <c r="C64">
        <v>-263008.3</v>
      </c>
      <c r="D64">
        <v>45942</v>
      </c>
      <c r="E64">
        <v>5099.75</v>
      </c>
      <c r="F64">
        <f t="shared" si="26"/>
        <v>51041.75</v>
      </c>
      <c r="G64">
        <f t="shared" si="28"/>
        <v>1.9045802031688024</v>
      </c>
      <c r="I64">
        <v>1300</v>
      </c>
      <c r="J64">
        <v>-275877.95</v>
      </c>
      <c r="K64">
        <v>35740.35</v>
      </c>
      <c r="L64">
        <v>15311.65</v>
      </c>
      <c r="M64">
        <f t="shared" si="30"/>
        <v>51052</v>
      </c>
      <c r="N64">
        <f t="shared" si="32"/>
        <v>1.7972230154564004</v>
      </c>
      <c r="P64">
        <v>1300</v>
      </c>
      <c r="Q64">
        <v>-293301.25</v>
      </c>
      <c r="R64">
        <v>20426</v>
      </c>
      <c r="S64">
        <v>30665.4</v>
      </c>
      <c r="T64">
        <f t="shared" si="31"/>
        <v>51091.4</v>
      </c>
      <c r="U64">
        <f t="shared" si="33"/>
        <v>1.8131609219321145</v>
      </c>
      <c r="W64">
        <v>1100</v>
      </c>
      <c r="X64">
        <v>-326657.34999999998</v>
      </c>
      <c r="Y64">
        <v>0</v>
      </c>
      <c r="Z64">
        <v>54000</v>
      </c>
      <c r="AA64">
        <f t="shared" si="34"/>
        <v>54000</v>
      </c>
    </row>
    <row r="65" spans="2:28" x14ac:dyDescent="0.2">
      <c r="B65">
        <v>1400</v>
      </c>
      <c r="C65">
        <v>-278724.75</v>
      </c>
      <c r="D65">
        <v>48600</v>
      </c>
      <c r="E65">
        <v>5400</v>
      </c>
      <c r="F65">
        <f t="shared" si="26"/>
        <v>54000</v>
      </c>
      <c r="I65">
        <v>1400</v>
      </c>
      <c r="J65">
        <v>-291831.15000000002</v>
      </c>
      <c r="K65">
        <v>37800</v>
      </c>
      <c r="L65">
        <v>16200</v>
      </c>
      <c r="M65">
        <f t="shared" si="30"/>
        <v>54000</v>
      </c>
      <c r="P65">
        <v>1400</v>
      </c>
      <c r="Q65">
        <v>-310106.8</v>
      </c>
      <c r="R65">
        <v>21600</v>
      </c>
      <c r="S65">
        <v>32400</v>
      </c>
      <c r="T65">
        <f t="shared" si="31"/>
        <v>54000</v>
      </c>
      <c r="W65">
        <v>1100</v>
      </c>
      <c r="X65">
        <v>-308239.7</v>
      </c>
      <c r="Y65">
        <v>0</v>
      </c>
      <c r="Z65">
        <v>51144.5</v>
      </c>
      <c r="AA65">
        <f t="shared" si="34"/>
        <v>51144.5</v>
      </c>
      <c r="AB65">
        <f t="shared" si="35"/>
        <v>2.3349003395646153</v>
      </c>
    </row>
    <row r="66" spans="2:28" x14ac:dyDescent="0.2">
      <c r="B66">
        <v>1400</v>
      </c>
      <c r="C66">
        <v>-262421.90000000002</v>
      </c>
      <c r="D66">
        <v>45948.2</v>
      </c>
      <c r="E66">
        <v>5100.3500000000004</v>
      </c>
      <c r="F66">
        <f t="shared" si="26"/>
        <v>51048.549999999996</v>
      </c>
      <c r="G66">
        <f t="shared" si="28"/>
        <v>2.1810380290922526</v>
      </c>
      <c r="I66">
        <v>1400</v>
      </c>
      <c r="J66">
        <v>-275073.95</v>
      </c>
      <c r="K66">
        <v>35742.5</v>
      </c>
      <c r="L66">
        <v>15322.85</v>
      </c>
      <c r="M66">
        <f t="shared" si="30"/>
        <v>51065.35</v>
      </c>
      <c r="N66">
        <f t="shared" si="32"/>
        <v>1.8316432666975218</v>
      </c>
      <c r="P66">
        <v>1400</v>
      </c>
      <c r="Q66">
        <v>-292611.59999999998</v>
      </c>
      <c r="R66">
        <v>20433.8</v>
      </c>
      <c r="S66">
        <v>30671.5</v>
      </c>
      <c r="T66">
        <f t="shared" si="31"/>
        <v>51105.3</v>
      </c>
      <c r="U66">
        <f t="shared" si="33"/>
        <v>1.7790418248662692</v>
      </c>
      <c r="W66">
        <v>1200</v>
      </c>
      <c r="X66">
        <v>-325849.95</v>
      </c>
      <c r="Y66">
        <v>0</v>
      </c>
      <c r="Z66">
        <v>54000</v>
      </c>
      <c r="AA66">
        <f t="shared" si="34"/>
        <v>54000</v>
      </c>
    </row>
    <row r="67" spans="2:28" x14ac:dyDescent="0.2">
      <c r="W67">
        <v>1200</v>
      </c>
      <c r="X67">
        <v>-307496.09999999998</v>
      </c>
      <c r="Y67">
        <v>0</v>
      </c>
      <c r="Z67">
        <v>51150.15</v>
      </c>
      <c r="AA67">
        <f t="shared" si="34"/>
        <v>51150.15</v>
      </c>
      <c r="AB67">
        <f t="shared" si="35"/>
        <v>2.3614069551306383</v>
      </c>
    </row>
    <row r="68" spans="2:28" x14ac:dyDescent="0.2">
      <c r="W68">
        <v>1300</v>
      </c>
      <c r="X68">
        <v>-325036.75</v>
      </c>
      <c r="Y68">
        <v>0</v>
      </c>
      <c r="Z68">
        <v>54000</v>
      </c>
      <c r="AA68">
        <f t="shared" si="34"/>
        <v>54000</v>
      </c>
    </row>
    <row r="69" spans="2:28" x14ac:dyDescent="0.2">
      <c r="W69">
        <v>1300</v>
      </c>
      <c r="X69">
        <v>-306756.65000000002</v>
      </c>
      <c r="Y69">
        <v>0</v>
      </c>
      <c r="Z69">
        <v>51157.7</v>
      </c>
      <c r="AA69">
        <f t="shared" si="34"/>
        <v>51157.7</v>
      </c>
      <c r="AB69">
        <f t="shared" si="35"/>
        <v>2.3912257525583054</v>
      </c>
    </row>
    <row r="70" spans="2:28" x14ac:dyDescent="0.2">
      <c r="W70">
        <v>1400</v>
      </c>
      <c r="X70">
        <v>-324216.59999999998</v>
      </c>
      <c r="Y70">
        <v>0</v>
      </c>
      <c r="Z70">
        <v>54000</v>
      </c>
      <c r="AA70">
        <f t="shared" si="34"/>
        <v>54000</v>
      </c>
    </row>
    <row r="71" spans="2:28" x14ac:dyDescent="0.2">
      <c r="W71">
        <v>1400</v>
      </c>
      <c r="X71">
        <v>-305980.34999999998</v>
      </c>
      <c r="Y71">
        <v>0</v>
      </c>
      <c r="Z71">
        <v>51161.599999999999</v>
      </c>
      <c r="AA71">
        <f t="shared" si="34"/>
        <v>51161.599999999999</v>
      </c>
      <c r="AB71">
        <f t="shared" si="35"/>
        <v>2.4376212857069635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1E6F-265C-EC46-9F3D-918C88C157F5}">
  <dimension ref="A4:W70"/>
  <sheetViews>
    <sheetView tabSelected="1" topLeftCell="B1" workbookViewId="0">
      <selection activeCell="F8" sqref="F8"/>
    </sheetView>
  </sheetViews>
  <sheetFormatPr baseColWidth="10" defaultRowHeight="16" x14ac:dyDescent="0.2"/>
  <cols>
    <col min="4" max="6" width="12.1640625" bestFit="1" customWidth="1"/>
  </cols>
  <sheetData>
    <row r="4" spans="1:15" x14ac:dyDescent="0.2">
      <c r="C4" t="s">
        <v>27</v>
      </c>
      <c r="O4" t="s">
        <v>28</v>
      </c>
    </row>
    <row r="5" spans="1:15" x14ac:dyDescent="0.2">
      <c r="A5">
        <v>10</v>
      </c>
      <c r="C5">
        <v>0</v>
      </c>
      <c r="D5">
        <v>0.05</v>
      </c>
      <c r="E5">
        <v>0.1</v>
      </c>
      <c r="F5">
        <v>0.15</v>
      </c>
      <c r="G5">
        <v>0.23</v>
      </c>
      <c r="H5">
        <v>0.3</v>
      </c>
      <c r="I5">
        <v>0.4</v>
      </c>
      <c r="J5">
        <v>0.5</v>
      </c>
      <c r="K5">
        <v>0.6</v>
      </c>
      <c r="L5">
        <v>0.7</v>
      </c>
      <c r="M5">
        <v>0.8</v>
      </c>
      <c r="N5">
        <v>0.9</v>
      </c>
      <c r="O5">
        <v>1</v>
      </c>
    </row>
    <row r="6" spans="1:15" x14ac:dyDescent="0.2">
      <c r="B6">
        <v>800</v>
      </c>
      <c r="C6">
        <v>1.3879083042888118</v>
      </c>
      <c r="D6">
        <v>1.4167844287389493</v>
      </c>
      <c r="E6">
        <v>1.4753218783439102</v>
      </c>
      <c r="F6">
        <v>1.5051066757877245</v>
      </c>
      <c r="G6">
        <v>1.6155805217154948</v>
      </c>
      <c r="H6">
        <v>1.6875769768576294</v>
      </c>
      <c r="I6">
        <v>1.7835947988110372</v>
      </c>
      <c r="J6">
        <v>1.8571768666156048</v>
      </c>
      <c r="K6">
        <v>1.938945782144313</v>
      </c>
      <c r="L6">
        <v>2.0305034475158199</v>
      </c>
      <c r="M6">
        <v>2.0927987261698733</v>
      </c>
      <c r="N6">
        <v>2.2003870760764181</v>
      </c>
      <c r="O6">
        <v>2.2897468635838694</v>
      </c>
    </row>
    <row r="7" spans="1:15" x14ac:dyDescent="0.2">
      <c r="B7">
        <v>900</v>
      </c>
      <c r="C7">
        <v>1.4068890708789692</v>
      </c>
      <c r="D7">
        <v>1.4643285926751171</v>
      </c>
      <c r="E7">
        <v>1.4731002720594428</v>
      </c>
      <c r="F7">
        <v>1.5358304689597733</v>
      </c>
      <c r="G7">
        <v>1.5918844092782098</v>
      </c>
      <c r="H7">
        <v>1.6866545672527669</v>
      </c>
      <c r="I7">
        <v>1.7704848323778706</v>
      </c>
      <c r="J7">
        <v>1.8638745988408054</v>
      </c>
      <c r="K7">
        <v>1.9291067376644584</v>
      </c>
      <c r="L7">
        <v>2.0167887209808599</v>
      </c>
      <c r="M7">
        <v>2.1232888714777785</v>
      </c>
      <c r="N7">
        <v>2.2018303650785307</v>
      </c>
      <c r="O7">
        <v>2.2992560120848804</v>
      </c>
    </row>
    <row r="8" spans="1:15" x14ac:dyDescent="0.2">
      <c r="B8">
        <v>1000</v>
      </c>
      <c r="C8">
        <v>1.4542455551677473</v>
      </c>
      <c r="D8">
        <v>1.4832377424203163</v>
      </c>
      <c r="E8">
        <v>1.519537649002203</v>
      </c>
      <c r="F8">
        <v>1.5598209420000291</v>
      </c>
      <c r="G8">
        <v>1.6793596639235111</v>
      </c>
      <c r="H8">
        <v>1.6968676176986033</v>
      </c>
      <c r="I8">
        <v>1.7925597843057601</v>
      </c>
      <c r="J8">
        <v>1.8631073768918331</v>
      </c>
      <c r="K8">
        <v>1.9320511101146283</v>
      </c>
      <c r="L8">
        <v>2.0272526346496038</v>
      </c>
      <c r="M8">
        <v>2.097893044976765</v>
      </c>
      <c r="N8">
        <v>2.2217729767770638</v>
      </c>
      <c r="O8">
        <v>2.3081350519237076</v>
      </c>
    </row>
    <row r="9" spans="1:15" x14ac:dyDescent="0.2">
      <c r="B9">
        <v>1100</v>
      </c>
      <c r="C9">
        <v>1.5161215644586834</v>
      </c>
      <c r="D9">
        <v>1.5311275766879024</v>
      </c>
      <c r="E9">
        <v>1.5770310292143719</v>
      </c>
      <c r="F9">
        <v>1.6021994178216796</v>
      </c>
      <c r="G9">
        <v>1.7080093228662934</v>
      </c>
      <c r="H9">
        <v>1.6799823366453772</v>
      </c>
      <c r="I9">
        <v>1.8218358501910781</v>
      </c>
      <c r="J9">
        <v>1.8877152419873171</v>
      </c>
      <c r="K9">
        <v>1.8934866168620168</v>
      </c>
      <c r="L9">
        <v>1.9701853667855669</v>
      </c>
      <c r="M9">
        <v>2.1113544253587828</v>
      </c>
      <c r="N9">
        <v>2.2333477026581079</v>
      </c>
      <c r="O9">
        <v>2.3390531976644979</v>
      </c>
    </row>
    <row r="10" spans="1:15" x14ac:dyDescent="0.2">
      <c r="B10">
        <v>1200</v>
      </c>
      <c r="C10">
        <v>1.5845675374989441</v>
      </c>
      <c r="D10">
        <v>1.6306527786666367</v>
      </c>
      <c r="E10">
        <v>1.6806962262420817</v>
      </c>
      <c r="F10">
        <v>1.6528946522674193</v>
      </c>
      <c r="G10">
        <v>1.7343983795414086</v>
      </c>
      <c r="H10">
        <v>1.7776839554564166</v>
      </c>
      <c r="I10">
        <v>1.791180133515861</v>
      </c>
      <c r="J10">
        <v>1.8726774210444666</v>
      </c>
      <c r="K10">
        <v>1.872796927070058</v>
      </c>
      <c r="L10">
        <v>1.9432747379873418</v>
      </c>
      <c r="M10">
        <v>2.0871277002123398</v>
      </c>
      <c r="N10">
        <v>2.2321062021656481</v>
      </c>
      <c r="O10">
        <v>2.359678545936144</v>
      </c>
    </row>
    <row r="11" spans="1:15" x14ac:dyDescent="0.2">
      <c r="B11">
        <v>1300</v>
      </c>
      <c r="C11">
        <v>1.7647921433291422</v>
      </c>
      <c r="D11">
        <v>1.7670336092738692</v>
      </c>
      <c r="E11">
        <v>1.7854747675414668</v>
      </c>
      <c r="F11">
        <v>1.7491728693249673</v>
      </c>
      <c r="G11">
        <v>1.7806894276350078</v>
      </c>
      <c r="H11">
        <v>1.8048778718217102</v>
      </c>
      <c r="I11">
        <v>1.8477538481953379</v>
      </c>
      <c r="J11">
        <v>1.8712705695115892</v>
      </c>
      <c r="K11">
        <v>1.799534600552009</v>
      </c>
      <c r="L11">
        <v>1.9089274029723526</v>
      </c>
      <c r="M11">
        <v>2.0890316562377707</v>
      </c>
      <c r="N11">
        <v>2.2748296601274753</v>
      </c>
      <c r="O11">
        <v>2.3789200545604063</v>
      </c>
    </row>
    <row r="12" spans="1:15" x14ac:dyDescent="0.2">
      <c r="B12">
        <v>1400</v>
      </c>
      <c r="C12">
        <v>2.3095991098598874</v>
      </c>
      <c r="D12">
        <v>2.4771145606623635</v>
      </c>
      <c r="E12">
        <v>2.1764467850530553</v>
      </c>
      <c r="F12">
        <v>1.9299720338345889</v>
      </c>
      <c r="G12">
        <v>1.8348304699787477</v>
      </c>
      <c r="H12">
        <v>1.8271020470827031</v>
      </c>
      <c r="I12">
        <v>1.8307275661996041</v>
      </c>
      <c r="J12">
        <v>1.8274487442206349</v>
      </c>
      <c r="K12">
        <v>1.8002539178258634</v>
      </c>
      <c r="L12">
        <v>1.8324622453587129</v>
      </c>
      <c r="M12">
        <v>2.0505026469639085</v>
      </c>
      <c r="N12">
        <v>2.3143196592780262</v>
      </c>
      <c r="O12">
        <v>2.422347935617855</v>
      </c>
    </row>
    <row r="13" spans="1:15" x14ac:dyDescent="0.2">
      <c r="A13">
        <v>20</v>
      </c>
    </row>
    <row r="14" spans="1:15" x14ac:dyDescent="0.2">
      <c r="B14">
        <v>800</v>
      </c>
      <c r="C14">
        <v>1.3856371962419838</v>
      </c>
      <c r="D14">
        <v>1.4203878796348088</v>
      </c>
      <c r="E14">
        <v>1.4608735684586585</v>
      </c>
      <c r="F14">
        <v>1.5074150799362604</v>
      </c>
      <c r="G14">
        <v>1.6175125663111702</v>
      </c>
      <c r="H14">
        <v>1.6662562521230824</v>
      </c>
      <c r="I14">
        <v>1.7876974217962136</v>
      </c>
      <c r="J14">
        <v>1.8505914710976286</v>
      </c>
      <c r="K14">
        <v>1.9385476540604796</v>
      </c>
      <c r="L14">
        <v>2.021198486556111</v>
      </c>
      <c r="M14">
        <v>2.1098941903599426</v>
      </c>
      <c r="N14">
        <v>2.1992421151899699</v>
      </c>
      <c r="O14">
        <v>2.285947527372659</v>
      </c>
    </row>
    <row r="15" spans="1:15" x14ac:dyDescent="0.2">
      <c r="B15">
        <v>900</v>
      </c>
      <c r="C15">
        <v>1.3961592276666883</v>
      </c>
      <c r="D15">
        <v>1.4548800893600307</v>
      </c>
      <c r="E15">
        <v>1.476775148478811</v>
      </c>
      <c r="F15">
        <v>1.5375864946082631</v>
      </c>
      <c r="G15">
        <v>1.6149827536878416</v>
      </c>
      <c r="H15">
        <v>1.7049553617496613</v>
      </c>
      <c r="I15">
        <v>1.7829417371241794</v>
      </c>
      <c r="J15">
        <v>1.8768690859788524</v>
      </c>
      <c r="K15">
        <v>1.9480044249277413</v>
      </c>
      <c r="L15">
        <v>1.9972806459247441</v>
      </c>
      <c r="M15">
        <v>2.1091300145349545</v>
      </c>
      <c r="N15">
        <v>2.2119545591339582</v>
      </c>
      <c r="O15">
        <v>2.2986890589373727</v>
      </c>
    </row>
    <row r="16" spans="1:15" x14ac:dyDescent="0.2">
      <c r="B16">
        <v>1000</v>
      </c>
      <c r="C16">
        <v>1.4611575234310672</v>
      </c>
      <c r="D16">
        <v>1.4817935586942181</v>
      </c>
      <c r="E16">
        <v>1.5184442800339306</v>
      </c>
      <c r="F16">
        <v>1.5512532248227164</v>
      </c>
      <c r="G16">
        <v>1.65039068998723</v>
      </c>
      <c r="H16">
        <v>1.6966040301211416</v>
      </c>
      <c r="I16">
        <v>1.8155856657091693</v>
      </c>
      <c r="J16">
        <v>1.8786050292781458</v>
      </c>
      <c r="K16">
        <v>1.9132191522802711</v>
      </c>
      <c r="L16">
        <v>1.990084833324824</v>
      </c>
      <c r="M16">
        <v>2.0963625303056297</v>
      </c>
      <c r="N16">
        <v>2.220157302900311</v>
      </c>
      <c r="O16">
        <v>2.3080416080647033</v>
      </c>
    </row>
    <row r="17" spans="1:22" x14ac:dyDescent="0.2">
      <c r="B17">
        <v>1100</v>
      </c>
      <c r="C17">
        <v>1.5197963942993891</v>
      </c>
      <c r="D17">
        <v>1.5326649131805834</v>
      </c>
      <c r="E17">
        <v>1.5695264413185168</v>
      </c>
      <c r="F17">
        <v>1.6129535228875029</v>
      </c>
      <c r="G17">
        <v>1.6762828611740996</v>
      </c>
      <c r="H17">
        <v>1.7194788121995621</v>
      </c>
      <c r="I17">
        <v>1.819054781120059</v>
      </c>
      <c r="J17">
        <v>1.8750190762355881</v>
      </c>
      <c r="K17">
        <v>1.8851714349172528</v>
      </c>
      <c r="L17">
        <v>1.9588614803184901</v>
      </c>
      <c r="M17">
        <v>2.1085756766178902</v>
      </c>
      <c r="N17">
        <v>2.2287793730956529</v>
      </c>
      <c r="O17">
        <v>2.3349003395646153</v>
      </c>
    </row>
    <row r="18" spans="1:22" x14ac:dyDescent="0.2">
      <c r="B18">
        <v>1200</v>
      </c>
      <c r="C18">
        <v>1.5870418837536373</v>
      </c>
      <c r="D18">
        <v>1.6234358722165589</v>
      </c>
      <c r="E18">
        <v>1.65594584153518</v>
      </c>
      <c r="F18">
        <v>1.6706567498885521</v>
      </c>
      <c r="G18">
        <v>1.708915855891783</v>
      </c>
      <c r="H18">
        <v>1.7746631979533631</v>
      </c>
      <c r="I18">
        <v>1.7979121422674547</v>
      </c>
      <c r="J18">
        <v>1.8426250484076268</v>
      </c>
      <c r="K18">
        <v>1.8610378357049384</v>
      </c>
      <c r="L18">
        <v>1.9375712391230453</v>
      </c>
      <c r="M18">
        <v>2.0941496159766748</v>
      </c>
      <c r="N18">
        <v>2.2417935459563787</v>
      </c>
      <c r="O18">
        <v>2.3614069551306383</v>
      </c>
    </row>
    <row r="19" spans="1:22" x14ac:dyDescent="0.2">
      <c r="A19">
        <f>C19-C15</f>
        <v>0.35444802159019284</v>
      </c>
      <c r="B19">
        <v>1300</v>
      </c>
      <c r="C19">
        <v>1.7506072492568812</v>
      </c>
      <c r="D19">
        <v>1.7743122826688356</v>
      </c>
      <c r="E19">
        <v>1.7740487819758544</v>
      </c>
      <c r="F19">
        <v>1.7604951001274103</v>
      </c>
      <c r="G19">
        <v>1.7750502332546707</v>
      </c>
      <c r="H19">
        <v>1.7972230154564004</v>
      </c>
      <c r="I19">
        <v>1.8288358542877274</v>
      </c>
      <c r="J19">
        <v>1.8509710543970397</v>
      </c>
      <c r="K19">
        <v>1.8131609219321145</v>
      </c>
      <c r="L19">
        <v>1.897046061698582</v>
      </c>
      <c r="M19">
        <v>2.0905753295870317</v>
      </c>
      <c r="N19">
        <v>2.2678570158778975</v>
      </c>
      <c r="O19">
        <v>2.3912257525583054</v>
      </c>
    </row>
    <row r="20" spans="1:22" x14ac:dyDescent="0.2">
      <c r="B20">
        <v>1400</v>
      </c>
      <c r="C20">
        <v>2.337207351175187</v>
      </c>
      <c r="D20">
        <v>2.4526689133724813</v>
      </c>
      <c r="E20">
        <v>2.1810380290922526</v>
      </c>
      <c r="F20">
        <v>1.9499500845394018</v>
      </c>
      <c r="G20">
        <v>1.8453524302600606</v>
      </c>
      <c r="H20">
        <v>1.8316432666975218</v>
      </c>
      <c r="I20">
        <v>1.8256451938004354</v>
      </c>
      <c r="J20">
        <v>1.8430615452230292</v>
      </c>
      <c r="K20">
        <v>1.7790418248662692</v>
      </c>
      <c r="L20">
        <v>1.840212299978881</v>
      </c>
      <c r="M20">
        <v>2.0668978093630579</v>
      </c>
      <c r="N20">
        <v>2.3049105121974787</v>
      </c>
      <c r="O20">
        <v>2.4376212857069635</v>
      </c>
    </row>
    <row r="22" spans="1:22" x14ac:dyDescent="0.2">
      <c r="B22" t="s">
        <v>47</v>
      </c>
      <c r="C22">
        <f>C19-C11</f>
        <v>-1.4184894072261089E-2</v>
      </c>
      <c r="D22">
        <f t="shared" ref="D22:O22" si="0">D19-D11</f>
        <v>7.2786733949663507E-3</v>
      </c>
      <c r="E22">
        <f t="shared" si="0"/>
        <v>-1.1425985565612473E-2</v>
      </c>
      <c r="F22">
        <f t="shared" si="0"/>
        <v>1.132223080244299E-2</v>
      </c>
      <c r="G22">
        <f t="shared" si="0"/>
        <v>-5.6391943803371092E-3</v>
      </c>
      <c r="H22">
        <f t="shared" si="0"/>
        <v>-7.6548563653098256E-3</v>
      </c>
      <c r="I22">
        <f t="shared" si="0"/>
        <v>-1.8917993907610509E-2</v>
      </c>
      <c r="J22">
        <f t="shared" si="0"/>
        <v>-2.0299515114549527E-2</v>
      </c>
      <c r="K22">
        <f t="shared" si="0"/>
        <v>1.3626321380105555E-2</v>
      </c>
      <c r="L22">
        <f t="shared" si="0"/>
        <v>-1.1881341273770607E-2</v>
      </c>
      <c r="M22">
        <f t="shared" si="0"/>
        <v>1.5436733492610877E-3</v>
      </c>
      <c r="N22">
        <f t="shared" si="0"/>
        <v>-6.9726442495778862E-3</v>
      </c>
      <c r="O22">
        <f t="shared" si="0"/>
        <v>1.2305697997899046E-2</v>
      </c>
    </row>
    <row r="24" spans="1:22" x14ac:dyDescent="0.2">
      <c r="B24" t="s">
        <v>15</v>
      </c>
    </row>
    <row r="25" spans="1:22" x14ac:dyDescent="0.2">
      <c r="D25" s="3" t="s">
        <v>29</v>
      </c>
      <c r="E25" s="3" t="s">
        <v>30</v>
      </c>
      <c r="F25" s="3" t="s">
        <v>31</v>
      </c>
      <c r="G25" s="3" t="s">
        <v>32</v>
      </c>
      <c r="I25" s="3" t="s">
        <v>33</v>
      </c>
      <c r="J25" s="3" t="s">
        <v>34</v>
      </c>
      <c r="K25" s="3" t="s">
        <v>35</v>
      </c>
      <c r="L25" s="3" t="s">
        <v>36</v>
      </c>
      <c r="M25" s="3" t="s">
        <v>37</v>
      </c>
      <c r="N25" t="s">
        <v>38</v>
      </c>
      <c r="O25" t="s">
        <v>39</v>
      </c>
      <c r="P25" t="s">
        <v>40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</row>
    <row r="26" spans="1:22" x14ac:dyDescent="0.2">
      <c r="B26">
        <v>800</v>
      </c>
      <c r="C26">
        <v>1.4608735684586585</v>
      </c>
      <c r="E26" s="3">
        <v>0</v>
      </c>
      <c r="F26" s="3">
        <v>0</v>
      </c>
      <c r="G26" s="3">
        <v>0</v>
      </c>
      <c r="I26">
        <v>-284002.65000000002</v>
      </c>
      <c r="J26">
        <f>I26+(3/2)*(8.6173*10^-5)*B26*54000</f>
        <v>-278418.63959999999</v>
      </c>
      <c r="K26">
        <v>-267210.15000000002</v>
      </c>
      <c r="L26">
        <v>50943.200000000004</v>
      </c>
      <c r="M26">
        <f>K26+(3/2)*(8.6173*10^-5)*B26*L26</f>
        <v>-261942.23595168002</v>
      </c>
      <c r="N26">
        <v>7850</v>
      </c>
      <c r="O26">
        <f>J26/N26/54000</f>
        <v>-6.5680264118895973E-4</v>
      </c>
      <c r="P26">
        <f>M26/N26/L26</f>
        <v>-6.550125963985568E-4</v>
      </c>
      <c r="S26">
        <v>0</v>
      </c>
      <c r="T26">
        <v>0</v>
      </c>
      <c r="U26">
        <f>T26+C26</f>
        <v>1.4608735684586585</v>
      </c>
      <c r="V26">
        <f>T26*1000</f>
        <v>0</v>
      </c>
    </row>
    <row r="27" spans="1:22" x14ac:dyDescent="0.2">
      <c r="B27">
        <v>850</v>
      </c>
      <c r="C27">
        <v>1.4730239794076789</v>
      </c>
      <c r="D27" s="3">
        <f>(C27-C26)/(B27-B26)</f>
        <v>2.4300821898040948E-4</v>
      </c>
      <c r="E27" s="3">
        <f>D27*(LN(B27)-LN(B26))</f>
        <v>1.4732281373972858E-5</v>
      </c>
      <c r="F27" s="3">
        <f>E27+F26</f>
        <v>1.4732281373972858E-5</v>
      </c>
      <c r="G27" s="3">
        <f>F27*1000</f>
        <v>1.4732281373972858E-2</v>
      </c>
      <c r="I27">
        <v>-283618.95</v>
      </c>
      <c r="J27">
        <f t="shared" ref="J27:J38" si="1">I27+(3/2)*(8.6173*10^-5)*B27*54000</f>
        <v>-277685.93894999998</v>
      </c>
      <c r="K27">
        <v>-266862.7</v>
      </c>
      <c r="L27">
        <v>50947.1</v>
      </c>
      <c r="M27">
        <f t="shared" ref="M27:M38" si="2">K27+(3/2)*(8.6173*10^-5)*B27*L27</f>
        <v>-261265.11282841751</v>
      </c>
      <c r="N27">
        <v>7850</v>
      </c>
      <c r="O27">
        <f>J27/N27/54000</f>
        <v>-6.5507416595895248E-4</v>
      </c>
      <c r="P27">
        <f>M27/N27/L27</f>
        <v>-6.5326937113481163E-4</v>
      </c>
      <c r="Q27">
        <f>((P27-P26)-(O27-O26))*AVERAGE(L26:L27)</f>
        <v>7.5144268128341798E-4</v>
      </c>
      <c r="R27">
        <f>Q27*16.02</f>
        <v>1.2038111754160356E-2</v>
      </c>
      <c r="S27">
        <f>R27-E27*B27</f>
        <v>-4.8432741371657283E-4</v>
      </c>
      <c r="T27">
        <f>S27+T26</f>
        <v>-4.8432741371657283E-4</v>
      </c>
      <c r="U27">
        <f>T27+U$26</f>
        <v>1.4603892410449419</v>
      </c>
      <c r="V27">
        <f t="shared" ref="V27:V38" si="3">T27*1000</f>
        <v>-0.48432741371657284</v>
      </c>
    </row>
    <row r="28" spans="1:22" x14ac:dyDescent="0.2">
      <c r="B28">
        <v>900</v>
      </c>
      <c r="C28">
        <v>1.476775148478811</v>
      </c>
      <c r="D28" s="3">
        <f t="shared" ref="D28" si="4">(C28-C27)/(B28-B27)</f>
        <v>7.5023381422640871E-5</v>
      </c>
      <c r="E28" s="3">
        <f t="shared" ref="E28" si="5">D28*(LN(B28)-LN(B27))</f>
        <v>4.2882174830276004E-6</v>
      </c>
      <c r="F28" s="3">
        <f t="shared" ref="F28" si="6">E28+F27</f>
        <v>1.9020498857000458E-5</v>
      </c>
      <c r="G28" s="3">
        <f t="shared" ref="G28" si="7">F28*1000</f>
        <v>1.9020498857000457E-2</v>
      </c>
      <c r="I28">
        <v>-283220.95</v>
      </c>
      <c r="J28">
        <f t="shared" si="1"/>
        <v>-276938.93830000004</v>
      </c>
      <c r="K28">
        <v>-266536.5</v>
      </c>
      <c r="L28">
        <v>50956.850000000006</v>
      </c>
      <c r="M28">
        <f t="shared" si="2"/>
        <v>-260608.50874268249</v>
      </c>
      <c r="N28">
        <v>7850</v>
      </c>
      <c r="O28">
        <f t="shared" ref="O28:O38" si="8">J28/N28/54000</f>
        <v>-6.5331195635763171E-4</v>
      </c>
      <c r="P28">
        <f t="shared" ref="P28:P38" si="9">M28/N28/L28</f>
        <v>-6.5150291169027599E-4</v>
      </c>
      <c r="Q28">
        <f t="shared" ref="Q28:Q38" si="10">((P28-P27)-(O28-O27))*AVERAGE(L27:L28)</f>
        <v>2.1653790523770542E-4</v>
      </c>
      <c r="R28">
        <f t="shared" ref="R28:R38" si="11">Q28*16.02</f>
        <v>3.468937241908041E-3</v>
      </c>
      <c r="S28">
        <f t="shared" ref="S28:S38" si="12">R28-E28*B28</f>
        <v>-3.904584928167993E-4</v>
      </c>
      <c r="T28">
        <f t="shared" ref="T28:T38" si="13">S28+T27</f>
        <v>-8.7478590653337213E-4</v>
      </c>
      <c r="U28">
        <f t="shared" ref="U28:U38" si="14">T28+U$26</f>
        <v>1.459998782552125</v>
      </c>
      <c r="V28">
        <f t="shared" si="3"/>
        <v>-0.87478590653337207</v>
      </c>
    </row>
    <row r="29" spans="1:22" x14ac:dyDescent="0.2">
      <c r="B29">
        <v>950</v>
      </c>
      <c r="C29">
        <v>1.4973408596644115</v>
      </c>
      <c r="D29" s="3">
        <f t="shared" ref="D29:D38" si="15">(C29-C28)/(B29-B28)</f>
        <v>4.1131422371201156E-4</v>
      </c>
      <c r="E29" s="3">
        <f t="shared" ref="E29:E38" si="16">D29*(LN(B29)-LN(B28))</f>
        <v>2.2238617145049026E-5</v>
      </c>
      <c r="F29" s="3">
        <f t="shared" ref="F29:F38" si="17">E29+F28</f>
        <v>4.1259116002049484E-5</v>
      </c>
      <c r="G29" s="3">
        <f t="shared" ref="G29:G38" si="18">F29*1000</f>
        <v>4.1259116002049484E-2</v>
      </c>
      <c r="I29">
        <v>-282820.84999999998</v>
      </c>
      <c r="J29">
        <f t="shared" si="1"/>
        <v>-276189.83765</v>
      </c>
      <c r="K29">
        <v>-266193.65000000002</v>
      </c>
      <c r="L29">
        <v>50965.4</v>
      </c>
      <c r="M29">
        <f t="shared" si="2"/>
        <v>-259935.27598476503</v>
      </c>
      <c r="N29">
        <v>7850</v>
      </c>
      <c r="O29">
        <f t="shared" si="8"/>
        <v>-6.5154479275772589E-4</v>
      </c>
      <c r="P29">
        <f t="shared" si="9"/>
        <v>-6.4971086287556046E-4</v>
      </c>
      <c r="Q29">
        <f t="shared" si="10"/>
        <v>1.2681785425694629E-3</v>
      </c>
      <c r="R29">
        <f t="shared" si="11"/>
        <v>2.0316220251962794E-2</v>
      </c>
      <c r="S29">
        <f t="shared" si="12"/>
        <v>-8.1046603583377966E-4</v>
      </c>
      <c r="T29">
        <f t="shared" si="13"/>
        <v>-1.6852519423671518E-3</v>
      </c>
      <c r="U29">
        <f t="shared" si="14"/>
        <v>1.4591883165162913</v>
      </c>
      <c r="V29">
        <f t="shared" si="3"/>
        <v>-1.6852519423671517</v>
      </c>
    </row>
    <row r="30" spans="1:22" x14ac:dyDescent="0.2">
      <c r="B30">
        <v>1000</v>
      </c>
      <c r="C30">
        <v>1.5184442800339306</v>
      </c>
      <c r="D30" s="3">
        <f t="shared" si="15"/>
        <v>4.220684073903813E-4</v>
      </c>
      <c r="E30" s="3">
        <f t="shared" si="16"/>
        <v>2.1649279071959276E-5</v>
      </c>
      <c r="F30" s="3">
        <f t="shared" si="17"/>
        <v>6.290839507400876E-5</v>
      </c>
      <c r="G30" s="3">
        <f t="shared" si="18"/>
        <v>6.2908395074008763E-2</v>
      </c>
      <c r="I30">
        <v>-282402.84999999998</v>
      </c>
      <c r="J30">
        <f t="shared" si="1"/>
        <v>-275422.837</v>
      </c>
      <c r="K30">
        <v>-265840.05</v>
      </c>
      <c r="L30">
        <v>50975.199999999997</v>
      </c>
      <c r="M30">
        <f t="shared" si="2"/>
        <v>-259251.02113559999</v>
      </c>
      <c r="N30">
        <v>7850</v>
      </c>
      <c r="O30">
        <f t="shared" si="8"/>
        <v>-6.4973540221750412E-4</v>
      </c>
      <c r="P30">
        <f t="shared" si="9"/>
        <v>-6.4787598259495843E-4</v>
      </c>
      <c r="Q30">
        <f t="shared" si="10"/>
        <v>1.2992197141040874E-3</v>
      </c>
      <c r="R30">
        <f t="shared" si="11"/>
        <v>2.0813499819947481E-2</v>
      </c>
      <c r="S30">
        <f t="shared" si="12"/>
        <v>-8.3577925201179515E-4</v>
      </c>
      <c r="T30">
        <f t="shared" si="13"/>
        <v>-2.5210311943789469E-3</v>
      </c>
      <c r="U30">
        <f t="shared" si="14"/>
        <v>1.4583525372642796</v>
      </c>
      <c r="V30">
        <f t="shared" si="3"/>
        <v>-2.521031194378947</v>
      </c>
    </row>
    <row r="31" spans="1:22" x14ac:dyDescent="0.2">
      <c r="B31">
        <v>1050</v>
      </c>
      <c r="C31">
        <v>1.5517209993748611</v>
      </c>
      <c r="D31" s="3">
        <f t="shared" si="15"/>
        <v>6.6553438681860922E-4</v>
      </c>
      <c r="E31" s="3">
        <f t="shared" si="16"/>
        <v>3.2471531993282314E-5</v>
      </c>
      <c r="F31" s="3">
        <f t="shared" si="17"/>
        <v>9.5379927067291081E-5</v>
      </c>
      <c r="G31" s="3">
        <f t="shared" si="18"/>
        <v>9.5379927067291079E-2</v>
      </c>
      <c r="I31">
        <v>-281981.95</v>
      </c>
      <c r="J31">
        <f t="shared" si="1"/>
        <v>-274652.93635000003</v>
      </c>
      <c r="K31">
        <v>-265488.3</v>
      </c>
      <c r="L31">
        <v>50987.05</v>
      </c>
      <c r="M31">
        <f t="shared" si="2"/>
        <v>-258568.21138105122</v>
      </c>
      <c r="N31">
        <v>7850</v>
      </c>
      <c r="O31">
        <f t="shared" si="8"/>
        <v>-6.4791917044114183E-4</v>
      </c>
      <c r="P31">
        <f t="shared" si="9"/>
        <v>-6.4601944324366861E-4</v>
      </c>
      <c r="Q31">
        <f t="shared" si="10"/>
        <v>2.0549255158272238E-3</v>
      </c>
      <c r="R31">
        <f t="shared" si="11"/>
        <v>3.2919906763552123E-2</v>
      </c>
      <c r="S31">
        <f t="shared" si="12"/>
        <v>-1.175201829394304E-3</v>
      </c>
      <c r="T31">
        <f t="shared" si="13"/>
        <v>-3.6962330237732509E-3</v>
      </c>
      <c r="U31">
        <f t="shared" si="14"/>
        <v>1.4571773354348851</v>
      </c>
      <c r="V31">
        <f t="shared" si="3"/>
        <v>-3.6962330237732508</v>
      </c>
    </row>
    <row r="32" spans="1:22" x14ac:dyDescent="0.2">
      <c r="B32">
        <v>1100</v>
      </c>
      <c r="C32">
        <v>1.5695264413185168</v>
      </c>
      <c r="D32" s="3">
        <f t="shared" si="15"/>
        <v>3.5610883887311485E-4</v>
      </c>
      <c r="E32" s="3">
        <f t="shared" si="16"/>
        <v>1.6566188752100755E-5</v>
      </c>
      <c r="F32" s="3">
        <f t="shared" si="17"/>
        <v>1.1194611581939184E-4</v>
      </c>
      <c r="G32" s="3">
        <f t="shared" si="18"/>
        <v>0.11194611581939184</v>
      </c>
      <c r="I32">
        <v>-281553.95</v>
      </c>
      <c r="J32">
        <f t="shared" si="1"/>
        <v>-273875.93570000003</v>
      </c>
      <c r="K32">
        <v>-265107</v>
      </c>
      <c r="L32">
        <v>50993.1</v>
      </c>
      <c r="M32">
        <f t="shared" si="2"/>
        <v>-257856.52312960499</v>
      </c>
      <c r="N32">
        <v>7850</v>
      </c>
      <c r="O32">
        <f t="shared" si="8"/>
        <v>-6.4608618943146979E-4</v>
      </c>
      <c r="P32">
        <f t="shared" si="9"/>
        <v>-6.4416489152230381E-4</v>
      </c>
      <c r="Q32">
        <f t="shared" si="10"/>
        <v>1.0998922070168836E-3</v>
      </c>
      <c r="R32">
        <f t="shared" si="11"/>
        <v>1.7620273156410474E-2</v>
      </c>
      <c r="S32">
        <f t="shared" si="12"/>
        <v>-6.0253447090035869E-4</v>
      </c>
      <c r="T32">
        <f t="shared" si="13"/>
        <v>-4.2987674946736096E-3</v>
      </c>
      <c r="U32">
        <f t="shared" si="14"/>
        <v>1.456574800963985</v>
      </c>
      <c r="V32">
        <f t="shared" si="3"/>
        <v>-4.2987674946736094</v>
      </c>
    </row>
    <row r="33" spans="2:23" x14ac:dyDescent="0.2">
      <c r="B33">
        <v>1150</v>
      </c>
      <c r="C33">
        <v>1.5966072405732163</v>
      </c>
      <c r="D33" s="3">
        <f t="shared" si="15"/>
        <v>5.416159850939906E-4</v>
      </c>
      <c r="E33" s="3">
        <f t="shared" si="16"/>
        <v>2.4075785173966706E-5</v>
      </c>
      <c r="F33" s="3">
        <f t="shared" si="17"/>
        <v>1.3602190099335854E-4</v>
      </c>
      <c r="G33" s="3">
        <f t="shared" si="18"/>
        <v>0.13602190099335854</v>
      </c>
      <c r="I33">
        <v>-281115.5</v>
      </c>
      <c r="J33">
        <f t="shared" si="1"/>
        <v>-273088.48505000002</v>
      </c>
      <c r="K33">
        <v>-264720.3</v>
      </c>
      <c r="L33">
        <v>51000.9</v>
      </c>
      <c r="M33">
        <f t="shared" si="2"/>
        <v>-257139.0965414175</v>
      </c>
      <c r="N33">
        <v>7850</v>
      </c>
      <c r="O33">
        <f t="shared" si="8"/>
        <v>-6.4422855638122196E-4</v>
      </c>
      <c r="P33">
        <f t="shared" si="9"/>
        <v>-6.422744070756376E-4</v>
      </c>
      <c r="Q33">
        <f t="shared" si="10"/>
        <v>1.6753226631485824E-3</v>
      </c>
      <c r="R33">
        <f t="shared" si="11"/>
        <v>2.683866906364029E-2</v>
      </c>
      <c r="S33">
        <f t="shared" si="12"/>
        <v>-8.4848388642142294E-4</v>
      </c>
      <c r="T33">
        <f t="shared" si="13"/>
        <v>-5.1472513810950325E-3</v>
      </c>
      <c r="U33">
        <f t="shared" si="14"/>
        <v>1.4557263170775634</v>
      </c>
      <c r="V33">
        <f t="shared" si="3"/>
        <v>-5.1472513810950327</v>
      </c>
    </row>
    <row r="34" spans="2:23" x14ac:dyDescent="0.2">
      <c r="B34">
        <v>1200</v>
      </c>
      <c r="C34">
        <v>1.65594584153518</v>
      </c>
      <c r="D34" s="3">
        <f t="shared" si="15"/>
        <v>1.1867720192392727E-3</v>
      </c>
      <c r="E34" s="3">
        <f t="shared" si="16"/>
        <v>5.0508559541838961E-5</v>
      </c>
      <c r="F34" s="3">
        <f t="shared" si="17"/>
        <v>1.8653046053519751E-4</v>
      </c>
      <c r="G34" s="3">
        <f t="shared" si="18"/>
        <v>0.18653046053519751</v>
      </c>
      <c r="I34">
        <v>-280665.95</v>
      </c>
      <c r="J34">
        <f t="shared" si="1"/>
        <v>-272289.93440000003</v>
      </c>
      <c r="K34">
        <v>-264310.3</v>
      </c>
      <c r="L34">
        <v>51009.3</v>
      </c>
      <c r="M34">
        <f t="shared" si="2"/>
        <v>-256398.17606397998</v>
      </c>
      <c r="N34">
        <v>7850</v>
      </c>
      <c r="O34">
        <f t="shared" si="8"/>
        <v>-6.4234473790988444E-4</v>
      </c>
      <c r="P34">
        <f t="shared" si="9"/>
        <v>-6.4031829555841809E-4</v>
      </c>
      <c r="Q34">
        <f t="shared" si="10"/>
        <v>3.6873140345154562E-3</v>
      </c>
      <c r="R34">
        <f t="shared" si="11"/>
        <v>5.9070770832937609E-2</v>
      </c>
      <c r="S34">
        <f t="shared" si="12"/>
        <v>-1.5395006172691447E-3</v>
      </c>
      <c r="T34">
        <f t="shared" si="13"/>
        <v>-6.6867519983641772E-3</v>
      </c>
      <c r="U34">
        <f t="shared" si="14"/>
        <v>1.4541868164602942</v>
      </c>
      <c r="V34">
        <f t="shared" si="3"/>
        <v>-6.6867519983641772</v>
      </c>
    </row>
    <row r="35" spans="2:23" x14ac:dyDescent="0.2">
      <c r="B35">
        <v>1250</v>
      </c>
      <c r="C35">
        <v>1.6985389073163075</v>
      </c>
      <c r="D35" s="3">
        <f t="shared" si="15"/>
        <v>8.5186131562255075E-4</v>
      </c>
      <c r="E35" s="3">
        <f t="shared" si="16"/>
        <v>3.477467795836082E-5</v>
      </c>
      <c r="F35" s="3">
        <f t="shared" si="17"/>
        <v>2.2130513849355832E-4</v>
      </c>
      <c r="G35" s="3">
        <f t="shared" si="18"/>
        <v>0.22130513849355832</v>
      </c>
      <c r="I35">
        <v>-280197.8</v>
      </c>
      <c r="J35">
        <f t="shared" si="1"/>
        <v>-271472.78375</v>
      </c>
      <c r="K35">
        <v>-263906.09999999998</v>
      </c>
      <c r="L35">
        <v>51020.649999999994</v>
      </c>
      <c r="M35">
        <f t="shared" si="2"/>
        <v>-255662.47036415624</v>
      </c>
      <c r="N35">
        <v>7850</v>
      </c>
      <c r="O35">
        <f t="shared" si="8"/>
        <v>-6.4041704116536919E-4</v>
      </c>
      <c r="P35">
        <f t="shared" si="9"/>
        <v>-6.3833893849476434E-4</v>
      </c>
      <c r="Q35">
        <f t="shared" si="10"/>
        <v>2.6354498893424081E-3</v>
      </c>
      <c r="R35">
        <f t="shared" si="11"/>
        <v>4.2219907227265374E-2</v>
      </c>
      <c r="S35">
        <f t="shared" si="12"/>
        <v>-1.2484402206856537E-3</v>
      </c>
      <c r="T35">
        <f t="shared" si="13"/>
        <v>-7.935192219049831E-3</v>
      </c>
      <c r="U35">
        <f t="shared" si="14"/>
        <v>1.4529383762396086</v>
      </c>
      <c r="V35">
        <f t="shared" si="3"/>
        <v>-7.9351922190498314</v>
      </c>
    </row>
    <row r="36" spans="2:23" x14ac:dyDescent="0.2">
      <c r="B36">
        <v>1300</v>
      </c>
      <c r="C36">
        <v>1.7740487819758544</v>
      </c>
      <c r="D36" s="3">
        <f t="shared" si="15"/>
        <v>1.5101974931909367E-3</v>
      </c>
      <c r="E36" s="3">
        <f t="shared" si="16"/>
        <v>5.9231022685246628E-5</v>
      </c>
      <c r="F36" s="3">
        <f t="shared" si="17"/>
        <v>2.8053616117880496E-4</v>
      </c>
      <c r="G36" s="3">
        <f t="shared" si="18"/>
        <v>0.28053616117880498</v>
      </c>
      <c r="I36">
        <v>-279723.15789473703</v>
      </c>
      <c r="J36">
        <f t="shared" si="1"/>
        <v>-270649.14099473704</v>
      </c>
      <c r="K36">
        <v>-263445.63157894701</v>
      </c>
      <c r="L36">
        <v>51025.473684210498</v>
      </c>
      <c r="M36">
        <f t="shared" si="2"/>
        <v>-254871.44619855753</v>
      </c>
      <c r="N36">
        <v>7850</v>
      </c>
      <c r="O36">
        <f t="shared" si="8"/>
        <v>-6.3847402923976663E-4</v>
      </c>
      <c r="P36">
        <f t="shared" si="9"/>
        <v>-6.363037480772944E-4</v>
      </c>
      <c r="Q36">
        <f t="shared" si="10"/>
        <v>4.7032288910611149E-3</v>
      </c>
      <c r="R36">
        <f t="shared" si="11"/>
        <v>7.5345726834799065E-2</v>
      </c>
      <c r="S36">
        <f t="shared" si="12"/>
        <v>-1.6546026560215477E-3</v>
      </c>
      <c r="T36">
        <f t="shared" si="13"/>
        <v>-9.5897948750713786E-3</v>
      </c>
      <c r="U36">
        <f t="shared" si="14"/>
        <v>1.4512837735835871</v>
      </c>
      <c r="V36">
        <f t="shared" si="3"/>
        <v>-9.5897948750713784</v>
      </c>
    </row>
    <row r="37" spans="2:23" x14ac:dyDescent="0.2">
      <c r="B37">
        <v>1350</v>
      </c>
      <c r="C37">
        <v>1.9045802031688024</v>
      </c>
      <c r="D37" s="3">
        <f t="shared" si="15"/>
        <v>2.6106284238589603E-3</v>
      </c>
      <c r="E37" s="3">
        <f t="shared" si="16"/>
        <v>9.8525972957781206E-5</v>
      </c>
      <c r="F37" s="3">
        <f t="shared" si="17"/>
        <v>3.7906213413658617E-4</v>
      </c>
      <c r="G37" s="3">
        <f t="shared" si="18"/>
        <v>0.37906213413658618</v>
      </c>
      <c r="I37">
        <v>-279238.95</v>
      </c>
      <c r="J37">
        <f t="shared" si="1"/>
        <v>-269815.93245000002</v>
      </c>
      <c r="K37">
        <v>-263008.3</v>
      </c>
      <c r="L37">
        <v>51041.75</v>
      </c>
      <c r="M37">
        <f t="shared" si="2"/>
        <v>-254101.49803643124</v>
      </c>
      <c r="N37">
        <v>7850</v>
      </c>
      <c r="O37">
        <f t="shared" si="8"/>
        <v>-6.3650845116772832E-4</v>
      </c>
      <c r="P37">
        <f t="shared" si="9"/>
        <v>-6.341792274806165E-4</v>
      </c>
      <c r="Q37">
        <f t="shared" si="10"/>
        <v>8.1114111076616632E-3</v>
      </c>
      <c r="R37">
        <f t="shared" si="11"/>
        <v>0.12994480594473984</v>
      </c>
      <c r="S37">
        <f t="shared" si="12"/>
        <v>-3.0652575482647826E-3</v>
      </c>
      <c r="T37">
        <f t="shared" si="13"/>
        <v>-1.2655052423336161E-2</v>
      </c>
      <c r="U37">
        <f t="shared" si="14"/>
        <v>1.4482185160353223</v>
      </c>
      <c r="V37">
        <f t="shared" si="3"/>
        <v>-12.655052423336162</v>
      </c>
    </row>
    <row r="38" spans="2:23" x14ac:dyDescent="0.2">
      <c r="B38">
        <v>1400</v>
      </c>
      <c r="C38">
        <v>2.1810380290922526</v>
      </c>
      <c r="D38" s="3">
        <f>(C38-C37)/(B38-B37)</f>
        <v>5.5291565184690051E-3</v>
      </c>
      <c r="E38" s="3">
        <f>D38*(LN(B38)-LN(B37))</f>
        <v>2.010823968287506E-4</v>
      </c>
      <c r="F38" s="3">
        <f>E38+F37</f>
        <v>5.801445309653368E-4</v>
      </c>
      <c r="G38" s="3">
        <f>F38*1000</f>
        <v>0.5801445309653368</v>
      </c>
      <c r="I38">
        <v>-278724.75</v>
      </c>
      <c r="J38">
        <f t="shared" si="1"/>
        <v>-268952.73180000001</v>
      </c>
      <c r="K38">
        <v>-262421.90000000002</v>
      </c>
      <c r="L38">
        <v>51048.549999999996</v>
      </c>
      <c r="M38">
        <f>K38+(3/2)*(8.6173*10^-5)*B38*L38</f>
        <v>-253183.98593178502</v>
      </c>
      <c r="N38">
        <v>7850</v>
      </c>
      <c r="O38">
        <f>J38/N38/54000</f>
        <v>-6.3447212031139428E-4</v>
      </c>
      <c r="P38">
        <f>M38/N38/L38</f>
        <v>-6.3180515531535936E-4</v>
      </c>
      <c r="Q38">
        <f>((P38-P37)-(O38-O37))*AVERAGE(L37:L38)</f>
        <v>1.7240055775175695E-2</v>
      </c>
      <c r="R38">
        <f>Q38*16.02</f>
        <v>0.27618569351831462</v>
      </c>
      <c r="S38">
        <f>R38-E38*B38</f>
        <v>-5.329662041936245E-3</v>
      </c>
      <c r="T38">
        <f>S38+T37</f>
        <v>-1.7984714465272406E-2</v>
      </c>
      <c r="U38">
        <f>T38+U$26</f>
        <v>1.442888853993386</v>
      </c>
      <c r="V38">
        <f t="shared" si="3"/>
        <v>-17.984714465272408</v>
      </c>
      <c r="W38">
        <f>(U38-U26)/U26</f>
        <v>-1.2310931523148749E-2</v>
      </c>
    </row>
    <row r="40" spans="2:23" x14ac:dyDescent="0.2">
      <c r="B40" t="s">
        <v>17</v>
      </c>
    </row>
    <row r="41" spans="2:23" x14ac:dyDescent="0.2">
      <c r="D41" s="3" t="s">
        <v>29</v>
      </c>
      <c r="E41" s="3" t="s">
        <v>30</v>
      </c>
      <c r="F41" s="3" t="s">
        <v>31</v>
      </c>
      <c r="G41" s="3" t="s">
        <v>32</v>
      </c>
      <c r="I41" s="3" t="s">
        <v>33</v>
      </c>
      <c r="J41" s="3" t="s">
        <v>34</v>
      </c>
      <c r="K41" s="3" t="s">
        <v>35</v>
      </c>
      <c r="L41" s="3" t="s">
        <v>36</v>
      </c>
      <c r="M41" s="3" t="s">
        <v>37</v>
      </c>
      <c r="N41" t="s">
        <v>38</v>
      </c>
      <c r="O41" t="s">
        <v>39</v>
      </c>
      <c r="P41" t="s">
        <v>40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</row>
    <row r="42" spans="2:23" x14ac:dyDescent="0.2">
      <c r="B42">
        <v>800</v>
      </c>
      <c r="C42">
        <v>1.6175125663111702</v>
      </c>
      <c r="E42" s="3">
        <v>0</v>
      </c>
      <c r="F42" s="3">
        <v>0</v>
      </c>
      <c r="G42" s="3">
        <v>0</v>
      </c>
      <c r="I42">
        <v>-292205.75</v>
      </c>
      <c r="J42">
        <f>I42+(3/2)*(8.6173*10^-5)*B42*54000</f>
        <v>-286621.73959999997</v>
      </c>
      <c r="K42">
        <v>-275022.3</v>
      </c>
      <c r="L42">
        <v>50970.950000000004</v>
      </c>
      <c r="M42">
        <f>K42+(3/2)*(8.6173*10^-5)*B42*L42</f>
        <v>-269751.51639077999</v>
      </c>
      <c r="N42">
        <v>7850</v>
      </c>
      <c r="O42">
        <f>J42/N42/54000</f>
        <v>-6.7615413918376964E-4</v>
      </c>
      <c r="P42">
        <f>M42/N42/L42</f>
        <v>-6.7417323976972688E-4</v>
      </c>
      <c r="S42">
        <v>0</v>
      </c>
      <c r="T42">
        <v>0</v>
      </c>
      <c r="U42">
        <f>T42+C42</f>
        <v>1.6175125663111702</v>
      </c>
      <c r="V42">
        <f>T42*1000</f>
        <v>0</v>
      </c>
    </row>
    <row r="43" spans="2:23" x14ac:dyDescent="0.2">
      <c r="B43">
        <v>850</v>
      </c>
      <c r="C43">
        <v>1.6036601342899075</v>
      </c>
      <c r="D43" s="3">
        <f>(C43-C42)/(B43-B42)</f>
        <v>-2.7704864042525477E-4</v>
      </c>
      <c r="E43" s="3">
        <f>D43*(LN(B43)-LN(B42))</f>
        <v>-1.6795969050538683E-5</v>
      </c>
      <c r="F43" s="3">
        <f>E43+F42</f>
        <v>-1.6795969050538683E-5</v>
      </c>
      <c r="G43" s="3">
        <f>F43*1000</f>
        <v>-1.6795969050538682E-2</v>
      </c>
      <c r="I43">
        <v>-291806.84999999998</v>
      </c>
      <c r="J43">
        <f t="shared" ref="J43:J54" si="19">I43+(3/2)*(8.6173*10^-5)*B43*54000</f>
        <v>-285873.83895</v>
      </c>
      <c r="K43">
        <v>-274689.84999999998</v>
      </c>
      <c r="L43">
        <v>50977.850000000006</v>
      </c>
      <c r="M43">
        <f t="shared" ref="M43:M54" si="20">K43+(3/2)*(8.6173*10^-5)*B43*L43</f>
        <v>-269088.88430823624</v>
      </c>
      <c r="N43">
        <v>7851</v>
      </c>
      <c r="O43">
        <f t="shared" ref="O43:O54" si="21">J43/N43/54000</f>
        <v>-6.7430390785321048E-4</v>
      </c>
      <c r="P43">
        <f t="shared" ref="P43:P54" si="22">M43/N43/L43</f>
        <v>-6.723404888697369E-4</v>
      </c>
      <c r="Q43">
        <f>((P43-P42)-(O43-O42))*AVERAGE(L42:L43)</f>
        <v>-8.9105446000585108E-4</v>
      </c>
      <c r="R43">
        <f>Q43*16.02</f>
        <v>-1.4274692449293734E-2</v>
      </c>
      <c r="S43">
        <f>R43-E43*B43</f>
        <v>1.8812436641466035E-6</v>
      </c>
      <c r="T43">
        <f>S43+T42</f>
        <v>1.8812436641466035E-6</v>
      </c>
      <c r="U43">
        <f>T43+U$42</f>
        <v>1.6175144475548344</v>
      </c>
      <c r="V43">
        <f t="shared" ref="V43:V54" si="23">T43*1000</f>
        <v>1.8812436641466035E-3</v>
      </c>
    </row>
    <row r="44" spans="2:23" x14ac:dyDescent="0.2">
      <c r="B44">
        <v>900</v>
      </c>
      <c r="C44">
        <v>1.6149827536878416</v>
      </c>
      <c r="D44" s="3">
        <f t="shared" ref="D44:D54" si="24">(C44-C43)/(B44-B43)</f>
        <v>2.2645238795868217E-4</v>
      </c>
      <c r="E44" s="3">
        <f t="shared" ref="E44:E54" si="25">D44*(LN(B44)-LN(B43))</f>
        <v>1.2943659305986892E-5</v>
      </c>
      <c r="F44" s="3">
        <f t="shared" ref="F44:F54" si="26">E44+F43</f>
        <v>-3.8523097445517913E-6</v>
      </c>
      <c r="G44" s="3">
        <f t="shared" ref="G44:G54" si="27">F44*1000</f>
        <v>-3.8523097445517913E-3</v>
      </c>
      <c r="I44">
        <v>-291419.45</v>
      </c>
      <c r="J44">
        <f t="shared" si="19"/>
        <v>-285137.43830000004</v>
      </c>
      <c r="K44">
        <v>-274355.55</v>
      </c>
      <c r="L44">
        <v>50984.7</v>
      </c>
      <c r="M44">
        <f t="shared" si="20"/>
        <v>-268424.31885331497</v>
      </c>
      <c r="N44">
        <v>7852</v>
      </c>
      <c r="O44">
        <f t="shared" si="21"/>
        <v>-6.7248126992886946E-4</v>
      </c>
      <c r="P44">
        <f t="shared" si="22"/>
        <v>-6.7050450569458846E-4</v>
      </c>
      <c r="Q44">
        <f t="shared" ref="Q44:Q54" si="28">((P44-P43)-(O44-O43))*AVERAGE(L43:L44)</f>
        <v>6.8035790135721004E-4</v>
      </c>
      <c r="R44">
        <f t="shared" ref="R44:R54" si="29">Q44*16.02</f>
        <v>1.0899333579742505E-2</v>
      </c>
      <c r="S44">
        <f t="shared" ref="S44:S54" si="30">R44-E44*B44</f>
        <v>-7.4995979564569833E-4</v>
      </c>
      <c r="T44">
        <f t="shared" ref="T44:T54" si="31">S44+T43</f>
        <v>-7.4807855198155172E-4</v>
      </c>
      <c r="U44">
        <f t="shared" ref="U44:U54" si="32">T44+U$42</f>
        <v>1.6167644877591887</v>
      </c>
      <c r="V44">
        <f t="shared" si="23"/>
        <v>-0.74807855198155171</v>
      </c>
    </row>
    <row r="45" spans="2:23" x14ac:dyDescent="0.2">
      <c r="B45">
        <v>950</v>
      </c>
      <c r="C45">
        <v>1.6547274261495657</v>
      </c>
      <c r="D45" s="3">
        <f t="shared" si="24"/>
        <v>7.9489344923448172E-4</v>
      </c>
      <c r="E45" s="3">
        <f t="shared" si="25"/>
        <v>4.2977680006053425E-5</v>
      </c>
      <c r="F45" s="3">
        <f t="shared" si="26"/>
        <v>3.9125370261501637E-5</v>
      </c>
      <c r="G45" s="3">
        <f t="shared" si="27"/>
        <v>3.9125370261501639E-2</v>
      </c>
      <c r="I45">
        <v>-291014.55</v>
      </c>
      <c r="J45">
        <f t="shared" si="19"/>
        <v>-284383.53765000001</v>
      </c>
      <c r="K45">
        <v>-274000.40000000002</v>
      </c>
      <c r="L45">
        <v>50993.35</v>
      </c>
      <c r="M45">
        <f t="shared" si="20"/>
        <v>-267738.59382189129</v>
      </c>
      <c r="N45">
        <v>7853</v>
      </c>
      <c r="O45">
        <f t="shared" si="21"/>
        <v>-6.7061782864298158E-4</v>
      </c>
      <c r="P45">
        <f t="shared" si="22"/>
        <v>-6.6859301774850881E-4</v>
      </c>
      <c r="Q45">
        <f t="shared" si="28"/>
        <v>2.4498523576844721E-3</v>
      </c>
      <c r="R45">
        <f t="shared" si="29"/>
        <v>3.9246634770105239E-2</v>
      </c>
      <c r="S45">
        <f t="shared" si="30"/>
        <v>-1.5821612356455156E-3</v>
      </c>
      <c r="T45">
        <f t="shared" si="31"/>
        <v>-2.3302397876270673E-3</v>
      </c>
      <c r="U45">
        <f t="shared" si="32"/>
        <v>1.6151823265235432</v>
      </c>
      <c r="V45">
        <f t="shared" si="23"/>
        <v>-2.3302397876270673</v>
      </c>
    </row>
    <row r="46" spans="2:23" x14ac:dyDescent="0.2">
      <c r="B46">
        <v>1000</v>
      </c>
      <c r="C46">
        <v>1.65039068998723</v>
      </c>
      <c r="D46" s="3">
        <f t="shared" si="24"/>
        <v>-8.6734723246713048E-5</v>
      </c>
      <c r="E46" s="3">
        <f t="shared" si="25"/>
        <v>-4.4489096931163419E-6</v>
      </c>
      <c r="F46" s="3">
        <f t="shared" si="26"/>
        <v>3.4676460568385294E-5</v>
      </c>
      <c r="G46" s="3">
        <f t="shared" si="27"/>
        <v>3.4676460568385296E-2</v>
      </c>
      <c r="I46">
        <v>-290610.8</v>
      </c>
      <c r="J46">
        <f t="shared" si="19"/>
        <v>-283630.78700000001</v>
      </c>
      <c r="K46">
        <v>-273652.2</v>
      </c>
      <c r="L46">
        <v>50999.1</v>
      </c>
      <c r="M46">
        <f t="shared" si="20"/>
        <v>-267060.08183355001</v>
      </c>
      <c r="N46">
        <v>7854</v>
      </c>
      <c r="O46">
        <f t="shared" si="21"/>
        <v>-6.6875757339973022E-4</v>
      </c>
      <c r="P46">
        <f t="shared" si="22"/>
        <v>-6.6673855395700087E-4</v>
      </c>
      <c r="Q46">
        <f t="shared" si="28"/>
        <v>-2.9534217618379073E-4</v>
      </c>
      <c r="R46">
        <f t="shared" si="29"/>
        <v>-4.7313816624643271E-3</v>
      </c>
      <c r="S46">
        <f t="shared" si="30"/>
        <v>-2.8247196934798498E-4</v>
      </c>
      <c r="T46">
        <f t="shared" si="31"/>
        <v>-2.6127117569750523E-3</v>
      </c>
      <c r="U46">
        <f t="shared" si="32"/>
        <v>1.6148998545541953</v>
      </c>
      <c r="V46">
        <f t="shared" si="23"/>
        <v>-2.6127117569750524</v>
      </c>
    </row>
    <row r="47" spans="2:23" x14ac:dyDescent="0.2">
      <c r="B47">
        <v>1050</v>
      </c>
      <c r="C47">
        <v>1.655949698012819</v>
      </c>
      <c r="D47" s="3">
        <f t="shared" si="24"/>
        <v>1.1118016051177904E-4</v>
      </c>
      <c r="E47" s="3">
        <f t="shared" si="25"/>
        <v>5.4244982837535181E-6</v>
      </c>
      <c r="F47" s="3">
        <f t="shared" si="26"/>
        <v>4.0100958852138814E-5</v>
      </c>
      <c r="G47" s="3">
        <f t="shared" si="27"/>
        <v>4.0100958852138817E-2</v>
      </c>
      <c r="I47">
        <v>-290191.8</v>
      </c>
      <c r="J47">
        <f t="shared" si="19"/>
        <v>-282862.78635000001</v>
      </c>
      <c r="K47">
        <v>-273307.5</v>
      </c>
      <c r="L47">
        <v>51009.100000000006</v>
      </c>
      <c r="M47">
        <f t="shared" si="20"/>
        <v>-266384.41870047752</v>
      </c>
      <c r="N47">
        <v>7855</v>
      </c>
      <c r="O47">
        <f t="shared" si="21"/>
        <v>-6.6686183923898444E-4</v>
      </c>
      <c r="P47">
        <f t="shared" si="22"/>
        <v>-6.6483667413684761E-4</v>
      </c>
      <c r="Q47">
        <f t="shared" si="28"/>
        <v>3.1345382698513629E-4</v>
      </c>
      <c r="R47">
        <f t="shared" si="29"/>
        <v>5.0215303083018829E-3</v>
      </c>
      <c r="S47">
        <f t="shared" si="30"/>
        <v>-6.7419288963931068E-4</v>
      </c>
      <c r="T47">
        <f t="shared" si="31"/>
        <v>-3.286904646614363E-3</v>
      </c>
      <c r="U47">
        <f t="shared" si="32"/>
        <v>1.6142256616645558</v>
      </c>
      <c r="V47">
        <f t="shared" si="23"/>
        <v>-3.2869046466143628</v>
      </c>
    </row>
    <row r="48" spans="2:23" x14ac:dyDescent="0.2">
      <c r="B48">
        <v>1100</v>
      </c>
      <c r="C48">
        <v>1.6762828611740996</v>
      </c>
      <c r="D48" s="3">
        <f t="shared" si="24"/>
        <v>4.0666326322561283E-4</v>
      </c>
      <c r="E48" s="3">
        <f t="shared" si="25"/>
        <v>1.8917981363391956E-5</v>
      </c>
      <c r="F48" s="3">
        <f t="shared" si="26"/>
        <v>5.9018940215530767E-5</v>
      </c>
      <c r="G48" s="3">
        <f t="shared" si="27"/>
        <v>5.9018940215530766E-2</v>
      </c>
      <c r="I48">
        <v>-289770.95</v>
      </c>
      <c r="J48">
        <f t="shared" si="19"/>
        <v>-282092.93570000003</v>
      </c>
      <c r="K48">
        <v>-272927.90000000002</v>
      </c>
      <c r="L48">
        <v>51014.3</v>
      </c>
      <c r="M48">
        <f t="shared" si="20"/>
        <v>-265674.40879806504</v>
      </c>
      <c r="N48">
        <v>7856</v>
      </c>
      <c r="O48">
        <f t="shared" si="21"/>
        <v>-6.6496222679527804E-4</v>
      </c>
      <c r="P48">
        <f t="shared" si="22"/>
        <v>-6.6291266487700825E-4</v>
      </c>
      <c r="Q48">
        <f t="shared" si="28"/>
        <v>1.2445230655295457E-3</v>
      </c>
      <c r="R48">
        <f t="shared" si="29"/>
        <v>1.9937259509783322E-2</v>
      </c>
      <c r="S48">
        <f t="shared" si="30"/>
        <v>-8.7251998994783073E-4</v>
      </c>
      <c r="T48">
        <f t="shared" si="31"/>
        <v>-4.1594246365621937E-3</v>
      </c>
      <c r="U48">
        <f t="shared" si="32"/>
        <v>1.6133531416746081</v>
      </c>
      <c r="V48">
        <f t="shared" si="23"/>
        <v>-4.1594246365621936</v>
      </c>
    </row>
    <row r="49" spans="2:23" x14ac:dyDescent="0.2">
      <c r="B49">
        <v>1150</v>
      </c>
      <c r="C49">
        <v>1.6599934672440402</v>
      </c>
      <c r="D49" s="3">
        <f t="shared" si="24"/>
        <v>-3.2578787860118916E-4</v>
      </c>
      <c r="E49" s="3">
        <f t="shared" si="25"/>
        <v>-1.4481845428035913E-5</v>
      </c>
      <c r="F49" s="3">
        <f t="shared" si="26"/>
        <v>4.4537094787494853E-5</v>
      </c>
      <c r="G49" s="3">
        <f t="shared" si="27"/>
        <v>4.4537094787494853E-2</v>
      </c>
      <c r="I49">
        <v>-289337.59999999998</v>
      </c>
      <c r="J49">
        <f t="shared" si="19"/>
        <v>-281310.58504999999</v>
      </c>
      <c r="K49">
        <v>-272549.8</v>
      </c>
      <c r="L49">
        <v>51018.649999999994</v>
      </c>
      <c r="M49">
        <f t="shared" si="20"/>
        <v>-264965.95803187374</v>
      </c>
      <c r="N49">
        <v>7857</v>
      </c>
      <c r="O49">
        <f t="shared" si="21"/>
        <v>-6.6303363608294559E-4</v>
      </c>
      <c r="P49">
        <f t="shared" si="22"/>
        <v>-6.6100442227815795E-4</v>
      </c>
      <c r="Q49">
        <f t="shared" si="28"/>
        <v>-1.0380890227592132E-3</v>
      </c>
      <c r="R49">
        <f t="shared" si="29"/>
        <v>-1.6630186144602595E-2</v>
      </c>
      <c r="S49">
        <f t="shared" si="30"/>
        <v>2.3936097638704856E-5</v>
      </c>
      <c r="T49">
        <f t="shared" si="31"/>
        <v>-4.1354885389234888E-3</v>
      </c>
      <c r="U49">
        <f t="shared" si="32"/>
        <v>1.6133770777722467</v>
      </c>
      <c r="V49">
        <f t="shared" si="23"/>
        <v>-4.1354885389234886</v>
      </c>
    </row>
    <row r="50" spans="2:23" x14ac:dyDescent="0.2">
      <c r="B50">
        <v>1200</v>
      </c>
      <c r="C50">
        <v>1.708915855891783</v>
      </c>
      <c r="D50" s="3">
        <f t="shared" si="24"/>
        <v>9.7844777295485585E-4</v>
      </c>
      <c r="E50" s="3">
        <f t="shared" si="25"/>
        <v>4.1642359945887961E-5</v>
      </c>
      <c r="F50" s="3">
        <f t="shared" si="26"/>
        <v>8.6179454733382815E-5</v>
      </c>
      <c r="G50" s="3">
        <f t="shared" si="27"/>
        <v>8.6179454733382815E-2</v>
      </c>
      <c r="I50">
        <v>-288904.5</v>
      </c>
      <c r="J50">
        <f t="shared" si="19"/>
        <v>-280528.48440000002</v>
      </c>
      <c r="K50">
        <v>-272184.05</v>
      </c>
      <c r="L50">
        <v>51031.25</v>
      </c>
      <c r="M50">
        <f t="shared" si="20"/>
        <v>-264268.52136874996</v>
      </c>
      <c r="N50">
        <v>7858</v>
      </c>
      <c r="O50">
        <f t="shared" si="21"/>
        <v>-6.6110612539238144E-4</v>
      </c>
      <c r="P50">
        <f t="shared" si="22"/>
        <v>-6.5901788932049693E-4</v>
      </c>
      <c r="Q50">
        <f t="shared" si="28"/>
        <v>3.0116082275041907E-3</v>
      </c>
      <c r="R50">
        <f t="shared" si="29"/>
        <v>4.8245963804617133E-2</v>
      </c>
      <c r="S50">
        <f t="shared" si="30"/>
        <v>-1.7248681304484204E-3</v>
      </c>
      <c r="T50">
        <f t="shared" si="31"/>
        <v>-5.8603566693719092E-3</v>
      </c>
      <c r="U50">
        <f t="shared" si="32"/>
        <v>1.6116522096417982</v>
      </c>
      <c r="V50">
        <f t="shared" si="23"/>
        <v>-5.8603566693719094</v>
      </c>
    </row>
    <row r="51" spans="2:23" x14ac:dyDescent="0.2">
      <c r="B51">
        <v>1250</v>
      </c>
      <c r="C51">
        <v>1.7369832422547258</v>
      </c>
      <c r="D51" s="3">
        <f t="shared" si="24"/>
        <v>5.6134772725885624E-4</v>
      </c>
      <c r="E51" s="3">
        <f t="shared" si="25"/>
        <v>2.2915333846118522E-5</v>
      </c>
      <c r="F51" s="3">
        <f t="shared" si="26"/>
        <v>1.0909478857950134E-4</v>
      </c>
      <c r="G51" s="3">
        <f t="shared" si="27"/>
        <v>0.10909478857950133</v>
      </c>
      <c r="I51">
        <v>-288463.8</v>
      </c>
      <c r="J51">
        <f t="shared" si="19"/>
        <v>-279738.78375</v>
      </c>
      <c r="K51">
        <v>-271790.15000000002</v>
      </c>
      <c r="L51">
        <v>51038.05</v>
      </c>
      <c r="M51">
        <f t="shared" si="20"/>
        <v>-263543.70897003129</v>
      </c>
      <c r="N51">
        <v>7859</v>
      </c>
      <c r="O51">
        <f t="shared" si="21"/>
        <v>-6.59161196999901E-4</v>
      </c>
      <c r="P51">
        <f t="shared" si="22"/>
        <v>-6.5703921638688497E-4</v>
      </c>
      <c r="Q51">
        <f t="shared" si="28"/>
        <v>1.7221408460579631E-3</v>
      </c>
      <c r="R51">
        <f t="shared" si="29"/>
        <v>2.7588696353848568E-2</v>
      </c>
      <c r="S51">
        <f t="shared" si="30"/>
        <v>-1.0554709537995838E-3</v>
      </c>
      <c r="T51">
        <f t="shared" si="31"/>
        <v>-6.915827623171493E-3</v>
      </c>
      <c r="U51">
        <f t="shared" si="32"/>
        <v>1.6105967386879987</v>
      </c>
      <c r="V51">
        <f t="shared" si="23"/>
        <v>-6.9158276231714932</v>
      </c>
    </row>
    <row r="52" spans="2:23" x14ac:dyDescent="0.2">
      <c r="B52">
        <v>1300</v>
      </c>
      <c r="C52">
        <v>1.7750502332546707</v>
      </c>
      <c r="D52" s="3">
        <f t="shared" si="24"/>
        <v>7.6133981999889852E-4</v>
      </c>
      <c r="E52" s="3">
        <f t="shared" si="25"/>
        <v>2.9860290692347823E-5</v>
      </c>
      <c r="F52" s="3">
        <f t="shared" si="26"/>
        <v>1.3895507927184916E-4</v>
      </c>
      <c r="G52" s="3">
        <f t="shared" si="27"/>
        <v>0.13895507927184916</v>
      </c>
      <c r="I52">
        <v>-288015.90000000002</v>
      </c>
      <c r="J52">
        <f t="shared" si="19"/>
        <v>-278941.88310000004</v>
      </c>
      <c r="K52">
        <v>-271388.7</v>
      </c>
      <c r="L52">
        <v>51045.649999999994</v>
      </c>
      <c r="M52">
        <f t="shared" si="20"/>
        <v>-262811.12424497254</v>
      </c>
      <c r="N52">
        <v>7860</v>
      </c>
      <c r="O52">
        <f t="shared" si="21"/>
        <v>-6.5719979997172745E-4</v>
      </c>
      <c r="P52">
        <f t="shared" si="22"/>
        <v>-6.5503191363337245E-4</v>
      </c>
      <c r="Q52">
        <f t="shared" si="28"/>
        <v>2.3431131468929522E-3</v>
      </c>
      <c r="R52">
        <f t="shared" si="29"/>
        <v>3.7536672613225096E-2</v>
      </c>
      <c r="S52">
        <f t="shared" si="30"/>
        <v>-1.281705286827077E-3</v>
      </c>
      <c r="T52">
        <f t="shared" si="31"/>
        <v>-8.19753290999857E-3</v>
      </c>
      <c r="U52">
        <f t="shared" si="32"/>
        <v>1.6093150334011717</v>
      </c>
      <c r="V52">
        <f t="shared" si="23"/>
        <v>-8.1975329099985697</v>
      </c>
    </row>
    <row r="53" spans="2:23" x14ac:dyDescent="0.2">
      <c r="B53">
        <v>1350</v>
      </c>
      <c r="C53">
        <v>1.841550149018069</v>
      </c>
      <c r="D53" s="3">
        <f t="shared" si="24"/>
        <v>1.3299983152679662E-3</v>
      </c>
      <c r="E53" s="3">
        <f t="shared" si="25"/>
        <v>5.0194572634847568E-5</v>
      </c>
      <c r="F53" s="3">
        <f t="shared" si="26"/>
        <v>1.8914965190669673E-4</v>
      </c>
      <c r="G53" s="3">
        <f t="shared" si="27"/>
        <v>0.18914965190669672</v>
      </c>
      <c r="I53">
        <v>-287543.75</v>
      </c>
      <c r="J53">
        <f t="shared" si="19"/>
        <v>-278120.73245000001</v>
      </c>
      <c r="K53">
        <v>-270938.55</v>
      </c>
      <c r="L53">
        <v>51051.05</v>
      </c>
      <c r="M53">
        <f t="shared" si="20"/>
        <v>-262030.12518340873</v>
      </c>
      <c r="N53">
        <v>7861</v>
      </c>
      <c r="O53">
        <f t="shared" si="21"/>
        <v>-6.5518177512520785E-4</v>
      </c>
      <c r="P53">
        <f t="shared" si="22"/>
        <v>-6.529331957655654E-4</v>
      </c>
      <c r="Q53">
        <f t="shared" si="28"/>
        <v>4.1192455932392343E-3</v>
      </c>
      <c r="R53">
        <f t="shared" si="29"/>
        <v>6.5990314403692532E-2</v>
      </c>
      <c r="S53">
        <f t="shared" si="30"/>
        <v>-1.77235865335168E-3</v>
      </c>
      <c r="T53">
        <f t="shared" si="31"/>
        <v>-9.96989156335025E-3</v>
      </c>
      <c r="U53">
        <f t="shared" si="32"/>
        <v>1.6075426747478201</v>
      </c>
      <c r="V53">
        <f t="shared" si="23"/>
        <v>-9.9698915633502505</v>
      </c>
    </row>
    <row r="54" spans="2:23" x14ac:dyDescent="0.2">
      <c r="B54">
        <v>1400</v>
      </c>
      <c r="C54">
        <v>1.8453524302600606</v>
      </c>
      <c r="D54" s="3">
        <f t="shared" si="24"/>
        <v>7.6045624839831129E-5</v>
      </c>
      <c r="E54" s="3">
        <f t="shared" si="25"/>
        <v>2.7656002249267737E-6</v>
      </c>
      <c r="F54" s="3">
        <f t="shared" si="26"/>
        <v>1.9191525213162352E-4</v>
      </c>
      <c r="G54" s="3">
        <f t="shared" si="27"/>
        <v>0.19191525213162353</v>
      </c>
      <c r="I54">
        <v>-287073.25</v>
      </c>
      <c r="J54">
        <f t="shared" si="19"/>
        <v>-277301.23180000001</v>
      </c>
      <c r="K54">
        <v>-270537.59999999998</v>
      </c>
      <c r="L54">
        <v>51059.649999999994</v>
      </c>
      <c r="M54">
        <f t="shared" si="20"/>
        <v>-261297.67723915499</v>
      </c>
      <c r="N54">
        <v>7862</v>
      </c>
      <c r="O54">
        <f t="shared" si="21"/>
        <v>-6.5316815012672299E-4</v>
      </c>
      <c r="P54">
        <f t="shared" si="22"/>
        <v>-6.5091559414489502E-4</v>
      </c>
      <c r="Q54">
        <f t="shared" si="28"/>
        <v>2.0302783749914815E-4</v>
      </c>
      <c r="R54">
        <f t="shared" si="29"/>
        <v>3.2525059567363531E-3</v>
      </c>
      <c r="S54">
        <f t="shared" si="30"/>
        <v>-6.1933435816113012E-4</v>
      </c>
      <c r="T54">
        <f t="shared" si="31"/>
        <v>-1.058922592151138E-2</v>
      </c>
      <c r="U54">
        <f t="shared" si="32"/>
        <v>1.6069233403896588</v>
      </c>
      <c r="V54">
        <f t="shared" si="23"/>
        <v>-10.58922592151138</v>
      </c>
      <c r="W54">
        <f>(U54-U42)/U42</f>
        <v>-6.5466112239614882E-3</v>
      </c>
    </row>
    <row r="56" spans="2:23" x14ac:dyDescent="0.2">
      <c r="B56" t="s">
        <v>19</v>
      </c>
    </row>
    <row r="57" spans="2:23" x14ac:dyDescent="0.2">
      <c r="D57" s="3" t="s">
        <v>29</v>
      </c>
      <c r="E57" s="3" t="s">
        <v>30</v>
      </c>
      <c r="F57" s="3" t="s">
        <v>31</v>
      </c>
      <c r="G57" s="3" t="s">
        <v>32</v>
      </c>
      <c r="I57" s="3" t="s">
        <v>33</v>
      </c>
      <c r="J57" s="3" t="s">
        <v>34</v>
      </c>
      <c r="K57" s="3" t="s">
        <v>35</v>
      </c>
      <c r="L57" s="3" t="s">
        <v>36</v>
      </c>
      <c r="M57" s="3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</row>
    <row r="58" spans="2:23" x14ac:dyDescent="0.2">
      <c r="B58">
        <v>800</v>
      </c>
      <c r="C58">
        <v>1.7876974217962136</v>
      </c>
      <c r="E58" s="3">
        <v>0</v>
      </c>
      <c r="F58" s="3">
        <v>0</v>
      </c>
      <c r="G58" s="3">
        <v>0</v>
      </c>
      <c r="I58">
        <v>-303395.40000000002</v>
      </c>
      <c r="J58">
        <f>I58+(3/2)*(8.6173*10^-5)*B58*54000</f>
        <v>-297811.38959999999</v>
      </c>
      <c r="K58">
        <v>-285653.15000000002</v>
      </c>
      <c r="L58">
        <v>50998.05</v>
      </c>
      <c r="M58">
        <f>K58+(3/2)*(8.6173*10^-5)*B58*L58</f>
        <v>-280379.56404482003</v>
      </c>
      <c r="N58">
        <v>7850</v>
      </c>
      <c r="O58">
        <f>J58/N58/54000</f>
        <v>-7.0255104883227171E-4</v>
      </c>
      <c r="P58">
        <f>M58/N58/L58</f>
        <v>-7.0036289459180466E-4</v>
      </c>
      <c r="S58">
        <v>0</v>
      </c>
      <c r="T58">
        <v>0</v>
      </c>
      <c r="U58">
        <f>T58+C58</f>
        <v>1.7876974217962136</v>
      </c>
      <c r="V58">
        <f>T58*1000</f>
        <v>0</v>
      </c>
    </row>
    <row r="59" spans="2:23" x14ac:dyDescent="0.2">
      <c r="B59">
        <v>850</v>
      </c>
      <c r="C59">
        <v>1.7826817803120836</v>
      </c>
      <c r="D59" s="3">
        <f>(C59-C58)/(B59-B58)</f>
        <v>-1.0031282968260057E-4</v>
      </c>
      <c r="E59" s="3">
        <f>D59*(LN(B59)-LN(B58))</f>
        <v>-6.0814273628441622E-6</v>
      </c>
      <c r="F59" s="3">
        <f>E59+F58</f>
        <v>-6.0814273628441622E-6</v>
      </c>
      <c r="G59" s="3">
        <f>F59*1000</f>
        <v>-6.0814273628441622E-3</v>
      </c>
      <c r="I59">
        <v>-303003.55</v>
      </c>
      <c r="J59">
        <f t="shared" ref="J59:J87" si="33">I59+(3/2)*(8.6173*10^-5)*B59*54000</f>
        <v>-297070.53894999996</v>
      </c>
      <c r="K59">
        <v>-285315</v>
      </c>
      <c r="L59">
        <v>51003.3</v>
      </c>
      <c r="M59">
        <f t="shared" ref="M59:M70" si="34">K59+(3/2)*(8.6173*10^-5)*B59*L59</f>
        <v>-279711.23810210248</v>
      </c>
      <c r="N59">
        <v>7851</v>
      </c>
      <c r="O59">
        <f t="shared" ref="O59:O70" si="35">J59/N59/54000</f>
        <v>-7.0071408442897104E-4</v>
      </c>
      <c r="P59">
        <f t="shared" ref="P59:P70" si="36">M59/N59/L59</f>
        <v>-6.985325718733735E-4</v>
      </c>
      <c r="Q59">
        <f>((P59-P58)-(O59-O58))*AVERAGE(L58:L59)</f>
        <v>-3.3873041148207577E-4</v>
      </c>
      <c r="R59">
        <f>Q59*16.02</f>
        <v>-5.4264611919428536E-3</v>
      </c>
      <c r="S59">
        <f>R59-E59*B59</f>
        <v>-2.5724793352531559E-4</v>
      </c>
      <c r="T59">
        <f>S59+T58</f>
        <v>-2.5724793352531559E-4</v>
      </c>
      <c r="U59">
        <f>T59+U$58</f>
        <v>1.7874401738626884</v>
      </c>
      <c r="V59">
        <f>T59*1000</f>
        <v>-0.25724793352531561</v>
      </c>
    </row>
    <row r="60" spans="2:23" x14ac:dyDescent="0.2">
      <c r="B60">
        <v>900</v>
      </c>
      <c r="C60">
        <v>1.7829417371241794</v>
      </c>
      <c r="D60" s="3">
        <f t="shared" ref="D60:D70" si="37">(C60-C59)/(B60-B59)</f>
        <v>5.1991362419157032E-6</v>
      </c>
      <c r="E60" s="3">
        <f t="shared" ref="E60:E70" si="38">D60*(LN(B60)-LN(B59))</f>
        <v>2.9717438092569162E-7</v>
      </c>
      <c r="F60" s="3">
        <f t="shared" ref="F60:F70" si="39">E60+F59</f>
        <v>-5.7842529819184703E-6</v>
      </c>
      <c r="G60" s="3">
        <f t="shared" ref="G60:G70" si="40">F60*1000</f>
        <v>-5.7842529819184703E-3</v>
      </c>
      <c r="I60">
        <v>-302619.95</v>
      </c>
      <c r="J60">
        <f t="shared" si="33"/>
        <v>-296337.93830000004</v>
      </c>
      <c r="K60">
        <v>-285007.2</v>
      </c>
      <c r="L60">
        <v>51013.05</v>
      </c>
      <c r="M60">
        <f t="shared" si="34"/>
        <v>-279072.67079717253</v>
      </c>
      <c r="N60">
        <v>7852</v>
      </c>
      <c r="O60">
        <f t="shared" si="35"/>
        <v>-6.9889704510292267E-4</v>
      </c>
      <c r="P60">
        <f t="shared" si="36"/>
        <v>-6.9671590925592412E-4</v>
      </c>
      <c r="Q60">
        <f t="shared" ref="Q60:Q70" si="41">((P60-P59)-(O60-O59))*AVERAGE(L59:L60)</f>
        <v>-1.9215218141468662E-5</v>
      </c>
      <c r="R60">
        <f t="shared" ref="R60:R70" si="42">Q60*16.02</f>
        <v>-3.0782779462632795E-4</v>
      </c>
      <c r="S60">
        <f t="shared" ref="S60:S70" si="43">R60-E60*B60</f>
        <v>-5.752847374594504E-4</v>
      </c>
      <c r="T60">
        <f t="shared" ref="T60:T70" si="44">S60+T59</f>
        <v>-8.3253267098476599E-4</v>
      </c>
      <c r="U60">
        <f t="shared" ref="U60:U70" si="45">T60+U$58</f>
        <v>1.7868648891252288</v>
      </c>
      <c r="V60">
        <f t="shared" ref="V59:V70" si="46">T60*1000</f>
        <v>-0.83253267098476602</v>
      </c>
    </row>
    <row r="61" spans="2:23" x14ac:dyDescent="0.2">
      <c r="B61">
        <v>950</v>
      </c>
      <c r="C61">
        <v>1.795994210785588</v>
      </c>
      <c r="D61" s="3">
        <f t="shared" si="37"/>
        <v>2.6104947322817205E-4</v>
      </c>
      <c r="E61" s="3">
        <f t="shared" si="38"/>
        <v>1.4114219631516503E-5</v>
      </c>
      <c r="F61" s="3">
        <f t="shared" si="39"/>
        <v>8.3299666495980327E-6</v>
      </c>
      <c r="G61" s="3">
        <f t="shared" si="40"/>
        <v>8.3299666495980328E-3</v>
      </c>
      <c r="I61">
        <v>-302226.09999999998</v>
      </c>
      <c r="J61">
        <f t="shared" si="33"/>
        <v>-295595.08765</v>
      </c>
      <c r="K61">
        <v>-284645.25</v>
      </c>
      <c r="L61">
        <v>51016</v>
      </c>
      <c r="M61">
        <f t="shared" si="34"/>
        <v>-278380.6624806</v>
      </c>
      <c r="N61">
        <v>7853</v>
      </c>
      <c r="O61">
        <f t="shared" si="35"/>
        <v>-6.9705629754611355E-4</v>
      </c>
      <c r="P61">
        <f t="shared" si="36"/>
        <v>-6.9485960095544647E-4</v>
      </c>
      <c r="Q61">
        <f t="shared" si="41"/>
        <v>7.9382394689690055E-4</v>
      </c>
      <c r="R61">
        <f t="shared" si="42"/>
        <v>1.2717059629288346E-2</v>
      </c>
      <c r="S61">
        <f t="shared" si="43"/>
        <v>-6.9144902065233077E-4</v>
      </c>
      <c r="T61">
        <f t="shared" si="44"/>
        <v>-1.5239816916370968E-3</v>
      </c>
      <c r="U61">
        <f t="shared" si="45"/>
        <v>1.7861734401045766</v>
      </c>
      <c r="V61">
        <f t="shared" si="46"/>
        <v>-1.5239816916370967</v>
      </c>
    </row>
    <row r="62" spans="2:23" x14ac:dyDescent="0.2">
      <c r="B62">
        <v>1000</v>
      </c>
      <c r="C62">
        <v>1.8155856657091693</v>
      </c>
      <c r="D62" s="3">
        <f t="shared" si="37"/>
        <v>3.9182909847162772E-4</v>
      </c>
      <c r="E62" s="3">
        <f t="shared" si="38"/>
        <v>2.0098205297513577E-5</v>
      </c>
      <c r="F62" s="3">
        <f t="shared" si="39"/>
        <v>2.8428171947111612E-5</v>
      </c>
      <c r="G62" s="3">
        <f t="shared" si="40"/>
        <v>2.8428171947111613E-2</v>
      </c>
      <c r="I62">
        <v>-301819.09999999998</v>
      </c>
      <c r="J62">
        <f t="shared" si="33"/>
        <v>-294839.087</v>
      </c>
      <c r="K62">
        <v>-284287.75</v>
      </c>
      <c r="L62">
        <v>51022.55</v>
      </c>
      <c r="M62">
        <f t="shared" si="34"/>
        <v>-277692.60069827503</v>
      </c>
      <c r="N62">
        <v>7854</v>
      </c>
      <c r="O62">
        <f t="shared" si="35"/>
        <v>-6.9518501306246405E-4</v>
      </c>
      <c r="P62">
        <f t="shared" si="36"/>
        <v>-6.9296492177034702E-4</v>
      </c>
      <c r="Q62">
        <f t="shared" si="41"/>
        <v>1.1935807068177058E-3</v>
      </c>
      <c r="R62">
        <f t="shared" si="42"/>
        <v>1.9121162923219647E-2</v>
      </c>
      <c r="S62">
        <f t="shared" si="43"/>
        <v>-9.7704237429393007E-4</v>
      </c>
      <c r="T62">
        <f t="shared" si="44"/>
        <v>-2.5010240659310268E-3</v>
      </c>
      <c r="U62">
        <f t="shared" si="45"/>
        <v>1.7851963977302825</v>
      </c>
      <c r="V62">
        <f t="shared" si="46"/>
        <v>-2.501024065931027</v>
      </c>
    </row>
    <row r="63" spans="2:23" x14ac:dyDescent="0.2">
      <c r="B63">
        <v>1050</v>
      </c>
      <c r="C63">
        <v>1.7779625103397405</v>
      </c>
      <c r="D63" s="3">
        <f t="shared" si="37"/>
        <v>-7.5246310738857685E-4</v>
      </c>
      <c r="E63" s="3">
        <f t="shared" si="38"/>
        <v>-3.6712798540929728E-5</v>
      </c>
      <c r="F63" s="3">
        <f t="shared" si="39"/>
        <v>-8.2846265938181157E-6</v>
      </c>
      <c r="G63" s="3">
        <f t="shared" si="40"/>
        <v>-8.284626593818116E-3</v>
      </c>
      <c r="I63">
        <v>-301411</v>
      </c>
      <c r="J63">
        <f t="shared" si="33"/>
        <v>-294081.98635000002</v>
      </c>
      <c r="K63">
        <v>-283935.09999999998</v>
      </c>
      <c r="L63">
        <v>51025.15</v>
      </c>
      <c r="M63">
        <f t="shared" si="34"/>
        <v>-277009.84035475372</v>
      </c>
      <c r="N63">
        <v>7855</v>
      </c>
      <c r="O63">
        <f t="shared" si="35"/>
        <v>-6.9331161173586059E-4</v>
      </c>
      <c r="P63">
        <f t="shared" si="36"/>
        <v>-6.9113791344030992E-4</v>
      </c>
      <c r="Q63">
        <f t="shared" si="41"/>
        <v>-2.3671492978521113E-3</v>
      </c>
      <c r="R63">
        <f t="shared" si="42"/>
        <v>-3.7921731751590824E-2</v>
      </c>
      <c r="S63">
        <f t="shared" si="43"/>
        <v>6.2670671638538622E-4</v>
      </c>
      <c r="T63">
        <f t="shared" si="44"/>
        <v>-1.8743173495456406E-3</v>
      </c>
      <c r="U63">
        <f t="shared" si="45"/>
        <v>1.7858231044466679</v>
      </c>
      <c r="V63">
        <f t="shared" si="46"/>
        <v>-1.8743173495456407</v>
      </c>
    </row>
    <row r="64" spans="2:23" x14ac:dyDescent="0.2">
      <c r="B64">
        <v>1100</v>
      </c>
      <c r="C64">
        <v>1.819054781120059</v>
      </c>
      <c r="D64" s="3">
        <f t="shared" si="37"/>
        <v>8.2184541560637037E-4</v>
      </c>
      <c r="E64" s="3">
        <f t="shared" si="38"/>
        <v>3.823226158347316E-5</v>
      </c>
      <c r="F64" s="3">
        <f t="shared" si="39"/>
        <v>2.9947634989655044E-5</v>
      </c>
      <c r="G64" s="3">
        <f t="shared" si="40"/>
        <v>2.9947634989655046E-2</v>
      </c>
      <c r="I64">
        <v>-301020.25</v>
      </c>
      <c r="J64">
        <f t="shared" si="33"/>
        <v>-293342.23570000002</v>
      </c>
      <c r="K64">
        <v>-283602.59999999998</v>
      </c>
      <c r="L64">
        <v>51035.350000000006</v>
      </c>
      <c r="M64">
        <f t="shared" si="34"/>
        <v>-276346.11579434248</v>
      </c>
      <c r="N64">
        <v>7856</v>
      </c>
      <c r="O64">
        <f t="shared" si="35"/>
        <v>-6.9147958554914384E-4</v>
      </c>
      <c r="P64">
        <f t="shared" si="36"/>
        <v>-6.8925637624744755E-4</v>
      </c>
      <c r="Q64">
        <f t="shared" si="41"/>
        <v>2.5265590213622126E-3</v>
      </c>
      <c r="R64">
        <f t="shared" si="42"/>
        <v>4.0475475522222644E-2</v>
      </c>
      <c r="S64">
        <f t="shared" si="43"/>
        <v>-1.5800122195978317E-3</v>
      </c>
      <c r="T64">
        <f t="shared" si="44"/>
        <v>-3.4543295691434723E-3</v>
      </c>
      <c r="U64">
        <f t="shared" si="45"/>
        <v>1.7842430922270702</v>
      </c>
      <c r="V64">
        <f t="shared" si="46"/>
        <v>-3.4543295691434723</v>
      </c>
    </row>
    <row r="65" spans="2:22" x14ac:dyDescent="0.2">
      <c r="B65">
        <v>1150</v>
      </c>
      <c r="C65">
        <v>1.8082812564808497</v>
      </c>
      <c r="D65" s="3">
        <f t="shared" si="37"/>
        <v>-2.1547049278418661E-4</v>
      </c>
      <c r="E65" s="3">
        <f t="shared" si="38"/>
        <v>-9.5780431862633715E-6</v>
      </c>
      <c r="F65" s="3">
        <f t="shared" si="39"/>
        <v>2.0369591803391673E-5</v>
      </c>
      <c r="G65" s="3">
        <f t="shared" si="40"/>
        <v>2.0369591803391672E-2</v>
      </c>
      <c r="I65">
        <v>-300603.55</v>
      </c>
      <c r="J65">
        <f t="shared" si="33"/>
        <v>-292576.53505000001</v>
      </c>
      <c r="K65">
        <v>-283238.55</v>
      </c>
      <c r="L65">
        <v>51039.75</v>
      </c>
      <c r="M65">
        <f t="shared" si="34"/>
        <v>-275651.57155010622</v>
      </c>
      <c r="N65">
        <v>7857</v>
      </c>
      <c r="O65">
        <f t="shared" si="35"/>
        <v>-6.8958686297663325E-4</v>
      </c>
      <c r="P65">
        <f t="shared" si="36"/>
        <v>-6.8737729262385589E-4</v>
      </c>
      <c r="Q65">
        <f t="shared" si="41"/>
        <v>-6.960985373976145E-4</v>
      </c>
      <c r="R65">
        <f t="shared" si="42"/>
        <v>-1.1151498569109785E-2</v>
      </c>
      <c r="S65">
        <f t="shared" si="43"/>
        <v>-1.3674890490690712E-4</v>
      </c>
      <c r="T65">
        <f t="shared" si="44"/>
        <v>-3.5910784740503794E-3</v>
      </c>
      <c r="U65">
        <f t="shared" si="45"/>
        <v>1.7841063433221633</v>
      </c>
      <c r="V65">
        <f t="shared" si="46"/>
        <v>-3.5910784740503794</v>
      </c>
    </row>
    <row r="66" spans="2:22" x14ac:dyDescent="0.2">
      <c r="B66">
        <v>1200</v>
      </c>
      <c r="C66">
        <v>1.7979121422674547</v>
      </c>
      <c r="D66" s="3">
        <f t="shared" si="37"/>
        <v>-2.0738228426790074E-4</v>
      </c>
      <c r="E66" s="3">
        <f t="shared" si="38"/>
        <v>-8.8261100557309232E-6</v>
      </c>
      <c r="F66" s="3">
        <f t="shared" si="39"/>
        <v>1.154348174766075E-5</v>
      </c>
      <c r="G66" s="3">
        <f t="shared" si="40"/>
        <v>1.1543481747660751E-2</v>
      </c>
      <c r="I66">
        <v>-300172.79999999999</v>
      </c>
      <c r="J66">
        <f t="shared" si="33"/>
        <v>-291796.7844</v>
      </c>
      <c r="K66">
        <v>-282865.40000000002</v>
      </c>
      <c r="L66">
        <v>51044.95</v>
      </c>
      <c r="M66">
        <f t="shared" si="34"/>
        <v>-274947.74634257</v>
      </c>
      <c r="N66">
        <v>7858</v>
      </c>
      <c r="O66">
        <f t="shared" si="35"/>
        <v>-6.8766151126947771E-4</v>
      </c>
      <c r="P66">
        <f t="shared" si="36"/>
        <v>-6.8546511446480809E-4</v>
      </c>
      <c r="Q66">
        <f t="shared" si="41"/>
        <v>-6.7240885325660328E-4</v>
      </c>
      <c r="R66">
        <f t="shared" si="42"/>
        <v>-1.0771989829170785E-2</v>
      </c>
      <c r="S66">
        <f t="shared" si="43"/>
        <v>-1.8065776229367683E-4</v>
      </c>
      <c r="T66">
        <f t="shared" si="44"/>
        <v>-3.7717362363440562E-3</v>
      </c>
      <c r="U66">
        <f t="shared" si="45"/>
        <v>1.7839256855598695</v>
      </c>
      <c r="V66">
        <f t="shared" si="46"/>
        <v>-3.7717362363440561</v>
      </c>
    </row>
    <row r="67" spans="2:22" x14ac:dyDescent="0.2">
      <c r="B67">
        <v>1250</v>
      </c>
      <c r="C67">
        <v>1.7936757059872626</v>
      </c>
      <c r="D67" s="3">
        <f t="shared" si="37"/>
        <v>-8.4728725603842032E-5</v>
      </c>
      <c r="E67" s="3">
        <f t="shared" si="38"/>
        <v>-3.4587955723082131E-6</v>
      </c>
      <c r="F67" s="3">
        <f t="shared" si="39"/>
        <v>8.0846861753525362E-6</v>
      </c>
      <c r="G67" s="3">
        <f t="shared" si="40"/>
        <v>8.084686175352537E-3</v>
      </c>
      <c r="I67">
        <v>-299741.7</v>
      </c>
      <c r="J67">
        <f t="shared" si="33"/>
        <v>-291016.68375000003</v>
      </c>
      <c r="K67">
        <v>-282499.09999999998</v>
      </c>
      <c r="L67">
        <v>51052</v>
      </c>
      <c r="M67">
        <f t="shared" si="34"/>
        <v>-274250.40500749997</v>
      </c>
      <c r="N67">
        <v>7859</v>
      </c>
      <c r="O67">
        <f t="shared" si="35"/>
        <v>-6.8573582481514482E-4</v>
      </c>
      <c r="P67">
        <f t="shared" si="36"/>
        <v>-6.8354518477361766E-4</v>
      </c>
      <c r="Q67">
        <f t="shared" si="41"/>
        <v>-2.938739793590022E-4</v>
      </c>
      <c r="R67">
        <f t="shared" si="42"/>
        <v>-4.7078611493312156E-3</v>
      </c>
      <c r="S67">
        <f t="shared" si="43"/>
        <v>-3.8436668394594906E-4</v>
      </c>
      <c r="T67">
        <f t="shared" si="44"/>
        <v>-4.1561029202900057E-3</v>
      </c>
      <c r="U67">
        <f t="shared" si="45"/>
        <v>1.7835413188759235</v>
      </c>
      <c r="V67">
        <f t="shared" si="46"/>
        <v>-4.1561029202900057</v>
      </c>
    </row>
    <row r="68" spans="2:22" x14ac:dyDescent="0.2">
      <c r="B68">
        <v>1300</v>
      </c>
      <c r="C68">
        <v>1.8288358542877274</v>
      </c>
      <c r="D68" s="3">
        <f t="shared" si="37"/>
        <v>7.032029660092975E-4</v>
      </c>
      <c r="E68" s="3">
        <f t="shared" si="38"/>
        <v>2.758012181838747E-5</v>
      </c>
      <c r="F68" s="3">
        <f t="shared" si="39"/>
        <v>3.5664807993740006E-5</v>
      </c>
      <c r="G68" s="3">
        <f t="shared" si="40"/>
        <v>3.5664807993740007E-2</v>
      </c>
      <c r="I68">
        <v>-299325.95</v>
      </c>
      <c r="J68">
        <f t="shared" si="33"/>
        <v>-290251.93310000002</v>
      </c>
      <c r="K68">
        <v>-282141.2</v>
      </c>
      <c r="L68">
        <v>51061.45</v>
      </c>
      <c r="M68">
        <f t="shared" si="34"/>
        <v>-273560.96925484249</v>
      </c>
      <c r="N68">
        <v>7860</v>
      </c>
      <c r="O68">
        <f t="shared" si="35"/>
        <v>-6.8384679365752522E-4</v>
      </c>
      <c r="P68">
        <f>M68/N68/L68</f>
        <v>-6.8161390954790354E-4</v>
      </c>
      <c r="Q68">
        <f>((P68-P67)-(O68-O67))*AVERAGE(L67:L68)</f>
        <v>2.1568437675832659E-3</v>
      </c>
      <c r="R68">
        <f t="shared" si="42"/>
        <v>3.455263715668392E-2</v>
      </c>
      <c r="S68">
        <f t="shared" si="43"/>
        <v>-1.3015212072197899E-3</v>
      </c>
      <c r="T68">
        <f t="shared" si="44"/>
        <v>-5.4576241275097956E-3</v>
      </c>
      <c r="U68">
        <f t="shared" si="45"/>
        <v>1.7822397976687039</v>
      </c>
      <c r="V68">
        <f t="shared" si="46"/>
        <v>-5.4576241275097956</v>
      </c>
    </row>
    <row r="69" spans="2:22" x14ac:dyDescent="0.2">
      <c r="B69">
        <v>1350</v>
      </c>
      <c r="C69">
        <v>1.8349895220487489</v>
      </c>
      <c r="D69" s="3">
        <f t="shared" si="37"/>
        <v>1.2307335522042883E-4</v>
      </c>
      <c r="E69" s="3">
        <f t="shared" si="38"/>
        <v>4.644828791968472E-6</v>
      </c>
      <c r="F69" s="3">
        <f t="shared" si="39"/>
        <v>4.0309636785708476E-5</v>
      </c>
      <c r="G69" s="3">
        <f t="shared" si="40"/>
        <v>4.0309636785708473E-2</v>
      </c>
      <c r="I69">
        <v>-298889.34999999998</v>
      </c>
      <c r="J69">
        <f t="shared" si="33"/>
        <v>-289466.33244999999</v>
      </c>
      <c r="K69">
        <v>-281769.90000000002</v>
      </c>
      <c r="L69">
        <v>51069.5</v>
      </c>
      <c r="M69">
        <f t="shared" si="34"/>
        <v>-272858.25565241254</v>
      </c>
      <c r="N69">
        <v>7861</v>
      </c>
      <c r="O69">
        <f t="shared" si="35"/>
        <v>-6.8190912580625405E-4</v>
      </c>
      <c r="P69">
        <f t="shared" si="36"/>
        <v>-6.7966936659383844E-4</v>
      </c>
      <c r="Q69">
        <f t="shared" si="41"/>
        <v>3.5108038984566268E-4</v>
      </c>
      <c r="R69">
        <f t="shared" si="42"/>
        <v>5.6243078453275157E-3</v>
      </c>
      <c r="S69">
        <f t="shared" si="43"/>
        <v>-6.4621102382992138E-4</v>
      </c>
      <c r="T69">
        <f t="shared" si="44"/>
        <v>-6.103835151339717E-3</v>
      </c>
      <c r="U69">
        <f t="shared" si="45"/>
        <v>1.781593586644874</v>
      </c>
      <c r="V69">
        <f t="shared" si="46"/>
        <v>-6.1038351513397169</v>
      </c>
    </row>
    <row r="70" spans="2:22" x14ac:dyDescent="0.2">
      <c r="B70">
        <v>1400</v>
      </c>
      <c r="C70">
        <v>1.8256451938004354</v>
      </c>
      <c r="D70" s="3">
        <f>(C70-C69)/(B70-B69)</f>
        <v>-1.8688656496626877E-4</v>
      </c>
      <c r="E70" s="3">
        <f t="shared" si="38"/>
        <v>-6.7966240950102331E-6</v>
      </c>
      <c r="F70" s="3">
        <f t="shared" si="39"/>
        <v>3.351301269069824E-5</v>
      </c>
      <c r="G70" s="3">
        <f t="shared" si="40"/>
        <v>3.3513012690698236E-2</v>
      </c>
      <c r="I70">
        <v>-298438.84999999998</v>
      </c>
      <c r="J70">
        <f t="shared" si="33"/>
        <v>-288666.83179999999</v>
      </c>
      <c r="K70">
        <v>-281384.34999999998</v>
      </c>
      <c r="L70">
        <v>51076</v>
      </c>
      <c r="M70">
        <f t="shared" si="34"/>
        <v>-272141.46848919999</v>
      </c>
      <c r="N70">
        <v>7862</v>
      </c>
      <c r="O70">
        <f t="shared" si="35"/>
        <v>-6.7993921017175918E-4</v>
      </c>
      <c r="P70">
        <f t="shared" si="36"/>
        <v>-6.7771142347936714E-4</v>
      </c>
      <c r="Q70">
        <f t="shared" si="41"/>
        <v>-6.1146952203334495E-4</v>
      </c>
      <c r="R70">
        <f t="shared" si="42"/>
        <v>-9.7957417429741858E-3</v>
      </c>
      <c r="S70">
        <f t="shared" si="43"/>
        <v>-2.8046800995986006E-4</v>
      </c>
      <c r="T70">
        <f t="shared" si="44"/>
        <v>-6.384303161299577E-3</v>
      </c>
      <c r="U70">
        <f t="shared" si="45"/>
        <v>1.781313118634914</v>
      </c>
      <c r="V70">
        <f t="shared" si="46"/>
        <v>-6.3843031612995773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scoping</vt:lpstr>
      <vt:lpstr>voids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Benjamin Beeler</cp:lastModifiedBy>
  <dcterms:created xsi:type="dcterms:W3CDTF">2020-05-14T15:30:16Z</dcterms:created>
  <dcterms:modified xsi:type="dcterms:W3CDTF">2020-05-18T19:17:51Z</dcterms:modified>
</cp:coreProperties>
</file>