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FF3E8B8F-465A-0F49-9719-916BEE1BE69F}" xr6:coauthVersionLast="47" xr6:coauthVersionMax="47" xr10:uidLastSave="{00000000-0000-0000-0000-000000000000}"/>
  <bookViews>
    <workbookView xWindow="1980" yWindow="5960" windowWidth="24520" windowHeight="15800" activeTab="7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LiF" sheetId="6" r:id="rId5"/>
    <sheet name="NaF" sheetId="7" r:id="rId6"/>
    <sheet name="KF" sheetId="5" r:id="rId7"/>
    <sheet name="summ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J6" i="2" a="1"/>
  <c r="J6" i="2" s="1"/>
  <c r="F54" i="2"/>
  <c r="G54" i="2"/>
  <c r="H54" i="2"/>
  <c r="J10" i="3" l="1" a="1"/>
  <c r="J10" i="3" s="1"/>
  <c r="J6" i="3" a="1"/>
  <c r="J6" i="3" s="1"/>
  <c r="F56" i="2"/>
  <c r="G56" i="2" s="1"/>
  <c r="H56" i="2" s="1"/>
  <c r="M54" i="2"/>
  <c r="K54" i="2"/>
  <c r="J54" i="2"/>
  <c r="M52" i="3"/>
  <c r="K52" i="3"/>
  <c r="J52" i="3"/>
  <c r="K40" i="3"/>
  <c r="K29" i="3"/>
  <c r="K19" i="3"/>
  <c r="M57" i="4"/>
  <c r="K57" i="4"/>
  <c r="J57" i="4"/>
  <c r="J10" i="4" a="1"/>
  <c r="J10" i="4" s="1"/>
  <c r="J6" i="4" a="1"/>
  <c r="J6" i="4" s="1"/>
  <c r="F41" i="3" l="1"/>
  <c r="G41" i="3"/>
  <c r="H41" i="3"/>
  <c r="F30" i="3"/>
  <c r="G30" i="3"/>
  <c r="H30" i="3"/>
  <c r="F20" i="3"/>
  <c r="G20" i="3"/>
  <c r="H20" i="3"/>
  <c r="F19" i="3"/>
  <c r="G19" i="3"/>
  <c r="H19" i="3"/>
  <c r="F44" i="4"/>
  <c r="G44" i="4"/>
  <c r="H44" i="4"/>
  <c r="F31" i="4"/>
  <c r="G31" i="4" s="1"/>
  <c r="H31" i="4" s="1"/>
  <c r="F17" i="4"/>
  <c r="G17" i="4" s="1"/>
  <c r="H17" i="4" s="1"/>
  <c r="F18" i="4"/>
  <c r="G18" i="4" s="1"/>
  <c r="H18" i="4" s="1"/>
  <c r="F19" i="4"/>
  <c r="G19" i="4" s="1"/>
  <c r="H19" i="4" s="1"/>
  <c r="F33" i="4"/>
  <c r="G33" i="4" s="1"/>
  <c r="H33" i="4" s="1"/>
  <c r="F21" i="4"/>
  <c r="G21" i="4" s="1"/>
  <c r="H21" i="4" s="1"/>
  <c r="J10" i="5" l="1" a="1"/>
  <c r="J10" i="5" s="1"/>
  <c r="J6" i="5" a="1"/>
  <c r="J6" i="5" s="1"/>
  <c r="K31" i="5"/>
  <c r="K18" i="5"/>
  <c r="K44" i="5"/>
  <c r="F55" i="4"/>
  <c r="G55" i="4" s="1"/>
  <c r="H55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1" i="3"/>
  <c r="G51" i="3" s="1"/>
  <c r="H51" i="3" s="1"/>
  <c r="F50" i="3"/>
  <c r="G50" i="3" s="1"/>
  <c r="H50" i="3" s="1"/>
  <c r="F49" i="3"/>
  <c r="G49" i="3" s="1"/>
  <c r="H49" i="3" s="1"/>
  <c r="F48" i="3"/>
  <c r="G48" i="3" s="1"/>
  <c r="H48" i="3" s="1"/>
  <c r="F47" i="3"/>
  <c r="G47" i="3" s="1"/>
  <c r="H47" i="3" s="1"/>
  <c r="F51" i="2"/>
  <c r="G51" i="2" s="1"/>
  <c r="H51" i="2" s="1"/>
  <c r="F57" i="2"/>
  <c r="G57" i="2" s="1"/>
  <c r="H57" i="2" s="1"/>
  <c r="F55" i="2"/>
  <c r="G55" i="2" s="1"/>
  <c r="H55" i="2" s="1"/>
  <c r="F53" i="2"/>
  <c r="G53" i="2" s="1"/>
  <c r="H53" i="2" s="1"/>
  <c r="F52" i="2"/>
  <c r="G52" i="2" s="1"/>
  <c r="H52" i="2" s="1"/>
  <c r="F40" i="3"/>
  <c r="G40" i="3" s="1"/>
  <c r="H40" i="3" s="1"/>
  <c r="F39" i="3"/>
  <c r="G39" i="3" s="1"/>
  <c r="H39" i="3" s="1"/>
  <c r="F29" i="3"/>
  <c r="G29" i="3" s="1"/>
  <c r="H29" i="3" s="1"/>
  <c r="J10" i="7" l="1" a="1"/>
  <c r="J10" i="7" s="1"/>
  <c r="J6" i="7" a="1"/>
  <c r="J6" i="7" s="1"/>
  <c r="F42" i="5" l="1"/>
  <c r="G42" i="5"/>
  <c r="H42" i="5"/>
  <c r="F43" i="5"/>
  <c r="G43" i="5" s="1"/>
  <c r="H43" i="5" s="1"/>
  <c r="F29" i="5"/>
  <c r="G29" i="5"/>
  <c r="H29" i="5"/>
  <c r="F30" i="5"/>
  <c r="G30" i="5" s="1"/>
  <c r="H30" i="5" s="1"/>
  <c r="F16" i="5"/>
  <c r="G16" i="5"/>
  <c r="H16" i="5" s="1"/>
  <c r="F17" i="5"/>
  <c r="G17" i="5" s="1"/>
  <c r="H17" i="5" s="1"/>
  <c r="F27" i="3" l="1"/>
  <c r="G27" i="3" s="1"/>
  <c r="H27" i="3" s="1"/>
  <c r="F28" i="3"/>
  <c r="G28" i="3" s="1"/>
  <c r="H28" i="3" s="1"/>
  <c r="F16" i="3"/>
  <c r="G16" i="3"/>
  <c r="H16" i="3"/>
  <c r="F17" i="3"/>
  <c r="G17" i="3" s="1"/>
  <c r="H17" i="3" s="1"/>
  <c r="F18" i="3"/>
  <c r="G18" i="3"/>
  <c r="H18" i="3" s="1"/>
  <c r="F28" i="4"/>
  <c r="G28" i="4" s="1"/>
  <c r="H28" i="4" s="1"/>
  <c r="F29" i="4"/>
  <c r="G29" i="4" s="1"/>
  <c r="H29" i="4" s="1"/>
  <c r="F41" i="4"/>
  <c r="G41" i="4" s="1"/>
  <c r="H41" i="4" s="1"/>
  <c r="F42" i="4"/>
  <c r="G42" i="4" s="1"/>
  <c r="H42" i="4" s="1"/>
  <c r="F43" i="4"/>
  <c r="G43" i="4" s="1"/>
  <c r="H43" i="4" s="1"/>
  <c r="F15" i="4"/>
  <c r="G15" i="4"/>
  <c r="H15" i="4" s="1"/>
  <c r="F16" i="4"/>
  <c r="G16" i="4" s="1"/>
  <c r="H16" i="4" s="1"/>
  <c r="F20" i="4"/>
  <c r="G20" i="4" s="1"/>
  <c r="H20" i="4" s="1"/>
  <c r="J6" i="6" a="1"/>
  <c r="J6" i="6" s="1"/>
  <c r="J22" i="6"/>
  <c r="J34" i="6"/>
  <c r="J46" i="6"/>
  <c r="F37" i="7"/>
  <c r="G37" i="7"/>
  <c r="H37" i="7" s="1"/>
  <c r="F21" i="5"/>
  <c r="G21" i="5" s="1"/>
  <c r="H21" i="5" s="1"/>
  <c r="M43" i="4"/>
  <c r="K43" i="4"/>
  <c r="J43" i="4"/>
  <c r="F46" i="4"/>
  <c r="G46" i="4" s="1"/>
  <c r="H46" i="4" s="1"/>
  <c r="F45" i="4"/>
  <c r="G45" i="4" s="1"/>
  <c r="H45" i="4" s="1"/>
  <c r="M30" i="4"/>
  <c r="K30" i="4"/>
  <c r="J30" i="4"/>
  <c r="F32" i="4"/>
  <c r="G32" i="4" s="1"/>
  <c r="H32" i="4" s="1"/>
  <c r="F30" i="4"/>
  <c r="G30" i="4" s="1"/>
  <c r="H30" i="4" s="1"/>
  <c r="K18" i="4"/>
  <c r="K30" i="2"/>
  <c r="J10" i="6" a="1"/>
  <c r="J10" i="6" s="1"/>
  <c r="K31" i="6"/>
  <c r="D53" i="1" l="1"/>
  <c r="G52" i="1"/>
  <c r="D52" i="1" s="1"/>
  <c r="G51" i="1"/>
  <c r="D51" i="1"/>
  <c r="G50" i="1"/>
  <c r="D50" i="1"/>
  <c r="G53" i="1" l="1"/>
  <c r="F50" i="1"/>
  <c r="M31" i="5"/>
  <c r="J31" i="5"/>
  <c r="F34" i="5"/>
  <c r="G34" i="5" s="1"/>
  <c r="H34" i="5" s="1"/>
  <c r="F33" i="5"/>
  <c r="G33" i="5" s="1"/>
  <c r="H33" i="5" s="1"/>
  <c r="M40" i="3"/>
  <c r="J40" i="3"/>
  <c r="M29" i="3"/>
  <c r="J29" i="3"/>
  <c r="F18" i="2"/>
  <c r="G18" i="2" s="1"/>
  <c r="H18" i="2" s="1"/>
  <c r="F20" i="2"/>
  <c r="G20" i="2" s="1"/>
  <c r="H20" i="2" s="1"/>
  <c r="F44" i="5"/>
  <c r="G44" i="5" s="1"/>
  <c r="H44" i="5" s="1"/>
  <c r="F45" i="5"/>
  <c r="G45" i="5" s="1"/>
  <c r="H45" i="5" s="1"/>
  <c r="F46" i="5"/>
  <c r="G46" i="5" s="1"/>
  <c r="H46" i="5" s="1"/>
  <c r="F48" i="5"/>
  <c r="G48" i="5" s="1"/>
  <c r="H48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8" i="5"/>
  <c r="G18" i="5" s="1"/>
  <c r="H18" i="5" s="1"/>
  <c r="F19" i="5"/>
  <c r="G19" i="5" s="1"/>
  <c r="H19" i="5" s="1"/>
  <c r="F20" i="5"/>
  <c r="G20" i="5" s="1"/>
  <c r="H20" i="5" s="1"/>
  <c r="F40" i="2"/>
  <c r="G40" i="2" s="1"/>
  <c r="H40" i="2" s="1"/>
  <c r="F41" i="2"/>
  <c r="G41" i="2" s="1"/>
  <c r="H41" i="2" s="1"/>
  <c r="F42" i="2"/>
  <c r="G42" i="2" s="1"/>
  <c r="H42" i="2" s="1"/>
  <c r="F43" i="2"/>
  <c r="G43" i="2" s="1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 s="1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K18" i="2"/>
  <c r="F10" i="3"/>
  <c r="F26" i="3" s="1"/>
  <c r="G26" i="3" s="1"/>
  <c r="H26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4" i="5"/>
  <c r="J44" i="5"/>
  <c r="F47" i="5"/>
  <c r="G47" i="5" s="1"/>
  <c r="H47" i="5" s="1"/>
  <c r="F41" i="5"/>
  <c r="G41" i="5" s="1"/>
  <c r="H41" i="5" s="1"/>
  <c r="F32" i="5"/>
  <c r="G32" i="5" s="1"/>
  <c r="H32" i="5" s="1"/>
  <c r="F31" i="5"/>
  <c r="G31" i="5" s="1"/>
  <c r="H31" i="5" s="1"/>
  <c r="F28" i="5"/>
  <c r="G28" i="5" s="1"/>
  <c r="H28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6" i="3" l="1"/>
  <c r="G36" i="3" s="1"/>
  <c r="H36" i="3" s="1"/>
  <c r="F38" i="3"/>
  <c r="G38" i="3" s="1"/>
  <c r="H38" i="3" s="1"/>
  <c r="H38" i="7"/>
  <c r="I50" i="1"/>
  <c r="H50" i="1"/>
  <c r="F37" i="3"/>
  <c r="G37" i="3" s="1"/>
  <c r="H37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M19" i="3"/>
  <c r="J19" i="3"/>
  <c r="F15" i="3"/>
  <c r="G15" i="3" s="1"/>
  <c r="M18" i="4"/>
  <c r="J18" i="4"/>
  <c r="M18" i="5"/>
  <c r="J18" i="5"/>
  <c r="F15" i="5"/>
  <c r="G15" i="5" s="1"/>
  <c r="J43" i="6"/>
  <c r="F41" i="6"/>
  <c r="G41" i="6" s="1"/>
  <c r="H41" i="6" s="1"/>
  <c r="F40" i="6"/>
  <c r="G40" i="6" s="1"/>
  <c r="M18" i="7"/>
  <c r="J18" i="7"/>
  <c r="F15" i="7"/>
  <c r="G15" i="7" s="1"/>
  <c r="H15" i="2" l="1"/>
  <c r="I44" i="1"/>
  <c r="H44" i="1"/>
  <c r="K11" i="2"/>
  <c r="L11" i="2"/>
  <c r="K11" i="3"/>
  <c r="L11" i="3"/>
  <c r="H15" i="3"/>
  <c r="K11" i="4"/>
  <c r="L11" i="4"/>
  <c r="K11" i="5"/>
  <c r="L11" i="5"/>
  <c r="H15" i="5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<sst xmlns="http://schemas.openxmlformats.org/spreadsheetml/2006/main" count="496" uniqueCount="45">
  <si>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</si>
  <si>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</si>
  <si>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</si>
  <si>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</si>
  <si>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</si>
  <si>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</si>
  <si>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</si>
  <si>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</si>
  <si>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</si>
  <si>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</si>
  <si>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</si>
  <si>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</si>
  <si>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</si>
  <si>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</si>
  <si>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</si>
  <si>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</si>
  <si>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</si>
  <si>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</si>
  <si>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</si>
  <si>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</si>
  <si>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</si>
  <si>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</si>
  <si>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</si>
  <si>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</si>
  <si>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</si>
  <si>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</si>
  <si>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</si>
  <si>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</si>
  <si>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</si>
  <si>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</si>
  <si>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</si>
  <si>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</si>
  <si>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</si>
  <si>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</si>
  <si>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</si>
  <si>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</si>
  <si>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</si>
  <si>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</si>
  <si>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</si>
  <si>
    <t>100.0.0</t>
  </si>
  <si>
    <t>0.100.0</t>
  </si>
  <si>
    <t>0.0.100</t>
  </si>
  <si>
    <t>Veronica</t>
  </si>
  <si>
    <t>temps</t>
  </si>
  <si>
    <t>900, 1000, 1100, 1200, 1300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</si>
</sst>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'61.39.0'!$G$15:$G$21</c:f>
              <c:numCache>
                <c:formatCode>General</c:formatCode>
                <c:ptCount val="7"/>
                <c:pt idx="0">
                  <c:v>2778.2454831119999</c:v>
                </c:pt>
                <c:pt idx="1">
                  <c:v>2863.2879999999996</c:v>
                </c:pt>
                <c:pt idx="2">
                  <c:v>2906.4524245109983</c:v>
                </c:pt>
                <c:pt idx="3">
                  <c:v>2950.0484896879993</c:v>
                </c:pt>
                <c:pt idx="4">
                  <c:v>2994.0783429969993</c:v>
                </c:pt>
                <c:pt idx="5">
                  <c:v>3038.5441319040001</c:v>
                </c:pt>
                <c:pt idx="6">
                  <c:v>3083.4480038749989</c:v>
                </c:pt>
              </c:numCache>
            </c:numRef>
          </c:xVal>
          <c:yVal>
            <c:numRef>
              <c:f>'61.39.0'!$E$15:$E$21</c:f>
              <c:numCache>
                <c:formatCode>General</c:formatCode>
                <c:ptCount val="7"/>
                <c:pt idx="0">
                  <c:v>9.8729866666666606</c:v>
                </c:pt>
                <c:pt idx="1">
                  <c:v>5.8614093476959903</c:v>
                </c:pt>
                <c:pt idx="2">
                  <c:v>3.6723911111111098</c:v>
                </c:pt>
                <c:pt idx="3">
                  <c:v>1.54493777777778</c:v>
                </c:pt>
                <c:pt idx="4">
                  <c:v>0.345546666666666</c:v>
                </c:pt>
                <c:pt idx="5">
                  <c:v>-0.90337999999999996</c:v>
                </c:pt>
                <c:pt idx="6">
                  <c:v>-2.4525755555555602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D-D444-BF9E-A959B330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'61.39.0'!$G$55:$G$61</c:f>
              <c:numCache>
                <c:formatCode>General</c:formatCode>
                <c:ptCount val="7"/>
                <c:pt idx="0">
                  <c:v>2533.2539719679999</c:v>
                </c:pt>
                <c:pt idx="1">
                  <c:v>2613.2456488239995</c:v>
                </c:pt>
                <c:pt idx="2">
                  <c:v>2694.9037592959994</c:v>
                </c:pt>
                <c:pt idx="3">
                  <c:v>2778.2454831119999</c:v>
                </c:pt>
                <c:pt idx="4">
                  <c:v>2863.2879999999996</c:v>
                </c:pt>
              </c:numCache>
            </c:numRef>
          </c:xVal>
          <c:yVal>
            <c:numRef>
              <c:f>'61.39.0'!$E$55:$E$61</c:f>
              <c:numCache>
                <c:formatCode>General</c:formatCode>
                <c:ptCount val="7"/>
                <c:pt idx="0">
                  <c:v>15.096455555555499</c:v>
                </c:pt>
                <c:pt idx="1">
                  <c:v>9.3316266666666703</c:v>
                </c:pt>
                <c:pt idx="2">
                  <c:v>4.2946511111111096</c:v>
                </c:pt>
                <c:pt idx="3">
                  <c:v>0.135735555555558</c:v>
                </c:pt>
                <c:pt idx="4">
                  <c:v>-1.6362977777777801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6-EC44-B2D1-48CE8203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06880"/>
        <c:axId val="169516496"/>
      </c:scatterChart>
      <c:valAx>
        <c:axId val="1689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6496"/>
        <c:crosses val="autoZero"/>
        <c:crossBetween val="midCat"/>
      </c:valAx>
      <c:valAx>
        <c:axId val="1695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NaF!$G$37:$G$45</c:f>
              <c:numCache>
                <c:formatCode>General</c:formatCode>
                <c:ptCount val="9"/>
                <c:pt idx="0">
                  <c:v>3145.5075358080007</c:v>
                </c:pt>
                <c:pt idx="1">
                  <c:v>3241.7920000000004</c:v>
                </c:pt>
                <c:pt idx="2">
                  <c:v>3290.6624196239991</c:v>
                </c:pt>
                <c:pt idx="3">
                  <c:v>3340.0215393920002</c:v>
                </c:pt>
                <c:pt idx="4">
                  <c:v>3389.8717906479988</c:v>
                </c:pt>
                <c:pt idx="5">
                  <c:v>3440.2156047360013</c:v>
                </c:pt>
                <c:pt idx="6">
                  <c:v>3491.0554129999996</c:v>
                </c:pt>
                <c:pt idx="7">
                  <c:v>3542.3936467840012</c:v>
                </c:pt>
                <c:pt idx="8">
                  <c:v>3646.575116288001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NaF!$C$37:$C$45</c:f>
              <c:numCache>
                <c:formatCode>General</c:formatCode>
                <c:ptCount val="9"/>
                <c:pt idx="0">
                  <c:v>-464.49877475555598</c:v>
                </c:pt>
                <c:pt idx="1">
                  <c:v>-463.09234021111098</c:v>
                </c:pt>
                <c:pt idx="2">
                  <c:v>-462.78172719333298</c:v>
                </c:pt>
                <c:pt idx="3">
                  <c:v>-461.83821386666602</c:v>
                </c:pt>
                <c:pt idx="4">
                  <c:v>-460.68908510444402</c:v>
                </c:pt>
                <c:pt idx="5">
                  <c:v>-459.86124477777798</c:v>
                </c:pt>
                <c:pt idx="6">
                  <c:v>-458.56226809555602</c:v>
                </c:pt>
                <c:pt idx="7">
                  <c:v>-458.12369049111101</c:v>
                </c:pt>
                <c:pt idx="8">
                  <c:v>-457.47333127111102</c:v>
                </c:pt>
              </c:numCache>
            </c:numRef>
          </c:xVal>
          <c:yVal>
            <c:numRef>
              <c:f>NaF!$E$37:$E$45</c:f>
              <c:numCache>
                <c:formatCode>General</c:formatCode>
                <c:ptCount val="9"/>
                <c:pt idx="0">
                  <c:v>14.9675422222222</c:v>
                </c:pt>
                <c:pt idx="1">
                  <c:v>8.8197577777777791</c:v>
                </c:pt>
                <c:pt idx="2">
                  <c:v>7.3193377777777799</c:v>
                </c:pt>
                <c:pt idx="3">
                  <c:v>5.7836466666666704</c:v>
                </c:pt>
                <c:pt idx="4">
                  <c:v>4.4592688888888903</c:v>
                </c:pt>
                <c:pt idx="5">
                  <c:v>2.5470222222222199</c:v>
                </c:pt>
                <c:pt idx="6">
                  <c:v>1.5525933333333299</c:v>
                </c:pt>
                <c:pt idx="7">
                  <c:v>-0.51951111111111103</c:v>
                </c:pt>
                <c:pt idx="8">
                  <c:v>-3.47498222222222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3-6443-934A-EC16217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KF!$C$16:$C$21</c:f>
              <c:numCache>
                <c:formatCode>General</c:formatCode>
                <c:ptCount val="6"/>
                <c:pt idx="0">
                  <c:v>-429.83200138666598</c:v>
                </c:pt>
                <c:pt idx="1">
                  <c:v>-429.81277186668001</c:v>
                </c:pt>
                <c:pt idx="2">
                  <c:v>-427.05048400444502</c:v>
                </c:pt>
                <c:pt idx="3">
                  <c:v>-425.81034450864598</c:v>
                </c:pt>
                <c:pt idx="4">
                  <c:v>-424.11519674444497</c:v>
                </c:pt>
                <c:pt idx="5">
                  <c:v>-422.91024989555598</c:v>
                </c:pt>
              </c:numCache>
            </c:numRef>
          </c:xVal>
          <c:yVal>
            <c:numRef>
              <c:f>KF!$E$16:$E$21</c:f>
              <c:numCache>
                <c:formatCode>General</c:formatCode>
                <c:ptCount val="6"/>
                <c:pt idx="0">
                  <c:v>9.9614266666666804</c:v>
                </c:pt>
                <c:pt idx="1">
                  <c:v>6.4868391520001296</c:v>
                </c:pt>
                <c:pt idx="2">
                  <c:v>4.0284088888888903</c:v>
                </c:pt>
                <c:pt idx="3">
                  <c:v>2.5227040205614801</c:v>
                </c:pt>
                <c:pt idx="4">
                  <c:v>0.544993333333332</c:v>
                </c:pt>
                <c:pt idx="5">
                  <c:v>-0.99261333333333202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E-0247-B0CF-0CB9C941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118143"/>
        <c:axId val="1760119791"/>
      </c:scatterChart>
      <c:valAx>
        <c:axId val="17601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9791"/>
        <c:crosses val="autoZero"/>
        <c:crossBetween val="midCat"/>
      </c:valAx>
      <c:valAx>
        <c:axId val="17601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4</xdr:row>
      <xdr:rowOff>158750</xdr:rowOff>
    </xdr:from>
    <xdr:to>
      <xdr:col>19</xdr:col>
      <xdr:colOff>146050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21C23-DA06-FBFD-F190-6EDE632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20</xdr:row>
      <xdr:rowOff>76200</xdr:rowOff>
    </xdr:from>
    <xdr:to>
      <xdr:col>19</xdr:col>
      <xdr:colOff>152400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B66D9-75C1-C144-B088-847E7C4B6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19</xdr:col>
      <xdr:colOff>444500</xdr:colOff>
      <xdr:row>40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05CB0-3005-7745-A35A-08E13DCCA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18</xdr:row>
      <xdr:rowOff>31750</xdr:rowOff>
    </xdr:from>
    <xdr:to>
      <xdr:col>20</xdr:col>
      <xdr:colOff>444500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D60EB-F5BD-39C5-8DE2-9E8B5819A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8" workbookViewId="0">
      <selection activeCell="G11" sqref="G11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57"/>
  <sheetViews>
    <sheetView workbookViewId="0">
      <selection activeCell="I54" activeCellId="1" sqref="I43:M43 I54:M54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LINEST(E51:E56,G51:G56^{1,2})</f>
        <v>1.4180333540833451E-5</v>
      </c>
      <c r="K6">
        <v>-0.14232497475343528</v>
      </c>
      <c r="L6">
        <v>351.23046263295288</v>
      </c>
    </row>
    <row r="7" spans="2:13" x14ac:dyDescent="0.2">
      <c r="B7" t="s">
        <v>5</v>
      </c>
      <c r="J7" t="s">
        <v>20</v>
      </c>
      <c r="K7">
        <f>(-K6+SQRT(K6^2-4*J6*L6))/(2*J6)</f>
        <v>5662.9280360097755</v>
      </c>
      <c r="L7">
        <f>(-K6-SQRT(K6^2-4*J6*L6))/(2*J6)</f>
        <v>4373.8580765029283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LINEST(E51:E56,C51:C56^{1,2})</f>
        <v>0.12268920470232719</v>
      </c>
      <c r="K10">
        <v>108.57431710615796</v>
      </c>
      <c r="L10">
        <v>24017.369513160738</v>
      </c>
    </row>
    <row r="11" spans="2:13" x14ac:dyDescent="0.2">
      <c r="J11" t="s">
        <v>20</v>
      </c>
      <c r="K11">
        <f>(-K10+SQRT(K10^2-4*J10*L10))/(2*J10)</f>
        <v>-437.17210787773035</v>
      </c>
      <c r="L11">
        <f>(-K10-SQRT(K10^2-4*J10*L10))/(2*J10)</f>
        <v>-447.78201151349674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  <row r="48" spans="2:13" x14ac:dyDescent="0.2">
      <c r="B48">
        <v>1000</v>
      </c>
    </row>
    <row r="49" spans="2:13" x14ac:dyDescent="0.2">
      <c r="H49" t="s">
        <v>23</v>
      </c>
    </row>
    <row r="50" spans="2:13" x14ac:dyDescent="0.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 t="s">
        <v>29</v>
      </c>
      <c r="L50" t="s">
        <v>31</v>
      </c>
      <c r="M50" t="s">
        <v>32</v>
      </c>
    </row>
    <row r="51" spans="2:13" x14ac:dyDescent="0.2">
      <c r="B51">
        <v>0.98</v>
      </c>
      <c r="C51">
        <v>-452.52741762666699</v>
      </c>
      <c r="D51">
        <v>25.3036168888889</v>
      </c>
      <c r="E51">
        <v>8.4931777777777704</v>
      </c>
      <c r="F51">
        <f t="shared" ref="F51" si="22">$F$10*B51</f>
        <v>15.875999999999999</v>
      </c>
      <c r="G51">
        <f t="shared" ref="G51" si="23">F51^3</f>
        <v>4001.5041413759996</v>
      </c>
      <c r="H51">
        <f t="shared" ref="H51" si="24">$B$8/G51/(1E-24)</f>
        <v>2.140595060600023</v>
      </c>
    </row>
    <row r="52" spans="2:13" x14ac:dyDescent="0.2">
      <c r="B52">
        <v>0.99</v>
      </c>
      <c r="C52">
        <v>-450.66692568000002</v>
      </c>
      <c r="D52">
        <v>25.8897528888889</v>
      </c>
      <c r="E52">
        <v>6.1615244444444404</v>
      </c>
      <c r="F52">
        <f t="shared" ref="F52:F57" si="25">$F$10*B52</f>
        <v>16.038</v>
      </c>
      <c r="G52">
        <f t="shared" ref="G52:G57" si="26">F52^3</f>
        <v>4125.2533668719998</v>
      </c>
      <c r="H52">
        <f t="shared" ref="H52:H57" si="27">$B$8/G52/(1E-24)</f>
        <v>2.0763815548364541</v>
      </c>
    </row>
    <row r="53" spans="2:13" x14ac:dyDescent="0.2">
      <c r="B53">
        <v>1</v>
      </c>
      <c r="C53">
        <v>-449.49702580222203</v>
      </c>
      <c r="D53">
        <v>25.365084</v>
      </c>
      <c r="E53">
        <v>1.9182222222222201</v>
      </c>
      <c r="F53">
        <f t="shared" si="25"/>
        <v>16.2</v>
      </c>
      <c r="G53">
        <f t="shared" si="26"/>
        <v>4251.5279999999993</v>
      </c>
      <c r="H53">
        <f t="shared" si="27"/>
        <v>2.0147109462762569</v>
      </c>
    </row>
    <row r="54" spans="2:13" x14ac:dyDescent="0.2">
      <c r="B54">
        <v>1.0049999999999999</v>
      </c>
      <c r="C54">
        <v>-448.60718754888899</v>
      </c>
      <c r="D54">
        <v>25.934343111111101</v>
      </c>
      <c r="E54">
        <v>1.0780777777777799</v>
      </c>
      <c r="F54">
        <f t="shared" ref="F54" si="28">$F$10*B54</f>
        <v>16.280999999999999</v>
      </c>
      <c r="G54">
        <f t="shared" ref="G54" si="29">F54^3</f>
        <v>4315.6203160409987</v>
      </c>
      <c r="H54">
        <f t="shared" ref="H54" si="30">$B$8/G54/(1E-24)</f>
        <v>1.9847899890919476</v>
      </c>
      <c r="I54">
        <v>4373.8580765029283</v>
      </c>
      <c r="J54">
        <f>I54^(1/3)</f>
        <v>16.353908452842841</v>
      </c>
      <c r="K54">
        <f>$B$8/(I54*(10^-24))</f>
        <v>1.9583625829141065</v>
      </c>
      <c r="L54">
        <v>-447.78201151349674</v>
      </c>
      <c r="M54">
        <f>L54/L56</f>
        <v>-4.4778201151349677</v>
      </c>
    </row>
    <row r="55" spans="2:13" x14ac:dyDescent="0.2">
      <c r="B55">
        <v>1.01</v>
      </c>
      <c r="C55">
        <v>-448.05779175111098</v>
      </c>
      <c r="D55">
        <v>25.8355888888889</v>
      </c>
      <c r="E55">
        <v>-0.207984444444445</v>
      </c>
      <c r="F55">
        <f t="shared" si="25"/>
        <v>16.361999999999998</v>
      </c>
      <c r="G55">
        <f t="shared" si="26"/>
        <v>4380.3535499279978</v>
      </c>
      <c r="H55">
        <f t="shared" si="27"/>
        <v>1.9554585953777175</v>
      </c>
    </row>
    <row r="56" spans="2:13" x14ac:dyDescent="0.2">
      <c r="B56">
        <v>1.0149999999999999</v>
      </c>
      <c r="C56">
        <v>-446.52716267333398</v>
      </c>
      <c r="D56">
        <v>25.576496666666699</v>
      </c>
      <c r="E56">
        <v>-1.0474688888888899</v>
      </c>
      <c r="F56">
        <f t="shared" si="25"/>
        <v>16.442999999999998</v>
      </c>
      <c r="G56">
        <f t="shared" si="26"/>
        <v>4445.7308903069988</v>
      </c>
      <c r="H56">
        <f t="shared" si="27"/>
        <v>1.9267023154000458</v>
      </c>
      <c r="K56" t="s">
        <v>3</v>
      </c>
      <c r="L56">
        <v>100</v>
      </c>
    </row>
    <row r="57" spans="2:13" x14ac:dyDescent="0.2">
      <c r="B57">
        <v>1.02</v>
      </c>
      <c r="C57">
        <v>-446.24578430888897</v>
      </c>
      <c r="D57">
        <v>25.848158444444501</v>
      </c>
      <c r="E57">
        <v>-2.5626933333333302</v>
      </c>
      <c r="F57">
        <f t="shared" si="25"/>
        <v>16.524000000000001</v>
      </c>
      <c r="G57">
        <f t="shared" si="26"/>
        <v>4511.7555258240009</v>
      </c>
      <c r="H57">
        <f t="shared" si="27"/>
        <v>1.8985071223325269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54"/>
  <sheetViews>
    <sheetView topLeftCell="A35" workbookViewId="0">
      <selection activeCell="I52" activeCellId="1" sqref="I40:M40 I52:M52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LINEST(E47:E51,G47:G51^{1,2})</f>
        <v>4.3423135747240186E-6</v>
      </c>
      <c r="K6">
        <v>-6.4665668157920214E-2</v>
      </c>
      <c r="L6">
        <v>179.47114827635124</v>
      </c>
    </row>
    <row r="7" spans="2:13" x14ac:dyDescent="0.2">
      <c r="B7" t="s">
        <v>5</v>
      </c>
      <c r="J7" t="s">
        <v>20</v>
      </c>
      <c r="K7">
        <f>(-K6+SQRT(K6^2-4*J6*L6))/(2*J6)</f>
        <v>11202.59158059838</v>
      </c>
      <c r="L7">
        <f>(-K6-SQRT(K6^2-4*J6*L6))/(2*J6)</f>
        <v>3689.3933129684369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cm="1">
        <f t="array" ref="J10:L10">LINEST(E47:E51,C47:C51^{1,2})</f>
        <v>-0.12006628288820352</v>
      </c>
      <c r="K10">
        <v>-142.11609518094775</v>
      </c>
      <c r="L10">
        <v>-42030.111633220477</v>
      </c>
    </row>
    <row r="11" spans="2:13" x14ac:dyDescent="0.2">
      <c r="J11" t="s">
        <v>20</v>
      </c>
      <c r="K11">
        <f>(-K10+SQRT(K10^2-4*J10*L10))/(2*J10)</f>
        <v>-605.87625582581109</v>
      </c>
      <c r="L11">
        <f>(-K10-SQRT(K10^2-4*J10*L10))/(2*J10)</f>
        <v>-577.77074116896824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-569.64009864666605</v>
      </c>
      <c r="D15">
        <v>33.392528888888897</v>
      </c>
      <c r="E15">
        <v>12.4579511111111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6" spans="2:13" x14ac:dyDescent="0.2">
      <c r="B16">
        <v>1.01</v>
      </c>
      <c r="C16">
        <v>-569.12074164222201</v>
      </c>
      <c r="D16">
        <v>33.9307651111111</v>
      </c>
      <c r="E16">
        <v>8.3188555555555599</v>
      </c>
      <c r="F16">
        <f t="shared" ref="F16:F20" si="1">$F$10*B16</f>
        <v>15.37203032</v>
      </c>
      <c r="G16">
        <f t="shared" ref="G16:G20" si="2">F16^3</f>
        <v>3632.4002525914034</v>
      </c>
      <c r="H16">
        <f t="shared" ref="H16:H20" si="3">$B$8/G16/(1E-24)</f>
        <v>1.9047680648805094</v>
      </c>
    </row>
    <row r="17" spans="2:13" x14ac:dyDescent="0.2">
      <c r="B17">
        <v>1.02</v>
      </c>
      <c r="C17">
        <v>-567.58927564222199</v>
      </c>
      <c r="D17">
        <v>33.479208444444502</v>
      </c>
      <c r="E17">
        <v>5.1836311111111097</v>
      </c>
      <c r="F17">
        <f t="shared" si="1"/>
        <v>15.52422864</v>
      </c>
      <c r="G17">
        <f t="shared" si="2"/>
        <v>3741.365103258192</v>
      </c>
      <c r="H17">
        <f t="shared" si="3"/>
        <v>1.849292920911314</v>
      </c>
    </row>
    <row r="18" spans="2:13" x14ac:dyDescent="0.2">
      <c r="B18">
        <v>1.03</v>
      </c>
      <c r="C18">
        <v>-566.57734213777803</v>
      </c>
      <c r="D18">
        <v>34.0751197777778</v>
      </c>
      <c r="E18">
        <v>3.6485644444444398</v>
      </c>
      <c r="F18">
        <f t="shared" si="1"/>
        <v>15.676426960000001</v>
      </c>
      <c r="G18">
        <f t="shared" si="2"/>
        <v>3852.4876039268588</v>
      </c>
      <c r="H18">
        <f t="shared" si="3"/>
        <v>1.7959512687198669</v>
      </c>
    </row>
    <row r="19" spans="2:13" x14ac:dyDescent="0.2">
      <c r="B19">
        <v>1.04</v>
      </c>
      <c r="C19">
        <v>-565.42472985777795</v>
      </c>
      <c r="D19">
        <v>33.339208888888898</v>
      </c>
      <c r="E19">
        <v>0.53318666666666703</v>
      </c>
      <c r="F19">
        <f t="shared" si="1"/>
        <v>15.828625280000001</v>
      </c>
      <c r="G19">
        <f t="shared" si="2"/>
        <v>3965.7889080287964</v>
      </c>
      <c r="H19">
        <f t="shared" si="3"/>
        <v>1.7446415228991712</v>
      </c>
      <c r="I19">
        <v>4019.971805275663</v>
      </c>
      <c r="J19">
        <f>I19^(1/3)</f>
        <v>15.90038605826029</v>
      </c>
      <c r="K19">
        <f>$B$8/(I19*(10^-24))</f>
        <v>1.7211264991759188</v>
      </c>
      <c r="L19">
        <v>-564.64361550591661</v>
      </c>
      <c r="M19">
        <f>L19/L21</f>
        <v>-5.646436155059166</v>
      </c>
    </row>
    <row r="20" spans="2:13" x14ac:dyDescent="0.2">
      <c r="B20">
        <v>1.05</v>
      </c>
      <c r="C20">
        <v>-563.51811899999905</v>
      </c>
      <c r="D20">
        <v>33.533421111111103</v>
      </c>
      <c r="E20">
        <v>-0.77076444444444503</v>
      </c>
      <c r="F20">
        <f t="shared" si="1"/>
        <v>15.980823600000001</v>
      </c>
      <c r="G20">
        <f t="shared" si="2"/>
        <v>4081.2901689953947</v>
      </c>
      <c r="H20">
        <f t="shared" si="3"/>
        <v>1.6952678475451493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-574.18171071555503</v>
      </c>
      <c r="D26">
        <v>30.776235111111099</v>
      </c>
      <c r="E26">
        <v>10.480877777777801</v>
      </c>
      <c r="F26">
        <f>$F$10*B26</f>
        <v>15.219832</v>
      </c>
      <c r="G26">
        <f t="shared" ref="G26" si="4">F26^3</f>
        <v>3525.5718984951031</v>
      </c>
      <c r="H26">
        <f>$B$8/G26/(1E-24)</f>
        <v>1.9624844420144538</v>
      </c>
    </row>
    <row r="27" spans="2:13" x14ac:dyDescent="0.2">
      <c r="B27">
        <v>1.01</v>
      </c>
      <c r="C27">
        <v>-572.94664726888902</v>
      </c>
      <c r="D27">
        <v>30.639093111111201</v>
      </c>
      <c r="E27">
        <v>5.5050266666666703</v>
      </c>
      <c r="F27">
        <f t="shared" ref="F27:F28" si="5">$F$10*B27</f>
        <v>15.37203032</v>
      </c>
      <c r="G27">
        <f t="shared" ref="G27:G28" si="6">F27^3</f>
        <v>3632.4002525914034</v>
      </c>
      <c r="H27">
        <f t="shared" ref="H27:H28" si="7">$B$8/G27/(1E-24)</f>
        <v>1.9047680648805094</v>
      </c>
    </row>
    <row r="28" spans="2:13" x14ac:dyDescent="0.2">
      <c r="B28">
        <v>1.02</v>
      </c>
      <c r="C28">
        <v>-571.20458736444505</v>
      </c>
      <c r="D28">
        <v>30.532009777777802</v>
      </c>
      <c r="E28">
        <v>3.1602222222222198</v>
      </c>
      <c r="F28">
        <f t="shared" si="5"/>
        <v>15.52422864</v>
      </c>
      <c r="G28">
        <f t="shared" si="6"/>
        <v>3741.365103258192</v>
      </c>
      <c r="H28">
        <f t="shared" si="7"/>
        <v>1.849292920911314</v>
      </c>
    </row>
    <row r="29" spans="2:13" x14ac:dyDescent="0.2">
      <c r="B29">
        <v>1.03</v>
      </c>
      <c r="C29">
        <v>-569.77942082222296</v>
      </c>
      <c r="D29">
        <v>31.010850666666698</v>
      </c>
      <c r="E29">
        <v>1.5358799999999999</v>
      </c>
      <c r="F29">
        <f t="shared" ref="F29:F30" si="8">$F$10*B29</f>
        <v>15.676426960000001</v>
      </c>
      <c r="G29">
        <f t="shared" ref="G29:G30" si="9">F29^3</f>
        <v>3852.4876039268588</v>
      </c>
      <c r="H29">
        <f t="shared" ref="H29:H30" si="10">$B$8/G29/(1E-24)</f>
        <v>1.7959512687198669</v>
      </c>
      <c r="I29">
        <v>3889.7835771083369</v>
      </c>
      <c r="J29">
        <f>I29^(1/3)</f>
        <v>15.72685247007815</v>
      </c>
      <c r="K29">
        <f>$B$8/(I29*(10^-24))</f>
        <v>1.7787313517179</v>
      </c>
      <c r="L29">
        <v>-569.13862040467427</v>
      </c>
      <c r="M29">
        <f>L29/L31</f>
        <v>-5.6913862040467427</v>
      </c>
    </row>
    <row r="30" spans="2:13" x14ac:dyDescent="0.2">
      <c r="B30">
        <v>1.04</v>
      </c>
      <c r="C30">
        <v>-567.82604233111101</v>
      </c>
      <c r="D30">
        <v>31.350301111111101</v>
      </c>
      <c r="E30">
        <v>-1.5702866666666599</v>
      </c>
      <c r="F30">
        <f t="shared" si="8"/>
        <v>15.828625280000001</v>
      </c>
      <c r="G30">
        <f t="shared" si="9"/>
        <v>3965.7889080287964</v>
      </c>
      <c r="H30">
        <f t="shared" si="10"/>
        <v>1.7446415228991712</v>
      </c>
    </row>
    <row r="31" spans="2:13" x14ac:dyDescent="0.2">
      <c r="K31" t="s">
        <v>3</v>
      </c>
      <c r="L31">
        <v>100</v>
      </c>
    </row>
    <row r="33" spans="2:13" x14ac:dyDescent="0.2">
      <c r="B33">
        <v>1100</v>
      </c>
    </row>
    <row r="34" spans="2:13" x14ac:dyDescent="0.2">
      <c r="H34" t="s">
        <v>23</v>
      </c>
    </row>
    <row r="35" spans="2:13" x14ac:dyDescent="0.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 t="s">
        <v>29</v>
      </c>
      <c r="L35" t="s">
        <v>31</v>
      </c>
      <c r="M35" t="s">
        <v>32</v>
      </c>
    </row>
    <row r="36" spans="2:13" x14ac:dyDescent="0.2">
      <c r="B36">
        <v>0.99</v>
      </c>
      <c r="C36">
        <v>-577.37128468000003</v>
      </c>
      <c r="D36">
        <v>29.219238222222199</v>
      </c>
      <c r="E36">
        <v>11.9336511111111</v>
      </c>
      <c r="F36">
        <f t="shared" ref="F36:F41" si="11">$F$10*B36</f>
        <v>15.06763368</v>
      </c>
      <c r="G36">
        <f t="shared" ref="G36" si="12">F36^3</f>
        <v>3420.8588875379</v>
      </c>
      <c r="H36">
        <f t="shared" ref="H36:H41" si="13">$B$8/G36/(1E-24)</f>
        <v>2.0225563893340652</v>
      </c>
    </row>
    <row r="37" spans="2:13" x14ac:dyDescent="0.2">
      <c r="B37">
        <v>1</v>
      </c>
      <c r="C37">
        <v>-577.20431783111098</v>
      </c>
      <c r="D37">
        <v>28.048759555555598</v>
      </c>
      <c r="E37">
        <v>6.8639311111111203</v>
      </c>
      <c r="F37">
        <f t="shared" si="11"/>
        <v>15.219832</v>
      </c>
      <c r="G37">
        <f t="shared" ref="G37" si="14">F37^3</f>
        <v>3525.5718984951031</v>
      </c>
      <c r="H37">
        <f t="shared" si="13"/>
        <v>1.9624844420144538</v>
      </c>
    </row>
    <row r="38" spans="2:13" x14ac:dyDescent="0.2">
      <c r="B38">
        <v>1.01</v>
      </c>
      <c r="C38">
        <v>-576.05313280444398</v>
      </c>
      <c r="D38">
        <v>28.318164222222201</v>
      </c>
      <c r="E38">
        <v>3.2460844444444499</v>
      </c>
      <c r="F38">
        <f t="shared" si="11"/>
        <v>15.37203032</v>
      </c>
      <c r="G38">
        <f t="shared" ref="G38" si="15">F38^3</f>
        <v>3632.4002525914034</v>
      </c>
      <c r="H38">
        <f t="shared" si="13"/>
        <v>1.9047680648805094</v>
      </c>
    </row>
    <row r="39" spans="2:13" x14ac:dyDescent="0.2">
      <c r="B39">
        <v>1.02</v>
      </c>
      <c r="C39">
        <v>-574.52211748888897</v>
      </c>
      <c r="D39">
        <v>28.503266888888898</v>
      </c>
      <c r="E39">
        <v>1.23244222222222</v>
      </c>
      <c r="F39">
        <f t="shared" si="11"/>
        <v>15.52422864</v>
      </c>
      <c r="G39">
        <f t="shared" ref="G39:G41" si="16">F39^3</f>
        <v>3741.365103258192</v>
      </c>
      <c r="H39">
        <f t="shared" si="13"/>
        <v>1.849292920911314</v>
      </c>
    </row>
    <row r="40" spans="2:13" x14ac:dyDescent="0.2">
      <c r="B40">
        <v>1.03</v>
      </c>
      <c r="C40">
        <v>-572.10804927555603</v>
      </c>
      <c r="D40">
        <v>29.047026444444398</v>
      </c>
      <c r="E40">
        <v>-0.59429111111111099</v>
      </c>
      <c r="F40">
        <f t="shared" si="11"/>
        <v>15.676426960000001</v>
      </c>
      <c r="G40">
        <f t="shared" si="16"/>
        <v>3852.4876039268588</v>
      </c>
      <c r="H40">
        <f t="shared" si="13"/>
        <v>1.7959512687198669</v>
      </c>
      <c r="I40">
        <v>3801.5715028103737</v>
      </c>
      <c r="J40">
        <f>I40^(1/3)</f>
        <v>15.607058364643303</v>
      </c>
      <c r="K40">
        <f>$B$8/(I40*(10^-24))</f>
        <v>1.8200052254403489</v>
      </c>
      <c r="L40">
        <v>-574.34510815000635</v>
      </c>
      <c r="M40">
        <f>L40/L42</f>
        <v>-5.7434510815000639</v>
      </c>
    </row>
    <row r="41" spans="2:13" x14ac:dyDescent="0.2">
      <c r="B41">
        <v>1.04</v>
      </c>
      <c r="C41">
        <v>-571.76621971333304</v>
      </c>
      <c r="D41">
        <v>28.821165333333301</v>
      </c>
      <c r="E41">
        <v>-2.9444666666666701</v>
      </c>
      <c r="F41">
        <f t="shared" si="11"/>
        <v>15.828625280000001</v>
      </c>
      <c r="G41">
        <f t="shared" si="16"/>
        <v>3965.7889080287964</v>
      </c>
      <c r="H41">
        <f t="shared" si="13"/>
        <v>1.7446415228991712</v>
      </c>
    </row>
    <row r="42" spans="2:13" x14ac:dyDescent="0.2">
      <c r="K42" t="s">
        <v>3</v>
      </c>
      <c r="L42">
        <v>100</v>
      </c>
    </row>
    <row r="44" spans="2:13" x14ac:dyDescent="0.2">
      <c r="B44">
        <v>1000</v>
      </c>
    </row>
    <row r="45" spans="2:13" x14ac:dyDescent="0.2">
      <c r="H45" t="s">
        <v>23</v>
      </c>
    </row>
    <row r="46" spans="2:13" x14ac:dyDescent="0.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 t="s">
        <v>29</v>
      </c>
      <c r="L46" t="s">
        <v>31</v>
      </c>
      <c r="M46" t="s">
        <v>32</v>
      </c>
    </row>
    <row r="47" spans="2:13" x14ac:dyDescent="0.2">
      <c r="B47">
        <v>0.98</v>
      </c>
      <c r="C47">
        <v>-582.12998193555495</v>
      </c>
      <c r="D47">
        <v>26.330314222222199</v>
      </c>
      <c r="E47">
        <v>13.0386977777778</v>
      </c>
      <c r="F47">
        <f t="shared" ref="F47:F51" si="17">$F$10*B47</f>
        <v>14.91543536</v>
      </c>
      <c r="G47">
        <f t="shared" ref="G47:G51" si="18">F47^3</f>
        <v>3318.2400662884033</v>
      </c>
      <c r="H47">
        <f t="shared" ref="H47:H51" si="19">$B$8/G47/(1E-24)</f>
        <v>2.0851053154026529</v>
      </c>
    </row>
    <row r="48" spans="2:13" x14ac:dyDescent="0.2">
      <c r="B48">
        <v>0.99</v>
      </c>
      <c r="C48">
        <v>-580.98569705555497</v>
      </c>
      <c r="D48">
        <v>26.6679733333333</v>
      </c>
      <c r="E48">
        <v>8.4002733333333399</v>
      </c>
      <c r="F48">
        <f t="shared" si="17"/>
        <v>15.06763368</v>
      </c>
      <c r="G48">
        <f t="shared" si="18"/>
        <v>3420.8588875379</v>
      </c>
      <c r="H48">
        <f t="shared" si="19"/>
        <v>2.0225563893340652</v>
      </c>
    </row>
    <row r="49" spans="2:13" x14ac:dyDescent="0.2">
      <c r="B49">
        <v>1</v>
      </c>
      <c r="C49">
        <v>-579.41526408666596</v>
      </c>
      <c r="D49">
        <v>26.4219093333333</v>
      </c>
      <c r="E49">
        <v>5.52946000000001</v>
      </c>
      <c r="F49">
        <f t="shared" si="17"/>
        <v>15.219832</v>
      </c>
      <c r="G49">
        <f t="shared" si="18"/>
        <v>3525.5718984951031</v>
      </c>
      <c r="H49">
        <f t="shared" si="19"/>
        <v>1.9624844420144538</v>
      </c>
    </row>
    <row r="50" spans="2:13" x14ac:dyDescent="0.2">
      <c r="B50">
        <v>1.01</v>
      </c>
      <c r="C50">
        <v>-578.10084370444395</v>
      </c>
      <c r="D50">
        <v>26.262872444444401</v>
      </c>
      <c r="E50">
        <v>2.4314911111111099</v>
      </c>
      <c r="F50">
        <f t="shared" si="17"/>
        <v>15.37203032</v>
      </c>
      <c r="G50">
        <f t="shared" si="18"/>
        <v>3632.4002525914034</v>
      </c>
      <c r="H50">
        <f t="shared" si="19"/>
        <v>1.9047680648805094</v>
      </c>
    </row>
    <row r="51" spans="2:13" x14ac:dyDescent="0.2">
      <c r="B51">
        <v>1.02</v>
      </c>
      <c r="C51">
        <v>-577.49761692666698</v>
      </c>
      <c r="D51">
        <v>25.866488</v>
      </c>
      <c r="E51">
        <v>-1.9682200000000001</v>
      </c>
      <c r="F51">
        <f t="shared" si="17"/>
        <v>15.52422864</v>
      </c>
      <c r="G51">
        <f t="shared" si="18"/>
        <v>3741.365103258192</v>
      </c>
      <c r="H51">
        <f t="shared" si="19"/>
        <v>1.849292920911314</v>
      </c>
    </row>
    <row r="52" spans="2:13" x14ac:dyDescent="0.2">
      <c r="I52">
        <v>3689.3933129684369</v>
      </c>
      <c r="J52">
        <f>I52^(1/3)</f>
        <v>15.452010173988201</v>
      </c>
      <c r="K52">
        <f>$B$8/(I52*(10^-24))</f>
        <v>1.8753435627694464</v>
      </c>
      <c r="L52">
        <v>-577.77074116896824</v>
      </c>
      <c r="M52">
        <f>L52/L54</f>
        <v>-5.7777074116896827</v>
      </c>
    </row>
    <row r="54" spans="2:13" x14ac:dyDescent="0.2">
      <c r="K54" t="s">
        <v>3</v>
      </c>
      <c r="L5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59"/>
  <sheetViews>
    <sheetView topLeftCell="A34" workbookViewId="0">
      <selection activeCell="G63" sqref="G6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LINEST(E55:E59,G55:G59^{1,2})</f>
        <v>9.9801290494255917E-5</v>
      </c>
      <c r="K6">
        <v>-0.5901879536711151</v>
      </c>
      <c r="L6">
        <v>869.8654378069333</v>
      </c>
    </row>
    <row r="7" spans="2:13" x14ac:dyDescent="0.2">
      <c r="B7" t="s">
        <v>5</v>
      </c>
      <c r="J7" t="s">
        <v>20</v>
      </c>
      <c r="K7">
        <f>(-K6+SQRT(K6^2-4*J6*L6))/(2*J6)</f>
        <v>3120.4689140637629</v>
      </c>
      <c r="L7">
        <f>(-K6-SQRT(K6^2-4*J6*L6))/(2*J6)</f>
        <v>2793.1615685509228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14.2</v>
      </c>
      <c r="I10" t="s">
        <v>19</v>
      </c>
      <c r="J10" cm="1">
        <f t="array" ref="J10:L10">LINEST(E55:E59,C55:C59^{1,2})</f>
        <v>0.57548097344653126</v>
      </c>
      <c r="K10">
        <v>702.99757976403544</v>
      </c>
      <c r="L10">
        <v>214690.14490644701</v>
      </c>
    </row>
    <row r="11" spans="2:13" x14ac:dyDescent="0.2">
      <c r="J11" t="s">
        <v>20</v>
      </c>
      <c r="K11">
        <f>(-K10+SQRT(K10^2-4*J10*L10))/(2*J10)</f>
        <v>-608.80572959475307</v>
      </c>
      <c r="L11">
        <f>(-K10-SQRT(K10^2-4*J10*L10))/(2*J10)</f>
        <v>-612.7769329106859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-603.39408408444399</v>
      </c>
      <c r="D15">
        <v>33.355782222222203</v>
      </c>
      <c r="E15">
        <v>9.8729866666666606</v>
      </c>
      <c r="F15">
        <f t="shared" ref="F15:F16" si="0">$F$10*B15</f>
        <v>14.058</v>
      </c>
      <c r="G15">
        <f t="shared" ref="G15:G16" si="1">F15^3</f>
        <v>2778.2454831119999</v>
      </c>
      <c r="H15">
        <f t="shared" ref="H15:H16" si="2">$B$8/G15/(1E-24)</f>
        <v>1.9263380549098332</v>
      </c>
    </row>
    <row r="16" spans="2:13" x14ac:dyDescent="0.2">
      <c r="B16">
        <v>1</v>
      </c>
      <c r="C16">
        <v>-601.87902972474399</v>
      </c>
      <c r="D16">
        <v>33.424890251745502</v>
      </c>
      <c r="E16">
        <v>5.8614093476959903</v>
      </c>
      <c r="F16">
        <f t="shared" si="0"/>
        <v>14.2</v>
      </c>
      <c r="G16">
        <f t="shared" si="1"/>
        <v>2863.2879999999996</v>
      </c>
      <c r="H16">
        <f t="shared" si="2"/>
        <v>1.8691238883409569</v>
      </c>
    </row>
    <row r="17" spans="2:13" x14ac:dyDescent="0.2">
      <c r="B17">
        <v>1.0049999999999999</v>
      </c>
      <c r="C17">
        <v>-601.14057541777697</v>
      </c>
      <c r="D17">
        <v>33.217767111111101</v>
      </c>
      <c r="E17">
        <v>3.6723911111111098</v>
      </c>
      <c r="F17">
        <f t="shared" ref="F17:F19" si="3">$F$10*B17</f>
        <v>14.270999999999997</v>
      </c>
      <c r="G17">
        <f t="shared" ref="G17:G19" si="4">F17^3</f>
        <v>2906.4524245109983</v>
      </c>
      <c r="H17">
        <f t="shared" ref="H17:H19" si="5">$B$8/G17/(1E-24)</f>
        <v>1.8413650795954215</v>
      </c>
    </row>
    <row r="18" spans="2:13" x14ac:dyDescent="0.2">
      <c r="B18">
        <v>1.01</v>
      </c>
      <c r="C18">
        <v>-600.67473306888905</v>
      </c>
      <c r="D18">
        <v>33.042980222222198</v>
      </c>
      <c r="E18">
        <v>1.54493777777778</v>
      </c>
      <c r="F18">
        <f t="shared" si="3"/>
        <v>14.341999999999999</v>
      </c>
      <c r="G18">
        <f t="shared" si="4"/>
        <v>2950.0484896879993</v>
      </c>
      <c r="H18">
        <f t="shared" si="5"/>
        <v>1.8141532312799433</v>
      </c>
      <c r="I18">
        <v>3003.0360193911124</v>
      </c>
      <c r="J18">
        <f>I18^(1/3)</f>
        <v>14.427359282409711</v>
      </c>
      <c r="K18">
        <f>$B$8/(I18*(10^-24))</f>
        <v>1.7821431263036014</v>
      </c>
      <c r="L18">
        <v>-599.93888123456372</v>
      </c>
      <c r="M18">
        <f>L18/L20</f>
        <v>-5.9993888123456376</v>
      </c>
    </row>
    <row r="19" spans="2:13" x14ac:dyDescent="0.2">
      <c r="B19">
        <v>1.0149999999999999</v>
      </c>
      <c r="C19">
        <v>-600.22778648889005</v>
      </c>
      <c r="D19">
        <v>33.166473777777803</v>
      </c>
      <c r="E19">
        <v>0.345546666666666</v>
      </c>
      <c r="F19">
        <f t="shared" si="3"/>
        <v>14.412999999999998</v>
      </c>
      <c r="G19">
        <f t="shared" si="4"/>
        <v>2994.0783429969993</v>
      </c>
      <c r="H19">
        <f t="shared" si="5"/>
        <v>1.7874749378277586</v>
      </c>
    </row>
    <row r="20" spans="2:13" x14ac:dyDescent="0.2">
      <c r="B20">
        <v>1.02</v>
      </c>
      <c r="C20">
        <v>-599.40760894666698</v>
      </c>
      <c r="D20">
        <v>33.133292222222202</v>
      </c>
      <c r="E20">
        <v>-0.90337999999999996</v>
      </c>
      <c r="F20">
        <f t="shared" ref="F20:F21" si="6">$F$10*B20</f>
        <v>14.484</v>
      </c>
      <c r="G20">
        <f t="shared" ref="G20:G21" si="7">F20^3</f>
        <v>3038.5441319040001</v>
      </c>
      <c r="H20">
        <f t="shared" ref="H20:H21" si="8">$B$8/G20/(1E-24)</f>
        <v>1.761317186019099</v>
      </c>
      <c r="K20" t="s">
        <v>3</v>
      </c>
      <c r="L20">
        <v>100</v>
      </c>
    </row>
    <row r="21" spans="2:13" x14ac:dyDescent="0.2">
      <c r="B21">
        <v>1.0249999999999999</v>
      </c>
      <c r="C21">
        <v>-599.08673015777799</v>
      </c>
      <c r="D21">
        <v>33.057203333333298</v>
      </c>
      <c r="E21">
        <v>-2.4525755555555602</v>
      </c>
      <c r="F21">
        <f t="shared" si="6"/>
        <v>14.554999999999998</v>
      </c>
      <c r="G21">
        <f t="shared" si="7"/>
        <v>3083.4480038749989</v>
      </c>
      <c r="H21">
        <f t="shared" si="8"/>
        <v>1.7356673416494428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-608.01367921555504</v>
      </c>
      <c r="D28">
        <v>30.313863777777801</v>
      </c>
      <c r="E28">
        <v>10.3972822222222</v>
      </c>
      <c r="F28">
        <f t="shared" ref="F28:F29" si="9">$F$10*B28</f>
        <v>13.915999999999999</v>
      </c>
      <c r="G28">
        <f t="shared" ref="G28:G29" si="10">F28^3</f>
        <v>2694.9037592959994</v>
      </c>
      <c r="H28">
        <f t="shared" ref="H28:H29" si="11">$B$8/G28/(1E-24)</f>
        <v>1.9859113638247634</v>
      </c>
    </row>
    <row r="29" spans="2:13" x14ac:dyDescent="0.2">
      <c r="B29">
        <v>0.99</v>
      </c>
      <c r="C29">
        <v>-605.87116253999898</v>
      </c>
      <c r="D29">
        <v>30.829143333333299</v>
      </c>
      <c r="E29">
        <v>6.90611333333334</v>
      </c>
      <c r="F29">
        <f t="shared" si="9"/>
        <v>14.058</v>
      </c>
      <c r="G29">
        <f t="shared" si="10"/>
        <v>2778.2454831119999</v>
      </c>
      <c r="H29">
        <f t="shared" si="11"/>
        <v>1.9263380549098332</v>
      </c>
    </row>
    <row r="30" spans="2:13" x14ac:dyDescent="0.2">
      <c r="B30">
        <v>1</v>
      </c>
      <c r="C30">
        <v>-605.25256366444501</v>
      </c>
      <c r="D30">
        <v>30.706834666666602</v>
      </c>
      <c r="E30">
        <v>2.65153111111111</v>
      </c>
      <c r="F30">
        <f>$F$10*B30</f>
        <v>14.2</v>
      </c>
      <c r="G30">
        <f t="shared" ref="G30:G33" si="12">F30^3</f>
        <v>2863.2879999999996</v>
      </c>
      <c r="H30">
        <f>$B$8/G30/(1E-24)</f>
        <v>1.8691238883409569</v>
      </c>
      <c r="I30">
        <v>2946.3339069687959</v>
      </c>
      <c r="J30">
        <f>I30^(1/3)</f>
        <v>14.335977847981111</v>
      </c>
      <c r="K30">
        <f>$B$8/(I30*(10^-24))</f>
        <v>1.8164404201918856</v>
      </c>
      <c r="L30">
        <v>-603.4155077534798</v>
      </c>
      <c r="M30">
        <f>L30/L32</f>
        <v>-6.0341550775347983</v>
      </c>
    </row>
    <row r="31" spans="2:13" x14ac:dyDescent="0.2">
      <c r="B31">
        <v>1.0049999999999999</v>
      </c>
      <c r="C31">
        <v>-604.09246373777796</v>
      </c>
      <c r="D31">
        <v>31.054102666666601</v>
      </c>
      <c r="E31">
        <v>1.77412444444444</v>
      </c>
      <c r="F31">
        <f>$F$10*B31</f>
        <v>14.270999999999997</v>
      </c>
      <c r="G31">
        <f t="shared" ref="G31" si="13">F31^3</f>
        <v>2906.4524245109983</v>
      </c>
      <c r="H31">
        <f>$B$8/G31/(1E-24)</f>
        <v>1.8413650795954215</v>
      </c>
    </row>
    <row r="32" spans="2:13" x14ac:dyDescent="0.2">
      <c r="B32">
        <v>1.01</v>
      </c>
      <c r="C32">
        <v>-603.28089783333405</v>
      </c>
      <c r="D32">
        <v>30.886264000000001</v>
      </c>
      <c r="E32">
        <v>5.0288888888888598E-2</v>
      </c>
      <c r="F32">
        <f t="shared" ref="F32:F33" si="14">$F$10*B32</f>
        <v>14.341999999999999</v>
      </c>
      <c r="G32">
        <f t="shared" si="12"/>
        <v>2950.0484896879993</v>
      </c>
      <c r="H32">
        <f t="shared" ref="H32:H33" si="15">$B$8/G32/(1E-24)</f>
        <v>1.8141532312799433</v>
      </c>
      <c r="K32" t="s">
        <v>3</v>
      </c>
      <c r="L32">
        <v>100</v>
      </c>
    </row>
    <row r="33" spans="2:13" x14ac:dyDescent="0.2">
      <c r="B33">
        <v>1.0149999999999999</v>
      </c>
      <c r="C33">
        <v>-602.70422223111098</v>
      </c>
      <c r="D33">
        <v>30.826090888888899</v>
      </c>
      <c r="E33">
        <v>-1.8257288888888901</v>
      </c>
      <c r="F33">
        <f t="shared" si="14"/>
        <v>14.412999999999998</v>
      </c>
      <c r="G33">
        <f t="shared" si="12"/>
        <v>2994.0783429969993</v>
      </c>
      <c r="H33">
        <f t="shared" si="15"/>
        <v>1.7874749378277586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0.97</v>
      </c>
      <c r="C41">
        <v>-611.50414431111096</v>
      </c>
      <c r="D41">
        <v>28.410137333333299</v>
      </c>
      <c r="E41">
        <v>13.02936</v>
      </c>
      <c r="F41">
        <f t="shared" ref="F41:F43" si="16">$F$10*B41</f>
        <v>13.773999999999999</v>
      </c>
      <c r="G41">
        <f t="shared" ref="G41:G43" si="17">F41^3</f>
        <v>2613.2456488239995</v>
      </c>
      <c r="H41">
        <f t="shared" ref="H41:H43" si="18">$B$8/G41/(1E-24)</f>
        <v>2.0479666740891389</v>
      </c>
    </row>
    <row r="42" spans="2:13" x14ac:dyDescent="0.2">
      <c r="B42">
        <v>0.98</v>
      </c>
      <c r="C42">
        <v>-610.88391847999901</v>
      </c>
      <c r="D42">
        <v>28.106403333333301</v>
      </c>
      <c r="E42">
        <v>7.8005088888888903</v>
      </c>
      <c r="F42">
        <f t="shared" si="16"/>
        <v>13.915999999999999</v>
      </c>
      <c r="G42">
        <f t="shared" si="17"/>
        <v>2694.9037592959994</v>
      </c>
      <c r="H42">
        <f t="shared" si="18"/>
        <v>1.9859113638247634</v>
      </c>
    </row>
    <row r="43" spans="2:13" x14ac:dyDescent="0.2">
      <c r="B43">
        <v>0.99</v>
      </c>
      <c r="C43">
        <v>-609.69099178444401</v>
      </c>
      <c r="D43">
        <v>27.889015333333301</v>
      </c>
      <c r="E43">
        <v>3.1113311111111099</v>
      </c>
      <c r="F43">
        <f t="shared" si="16"/>
        <v>14.058</v>
      </c>
      <c r="G43">
        <f t="shared" si="17"/>
        <v>2778.2454831119999</v>
      </c>
      <c r="H43">
        <f t="shared" si="18"/>
        <v>1.9263380549098332</v>
      </c>
      <c r="I43">
        <v>2855.181474684136</v>
      </c>
      <c r="J43">
        <f>I43^(1/3)</f>
        <v>14.186586345706584</v>
      </c>
      <c r="K43">
        <f>$B$8/(I43*(10^-24))</f>
        <v>1.8744307664689035</v>
      </c>
      <c r="L43">
        <v>-608.42168929998456</v>
      </c>
      <c r="M43">
        <f>L43/L45</f>
        <v>-6.0842168929998452</v>
      </c>
    </row>
    <row r="44" spans="2:13" x14ac:dyDescent="0.2">
      <c r="B44">
        <v>0.995</v>
      </c>
      <c r="C44">
        <v>-609.02992016888902</v>
      </c>
      <c r="D44">
        <v>28.1835846666667</v>
      </c>
      <c r="E44">
        <v>1.98709111111111</v>
      </c>
      <c r="F44">
        <f t="shared" ref="F44" si="19">$F$10*B44</f>
        <v>14.129</v>
      </c>
      <c r="G44">
        <f t="shared" ref="G44" si="20">F44^3</f>
        <v>2820.5530686889997</v>
      </c>
      <c r="H44">
        <f t="shared" ref="H44" si="21">$B$8/G44/(1E-24)</f>
        <v>1.8974434693007032</v>
      </c>
    </row>
    <row r="45" spans="2:13" x14ac:dyDescent="0.2">
      <c r="B45">
        <v>1</v>
      </c>
      <c r="C45">
        <v>-607.80930280222196</v>
      </c>
      <c r="D45">
        <v>28.271678444444401</v>
      </c>
      <c r="E45">
        <v>-0.50625111111111099</v>
      </c>
      <c r="F45">
        <f>$F$10*B45</f>
        <v>14.2</v>
      </c>
      <c r="G45">
        <f t="shared" ref="G45:G46" si="22">F45^3</f>
        <v>2863.2879999999996</v>
      </c>
      <c r="H45">
        <f>$B$8/G45/(1E-24)</f>
        <v>1.8691238883409569</v>
      </c>
      <c r="K45" t="s">
        <v>3</v>
      </c>
      <c r="L45">
        <v>100</v>
      </c>
    </row>
    <row r="46" spans="2:13" x14ac:dyDescent="0.2">
      <c r="B46">
        <v>1.0049999999999999</v>
      </c>
      <c r="C46">
        <v>-606.61852787333203</v>
      </c>
      <c r="D46">
        <v>28.602032666666702</v>
      </c>
      <c r="E46">
        <v>-1.9364044444444399</v>
      </c>
      <c r="F46">
        <f t="shared" ref="F46" si="23">$F$10*B46</f>
        <v>14.270999999999997</v>
      </c>
      <c r="G46">
        <f t="shared" si="22"/>
        <v>2906.4524245109983</v>
      </c>
      <c r="H46">
        <f t="shared" ref="H46" si="24">$B$8/G46/(1E-24)</f>
        <v>1.8413650795954215</v>
      </c>
    </row>
    <row r="52" spans="2:13" x14ac:dyDescent="0.2">
      <c r="B52">
        <v>1000</v>
      </c>
    </row>
    <row r="53" spans="2:13" x14ac:dyDescent="0.2">
      <c r="H53" t="s">
        <v>23</v>
      </c>
    </row>
    <row r="54" spans="2:13" x14ac:dyDescent="0.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 t="s">
        <v>29</v>
      </c>
      <c r="L54" t="s">
        <v>31</v>
      </c>
      <c r="M54" t="s">
        <v>32</v>
      </c>
    </row>
    <row r="55" spans="2:13" x14ac:dyDescent="0.2">
      <c r="B55">
        <v>0.96</v>
      </c>
      <c r="C55">
        <v>-616.31592727333305</v>
      </c>
      <c r="D55">
        <v>25.464230666666701</v>
      </c>
      <c r="E55">
        <v>15.096455555555499</v>
      </c>
      <c r="F55">
        <f>$F$10*B55</f>
        <v>13.632</v>
      </c>
      <c r="G55">
        <f t="shared" ref="G55:G59" si="25">F55^3</f>
        <v>2533.2539719679999</v>
      </c>
      <c r="H55">
        <f t="shared" ref="H55:H59" si="26">$B$8/G55/(1E-24)</f>
        <v>2.1126346032499597</v>
      </c>
    </row>
    <row r="56" spans="2:13" x14ac:dyDescent="0.2">
      <c r="B56">
        <v>0.97</v>
      </c>
      <c r="C56">
        <v>-615.24007592888904</v>
      </c>
      <c r="D56">
        <v>25.914586444444399</v>
      </c>
      <c r="E56">
        <v>9.3316266666666703</v>
      </c>
      <c r="F56">
        <f t="shared" ref="F56:F59" si="27">$F$10*B56</f>
        <v>13.773999999999999</v>
      </c>
      <c r="G56">
        <f t="shared" si="25"/>
        <v>2613.2456488239995</v>
      </c>
      <c r="H56">
        <f t="shared" si="26"/>
        <v>2.0479666740891389</v>
      </c>
    </row>
    <row r="57" spans="2:13" x14ac:dyDescent="0.2">
      <c r="B57">
        <v>0.98</v>
      </c>
      <c r="C57">
        <v>-613.88798691111197</v>
      </c>
      <c r="D57">
        <v>25.530689333333299</v>
      </c>
      <c r="E57">
        <v>4.2946511111111096</v>
      </c>
      <c r="F57">
        <f t="shared" si="27"/>
        <v>13.915999999999999</v>
      </c>
      <c r="G57">
        <f t="shared" si="25"/>
        <v>2694.9037592959994</v>
      </c>
      <c r="H57">
        <f t="shared" si="26"/>
        <v>1.9859113638247634</v>
      </c>
      <c r="I57">
        <v>2793.1615685509228</v>
      </c>
      <c r="J57">
        <f>I57^(1/3)</f>
        <v>14.083113712691549</v>
      </c>
      <c r="K57">
        <f>$B$8/(I57*(10^-24))</f>
        <v>1.9160509940627979</v>
      </c>
      <c r="L57">
        <v>-612.7769329106859</v>
      </c>
      <c r="M57">
        <f>L57/L59</f>
        <v>-6.1277693291068589</v>
      </c>
    </row>
    <row r="58" spans="2:13" x14ac:dyDescent="0.2">
      <c r="B58">
        <v>0.99</v>
      </c>
      <c r="C58">
        <v>-613.32528245333299</v>
      </c>
      <c r="D58">
        <v>25.330127555555599</v>
      </c>
      <c r="E58">
        <v>0.135735555555558</v>
      </c>
      <c r="F58">
        <f t="shared" si="27"/>
        <v>14.058</v>
      </c>
      <c r="G58">
        <f t="shared" si="25"/>
        <v>2778.2454831119999</v>
      </c>
      <c r="H58">
        <f t="shared" si="26"/>
        <v>1.9263380549098332</v>
      </c>
    </row>
    <row r="59" spans="2:13" x14ac:dyDescent="0.2">
      <c r="B59">
        <v>1</v>
      </c>
      <c r="C59">
        <v>-611.62423735555603</v>
      </c>
      <c r="D59">
        <v>25.826231111111099</v>
      </c>
      <c r="E59">
        <v>-1.6362977777777801</v>
      </c>
      <c r="F59">
        <f t="shared" si="27"/>
        <v>14.2</v>
      </c>
      <c r="G59">
        <f t="shared" si="25"/>
        <v>2863.2879999999996</v>
      </c>
      <c r="H59">
        <f t="shared" si="26"/>
        <v>1.8691238883409569</v>
      </c>
      <c r="K59" t="s">
        <v>3</v>
      </c>
      <c r="L59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workbookViewId="0">
      <selection activeCell="I41" activeCellId="2" sqref="I18:M18 I29:M29 I41:M41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LINEST(E37:E45,G37:G45^{1,2})</f>
        <v>2.6937804951692049E-5</v>
      </c>
      <c r="K6">
        <v>-0.21742036089760239</v>
      </c>
      <c r="L6">
        <v>431.57274622549176</v>
      </c>
    </row>
    <row r="7" spans="2:13" x14ac:dyDescent="0.2">
      <c r="B7" t="s">
        <v>5</v>
      </c>
      <c r="J7" t="s">
        <v>20</v>
      </c>
      <c r="K7">
        <f>(-K6+SQRT(K6^2-4*J6*L6))/(2*J6)</f>
        <v>4550.3603041840315</v>
      </c>
      <c r="L7">
        <f>(-K6-SQRT(K6^2-4*J6*L6))/(2*J6)</f>
        <v>3520.8378237816814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LINEST(E37:E45,C37:C45^{1,2})</f>
        <v>0.12495101252712336</v>
      </c>
      <c r="K10">
        <v>113.00477102096715</v>
      </c>
      <c r="L10">
        <v>25544.925732269265</v>
      </c>
    </row>
    <row r="11" spans="2:13" x14ac:dyDescent="0.2">
      <c r="J11" t="s">
        <v>20</v>
      </c>
      <c r="K11">
        <f>(-K10+SQRT(K10^2-4*J10*L10))/(2*J10)</f>
        <v>-445.71804280610269</v>
      </c>
      <c r="L11">
        <f>(-K10-SQRT(K10^2-4*J10*L10))/(2*J10)</f>
        <v>-458.67455662511031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C37">
        <v>-464.49877475555598</v>
      </c>
      <c r="D37">
        <v>28.648210888888901</v>
      </c>
      <c r="E37">
        <v>14.9675422222222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I41">
        <v>3520.8378237816814</v>
      </c>
      <c r="J41">
        <f>I41^(1/3)</f>
        <v>15.213016642763073</v>
      </c>
      <c r="K41">
        <f>$B$8/(I41*(10^-24))</f>
        <v>1.9802104922036636</v>
      </c>
      <c r="L41">
        <v>-458.67455662511031</v>
      </c>
      <c r="M41">
        <f>L41/L43</f>
        <v>-4.5867455662511034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8"/>
  <sheetViews>
    <sheetView topLeftCell="B1" workbookViewId="0">
      <selection activeCell="I44" activeCellId="2" sqref="I18:M18 I31:M31 I44:M44"/>
    </sheetView>
  </sheetViews>
  <sheetFormatPr baseColWidth="10" defaultRowHeight="16" x14ac:dyDescent="0.2"/>
  <cols>
    <col min="10" max="10" width="12.1640625" bestFit="1" customWidth="1"/>
  </cols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cm="1">
        <f t="array" ref="J6:L6">LINEST(E16:E21,G16:G21^{1,2})</f>
        <v>1.0372606533811203E-5</v>
      </c>
      <c r="K6">
        <v>-0.12196869108272576</v>
      </c>
      <c r="L6">
        <v>356.62978965647369</v>
      </c>
    </row>
    <row r="7" spans="2:17" x14ac:dyDescent="0.2">
      <c r="B7" t="s">
        <v>5</v>
      </c>
      <c r="J7" t="s">
        <v>20</v>
      </c>
      <c r="K7">
        <f>(-K6+SQRT(K6^2-4*J6*L6))/(2*J6)</f>
        <v>6309.5421657523812</v>
      </c>
      <c r="L7">
        <f>(-K6-SQRT(K6^2-4*J6*L6))/(2*J6)</f>
        <v>5449.188938637717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cm="1">
        <f t="array" ref="J10:L10">LINEST(E15:E21,C15:C21^{1,2})</f>
        <v>0.28591238518461887</v>
      </c>
      <c r="K10">
        <v>242.40137504815951</v>
      </c>
      <c r="L10">
        <v>51377.987878217267</v>
      </c>
    </row>
    <row r="11" spans="2:17" x14ac:dyDescent="0.2">
      <c r="J11" t="s">
        <v>20</v>
      </c>
      <c r="K11">
        <f>(-K10+SQRT(K10^2-4*J10*L10))/(2*J10)</f>
        <v>-423.69875047834716</v>
      </c>
      <c r="L11">
        <f>(-K10-SQRT(K10^2-4*J10*L10))/(2*J10)</f>
        <v>-424.11822985860641</v>
      </c>
      <c r="O11" s="1"/>
      <c r="P11" s="1"/>
      <c r="Q11" s="1"/>
    </row>
    <row r="12" spans="2:17" x14ac:dyDescent="0.2">
      <c r="B12">
        <v>1300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" si="0">F15^3</f>
        <v>4410.9439999999995</v>
      </c>
      <c r="H15">
        <f>$B$8/G15/(1E-24)</f>
        <v>2.1827527168787459</v>
      </c>
    </row>
    <row r="16" spans="2:17" x14ac:dyDescent="0.2">
      <c r="B16">
        <v>1.03</v>
      </c>
      <c r="C16">
        <v>-429.83200138666598</v>
      </c>
      <c r="D16">
        <v>33.316189777777801</v>
      </c>
      <c r="E16">
        <v>9.9614266666666804</v>
      </c>
      <c r="F16">
        <f t="shared" ref="F16:F17" si="1">$F$10*B16</f>
        <v>16.891999999999999</v>
      </c>
      <c r="G16">
        <f t="shared" ref="G16:G17" si="2">F16^3</f>
        <v>4819.9576042879989</v>
      </c>
      <c r="H16">
        <f t="shared" ref="H16:H17" si="3">$B$8/G16/(1E-24)</f>
        <v>1.997527943282033</v>
      </c>
    </row>
    <row r="17" spans="2:13" x14ac:dyDescent="0.2">
      <c r="B17">
        <v>1.04</v>
      </c>
      <c r="C17">
        <v>-429.81277186668001</v>
      </c>
      <c r="D17">
        <v>32.7938159701635</v>
      </c>
      <c r="E17">
        <v>6.4868391520001296</v>
      </c>
      <c r="F17">
        <f t="shared" si="1"/>
        <v>17.055999999999997</v>
      </c>
      <c r="G17">
        <f t="shared" si="2"/>
        <v>4961.7121116159979</v>
      </c>
      <c r="H17">
        <f t="shared" si="3"/>
        <v>1.9404592171842521</v>
      </c>
    </row>
    <row r="18" spans="2:13" x14ac:dyDescent="0.2">
      <c r="B18">
        <v>1.05</v>
      </c>
      <c r="C18">
        <v>-427.05048400444502</v>
      </c>
      <c r="D18">
        <v>33.306976888888897</v>
      </c>
      <c r="E18">
        <v>4.0284088888888903</v>
      </c>
      <c r="F18">
        <f t="shared" ref="F18:F21" si="4">$F$10*B18</f>
        <v>17.22</v>
      </c>
      <c r="G18">
        <f t="shared" ref="G18:G21" si="5">F18^3</f>
        <v>5106.219047999999</v>
      </c>
      <c r="H18">
        <f t="shared" ref="H18:H21" si="6">$B$8/G18/(1E-24)</f>
        <v>1.8855438651365908</v>
      </c>
      <c r="I18">
        <v>5447.6876656779723</v>
      </c>
      <c r="J18">
        <f>I18^(1/3)</f>
        <v>17.595599435361585</v>
      </c>
      <c r="K18">
        <f>$B$8/(I18*(10^-24))</f>
        <v>1.7673553608183556</v>
      </c>
      <c r="L18">
        <v>-423.69875047834716</v>
      </c>
      <c r="M18">
        <f>L18/L20</f>
        <v>-4.236987504783472</v>
      </c>
    </row>
    <row r="19" spans="2:13" x14ac:dyDescent="0.2">
      <c r="B19">
        <v>1.06</v>
      </c>
      <c r="C19">
        <v>-425.81034450864598</v>
      </c>
      <c r="D19">
        <v>33.238800140412202</v>
      </c>
      <c r="E19">
        <v>2.5227040205614801</v>
      </c>
      <c r="F19">
        <f t="shared" si="4"/>
        <v>17.384</v>
      </c>
      <c r="G19">
        <f t="shared" si="5"/>
        <v>5253.5048791040008</v>
      </c>
      <c r="H19">
        <f t="shared" si="6"/>
        <v>1.8326812711825409</v>
      </c>
    </row>
    <row r="20" spans="2:13" x14ac:dyDescent="0.2">
      <c r="B20">
        <v>1.07</v>
      </c>
      <c r="C20">
        <v>-424.11519674444497</v>
      </c>
      <c r="D20">
        <v>33.075399555555499</v>
      </c>
      <c r="E20">
        <v>0.544993333333332</v>
      </c>
      <c r="F20">
        <f t="shared" si="4"/>
        <v>17.547999999999998</v>
      </c>
      <c r="G20">
        <f t="shared" si="5"/>
        <v>5403.5960705919979</v>
      </c>
      <c r="H20">
        <f t="shared" si="6"/>
        <v>1.7817764085658596</v>
      </c>
      <c r="K20" t="s">
        <v>3</v>
      </c>
      <c r="L20">
        <v>100</v>
      </c>
    </row>
    <row r="21" spans="2:13" x14ac:dyDescent="0.2">
      <c r="B21">
        <v>1.08</v>
      </c>
      <c r="C21">
        <v>-422.91024989555598</v>
      </c>
      <c r="D21">
        <v>33.079129777777702</v>
      </c>
      <c r="E21">
        <v>-0.99261333333333202</v>
      </c>
      <c r="F21">
        <f t="shared" si="4"/>
        <v>17.712</v>
      </c>
      <c r="G21">
        <f t="shared" si="5"/>
        <v>5556.5190881279996</v>
      </c>
      <c r="H21">
        <f t="shared" si="6"/>
        <v>1.7327394808327186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-435.90243129777798</v>
      </c>
      <c r="D28">
        <v>30.9946511111111</v>
      </c>
      <c r="E28">
        <v>17.841699999999999</v>
      </c>
      <c r="F28">
        <f>$F$10*B28</f>
        <v>16.399999999999999</v>
      </c>
      <c r="G28">
        <f t="shared" ref="G28:G32" si="7">F28^3</f>
        <v>4410.9439999999995</v>
      </c>
      <c r="H28">
        <f>$B$8/G28/(1E-24)</f>
        <v>2.1827527168787459</v>
      </c>
    </row>
    <row r="29" spans="2:13" x14ac:dyDescent="0.2">
      <c r="B29">
        <v>1.02</v>
      </c>
      <c r="C29">
        <v>-434.49655702888901</v>
      </c>
      <c r="D29">
        <v>30.5783857777778</v>
      </c>
      <c r="E29">
        <v>10.3021955555555</v>
      </c>
      <c r="F29">
        <f t="shared" ref="F29:F30" si="8">$F$10*B29</f>
        <v>16.727999999999998</v>
      </c>
      <c r="G29">
        <f t="shared" ref="G29:G30" si="9">F29^3</f>
        <v>4680.9290603519985</v>
      </c>
      <c r="H29">
        <f t="shared" ref="H29:H30" si="10">$B$8/G29/(1E-24)</f>
        <v>2.0568566359080842</v>
      </c>
    </row>
    <row r="30" spans="2:13" x14ac:dyDescent="0.2">
      <c r="B30">
        <v>1.03</v>
      </c>
      <c r="C30">
        <v>-432.78837558222199</v>
      </c>
      <c r="D30">
        <v>30.797200222222202</v>
      </c>
      <c r="E30">
        <v>7.5340422222222196</v>
      </c>
      <c r="F30">
        <f t="shared" si="8"/>
        <v>16.891999999999999</v>
      </c>
      <c r="G30">
        <f t="shared" si="9"/>
        <v>4819.9576042879989</v>
      </c>
      <c r="H30">
        <f t="shared" si="10"/>
        <v>1.997527943282033</v>
      </c>
    </row>
    <row r="31" spans="2:13" x14ac:dyDescent="0.2">
      <c r="B31">
        <v>1.04</v>
      </c>
      <c r="C31">
        <v>-431.03502818222199</v>
      </c>
      <c r="D31">
        <v>31.144508444444501</v>
      </c>
      <c r="E31">
        <v>4.6198866666666696</v>
      </c>
      <c r="F31">
        <f t="shared" ref="F31:F32" si="11">$F$10*B31</f>
        <v>17.055999999999997</v>
      </c>
      <c r="G31">
        <f t="shared" si="7"/>
        <v>4961.7121116159979</v>
      </c>
      <c r="H31">
        <f t="shared" ref="H31:H32" si="12">$B$8/G31/(1E-24)</f>
        <v>1.9404592171842521</v>
      </c>
      <c r="I31">
        <v>5308.4009707059085</v>
      </c>
      <c r="J31">
        <f>I31^(1/3)</f>
        <v>17.444341228234276</v>
      </c>
      <c r="K31">
        <f>$B$8/(I31*(10^-24))</f>
        <v>1.8137288522723771</v>
      </c>
      <c r="L31">
        <v>-428.2395466718927</v>
      </c>
      <c r="M31">
        <f>L31/L33</f>
        <v>-4.2823954667189268</v>
      </c>
    </row>
    <row r="32" spans="2:13" x14ac:dyDescent="0.2">
      <c r="B32">
        <v>1.05</v>
      </c>
      <c r="C32">
        <v>-430.39521584444401</v>
      </c>
      <c r="D32">
        <v>30.508274666666701</v>
      </c>
      <c r="E32">
        <v>2.1457177777777798</v>
      </c>
      <c r="F32">
        <f t="shared" si="11"/>
        <v>17.22</v>
      </c>
      <c r="G32">
        <f t="shared" si="7"/>
        <v>5106.219047999999</v>
      </c>
      <c r="H32">
        <f t="shared" si="12"/>
        <v>1.8855438651365908</v>
      </c>
    </row>
    <row r="33" spans="2:13" x14ac:dyDescent="0.2">
      <c r="B33">
        <v>1.06</v>
      </c>
      <c r="C33">
        <v>-429.11686279111098</v>
      </c>
      <c r="D33">
        <v>30.364003555555598</v>
      </c>
      <c r="E33">
        <v>0.77020666666666704</v>
      </c>
      <c r="F33">
        <f t="shared" ref="F33:F34" si="13">$F$10*B33</f>
        <v>17.384</v>
      </c>
      <c r="G33">
        <f t="shared" ref="G33:G34" si="14">F33^3</f>
        <v>5253.5048791040008</v>
      </c>
      <c r="H33">
        <f t="shared" ref="H33:H34" si="15">$B$8/G33/(1E-24)</f>
        <v>1.8326812711825409</v>
      </c>
      <c r="K33" t="s">
        <v>3</v>
      </c>
      <c r="L33">
        <v>100</v>
      </c>
    </row>
    <row r="34" spans="2:13" x14ac:dyDescent="0.2">
      <c r="B34">
        <v>1.07</v>
      </c>
      <c r="C34">
        <v>-426.53361657777799</v>
      </c>
      <c r="D34">
        <v>30.749323111111099</v>
      </c>
      <c r="E34">
        <v>-0.85436888888888896</v>
      </c>
      <c r="F34">
        <f t="shared" si="13"/>
        <v>17.547999999999998</v>
      </c>
      <c r="G34">
        <f t="shared" si="14"/>
        <v>5403.5960705919979</v>
      </c>
      <c r="H34">
        <f t="shared" si="15"/>
        <v>1.7817764085658596</v>
      </c>
    </row>
    <row r="38" spans="2:13" x14ac:dyDescent="0.2">
      <c r="B38">
        <v>1100</v>
      </c>
    </row>
    <row r="39" spans="2:13" x14ac:dyDescent="0.2">
      <c r="H39" t="s">
        <v>23</v>
      </c>
    </row>
    <row r="40" spans="2:13" x14ac:dyDescent="0.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 t="s">
        <v>29</v>
      </c>
      <c r="L40" t="s">
        <v>31</v>
      </c>
      <c r="M40" t="s">
        <v>32</v>
      </c>
    </row>
    <row r="41" spans="2:13" x14ac:dyDescent="0.2">
      <c r="B41">
        <v>1</v>
      </c>
      <c r="C41">
        <v>-440.54883195999997</v>
      </c>
      <c r="D41">
        <v>27.760117555555599</v>
      </c>
      <c r="E41">
        <v>15.1803044444445</v>
      </c>
      <c r="F41">
        <f>$F$10*B41</f>
        <v>16.399999999999999</v>
      </c>
      <c r="G41">
        <f t="shared" ref="G41:G48" si="16">F41^3</f>
        <v>4410.9439999999995</v>
      </c>
      <c r="H41">
        <f>$B$8/G41/(1E-24)</f>
        <v>2.1827527168787459</v>
      </c>
    </row>
    <row r="42" spans="2:13" x14ac:dyDescent="0.2">
      <c r="B42">
        <v>1.02</v>
      </c>
      <c r="C42">
        <v>-437.529480546667</v>
      </c>
      <c r="D42">
        <v>27.882424888888899</v>
      </c>
      <c r="E42">
        <v>8.5769022222222198</v>
      </c>
      <c r="F42">
        <f t="shared" ref="F42:F43" si="17">$F$10*B42</f>
        <v>16.727999999999998</v>
      </c>
      <c r="G42">
        <f t="shared" ref="G42:G43" si="18">F42^3</f>
        <v>4680.9290603519985</v>
      </c>
      <c r="H42">
        <f t="shared" ref="H42:H43" si="19">$B$8/G42/(1E-24)</f>
        <v>2.0568566359080842</v>
      </c>
    </row>
    <row r="43" spans="2:13" x14ac:dyDescent="0.2">
      <c r="B43">
        <v>1.03</v>
      </c>
      <c r="C43">
        <v>-436.32251206246201</v>
      </c>
      <c r="D43">
        <v>27.818644237776599</v>
      </c>
      <c r="E43">
        <v>5.4871186468344497</v>
      </c>
      <c r="F43">
        <f t="shared" si="17"/>
        <v>16.891999999999999</v>
      </c>
      <c r="G43">
        <f t="shared" si="18"/>
        <v>4819.9576042879989</v>
      </c>
      <c r="H43">
        <f t="shared" si="19"/>
        <v>1.997527943282033</v>
      </c>
    </row>
    <row r="44" spans="2:13" x14ac:dyDescent="0.2">
      <c r="B44">
        <v>1.0349999999999999</v>
      </c>
      <c r="C44">
        <v>-435.34930121333298</v>
      </c>
      <c r="D44">
        <v>28.071345555555599</v>
      </c>
      <c r="E44">
        <v>4.11740444444444</v>
      </c>
      <c r="F44">
        <f t="shared" ref="F44:F46" si="20">$F$10*B44</f>
        <v>16.973999999999997</v>
      </c>
      <c r="G44">
        <f t="shared" ref="G44:G46" si="21">F44^3</f>
        <v>4890.492458423997</v>
      </c>
      <c r="H44">
        <f t="shared" ref="H44:H46" si="22">$B$8/G44/(1E-24)</f>
        <v>1.9687178912658434</v>
      </c>
      <c r="I44">
        <v>5163.9561802676308</v>
      </c>
      <c r="J44">
        <f>I44^(1/3)</f>
        <v>17.284660331144565</v>
      </c>
      <c r="K44">
        <f>$B$8/(I44*(10^-24))</f>
        <v>1.8644619868755377</v>
      </c>
      <c r="L44">
        <v>-432.38987869690806</v>
      </c>
      <c r="M44">
        <f>L44/L46</f>
        <v>-4.3238987869690808</v>
      </c>
    </row>
    <row r="45" spans="2:13" x14ac:dyDescent="0.2">
      <c r="B45">
        <v>1.04</v>
      </c>
      <c r="C45">
        <v>-433.92137409370702</v>
      </c>
      <c r="D45">
        <v>28.372053240978499</v>
      </c>
      <c r="E45">
        <v>2.6494049757868101</v>
      </c>
      <c r="F45">
        <f t="shared" si="20"/>
        <v>17.055999999999997</v>
      </c>
      <c r="G45">
        <f t="shared" si="21"/>
        <v>4961.7121116159979</v>
      </c>
      <c r="H45">
        <f t="shared" si="22"/>
        <v>1.9404592171842521</v>
      </c>
    </row>
    <row r="46" spans="2:13" x14ac:dyDescent="0.2">
      <c r="B46">
        <v>1.0449999999999999</v>
      </c>
      <c r="C46">
        <v>-434.22865984444502</v>
      </c>
      <c r="D46">
        <v>28.267116444444401</v>
      </c>
      <c r="E46">
        <v>2.0485600000000002</v>
      </c>
      <c r="F46">
        <f t="shared" si="20"/>
        <v>17.137999999999998</v>
      </c>
      <c r="G46">
        <f t="shared" si="21"/>
        <v>5033.6198720719985</v>
      </c>
      <c r="H46">
        <f t="shared" si="22"/>
        <v>1.9127387932924718</v>
      </c>
      <c r="K46" t="s">
        <v>3</v>
      </c>
      <c r="L46">
        <v>100</v>
      </c>
    </row>
    <row r="47" spans="2:13" x14ac:dyDescent="0.2">
      <c r="B47">
        <v>1.05</v>
      </c>
      <c r="C47">
        <v>-432.84289661068698</v>
      </c>
      <c r="D47">
        <v>28.192274234669298</v>
      </c>
      <c r="E47">
        <v>0.70008494379443598</v>
      </c>
      <c r="F47">
        <f t="shared" ref="F47:F48" si="23">$F$10*B47</f>
        <v>17.22</v>
      </c>
      <c r="G47">
        <f t="shared" si="16"/>
        <v>5106.219047999999</v>
      </c>
      <c r="H47">
        <f t="shared" ref="H47:H48" si="24">$B$8/G47/(1E-24)</f>
        <v>1.8855438651365908</v>
      </c>
    </row>
    <row r="48" spans="2:13" x14ac:dyDescent="0.2">
      <c r="B48">
        <v>1.06</v>
      </c>
      <c r="C48">
        <v>-431.64412071999999</v>
      </c>
      <c r="D48">
        <v>28.267058666666699</v>
      </c>
      <c r="E48">
        <v>-1.0107666666666699</v>
      </c>
      <c r="F48">
        <f t="shared" si="23"/>
        <v>17.384</v>
      </c>
      <c r="G48">
        <f t="shared" si="16"/>
        <v>5253.5048791040008</v>
      </c>
      <c r="H48">
        <f t="shared" si="24"/>
        <v>1.8326812711825409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A2:J42"/>
  <sheetViews>
    <sheetView tabSelected="1" topLeftCell="A13" workbookViewId="0">
      <selection activeCell="I27" sqref="I27"/>
    </sheetView>
  </sheetViews>
  <sheetFormatPr baseColWidth="10" defaultRowHeight="16" x14ac:dyDescent="0.2"/>
  <sheetData>
    <row r="2" spans="2:10" x14ac:dyDescent="0.2">
      <c r="J2" t="s">
        <v>42</v>
      </c>
    </row>
    <row r="3" spans="2:10" x14ac:dyDescent="0.2">
      <c r="I3" t="s">
        <v>43</v>
      </c>
      <c r="J3" t="s">
        <v>44</v>
      </c>
    </row>
    <row r="5" spans="2:10" x14ac:dyDescent="0.2">
      <c r="B5" t="s">
        <v>36</v>
      </c>
    </row>
    <row r="6" spans="2:10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10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10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10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0" spans="2:10" x14ac:dyDescent="0.2">
      <c r="B10">
        <v>1000</v>
      </c>
      <c r="C10">
        <v>4373.8580765029283</v>
      </c>
      <c r="D10">
        <v>16.353908452842841</v>
      </c>
      <c r="E10">
        <v>1.9583625829141065</v>
      </c>
      <c r="F10">
        <v>-447.78201151349674</v>
      </c>
      <c r="G10">
        <v>-4.4778201151349677</v>
      </c>
    </row>
    <row r="12" spans="2:10" x14ac:dyDescent="0.2">
      <c r="B12" t="s">
        <v>37</v>
      </c>
    </row>
    <row r="13" spans="2:10" x14ac:dyDescent="0.2">
      <c r="C13" t="s">
        <v>30</v>
      </c>
      <c r="D13" t="s">
        <v>27</v>
      </c>
      <c r="E13" t="s">
        <v>29</v>
      </c>
      <c r="F13" t="s">
        <v>31</v>
      </c>
      <c r="G13" t="s">
        <v>32</v>
      </c>
    </row>
    <row r="14" spans="2:10" x14ac:dyDescent="0.2">
      <c r="B14">
        <v>1300</v>
      </c>
      <c r="C14">
        <v>4019.971805275663</v>
      </c>
      <c r="D14">
        <v>15.90038605826029</v>
      </c>
      <c r="E14">
        <v>1.7211264991759188</v>
      </c>
      <c r="F14">
        <v>-564.64361550591661</v>
      </c>
      <c r="G14">
        <v>-5.646436155059166</v>
      </c>
    </row>
    <row r="15" spans="2:10" x14ac:dyDescent="0.2">
      <c r="B15">
        <v>1200</v>
      </c>
      <c r="C15">
        <v>3889.7835771083369</v>
      </c>
      <c r="D15">
        <v>15.72685247007815</v>
      </c>
      <c r="E15">
        <v>1.7787313517179</v>
      </c>
      <c r="F15">
        <v>-569.13862040467427</v>
      </c>
      <c r="G15">
        <v>-5.6913862040467427</v>
      </c>
    </row>
    <row r="16" spans="2:10" x14ac:dyDescent="0.2">
      <c r="B16">
        <v>1100</v>
      </c>
      <c r="C16">
        <v>3801.5715028103737</v>
      </c>
      <c r="D16">
        <v>15.607058364643303</v>
      </c>
      <c r="E16">
        <v>1.8200052254403489</v>
      </c>
      <c r="F16">
        <v>-574.34510815000635</v>
      </c>
      <c r="G16">
        <v>-5.7434510815000639</v>
      </c>
    </row>
    <row r="17" spans="1:7" x14ac:dyDescent="0.2">
      <c r="B17">
        <v>1000</v>
      </c>
      <c r="C17">
        <v>3689.3933129684369</v>
      </c>
      <c r="D17">
        <v>15.452010173988201</v>
      </c>
      <c r="E17">
        <v>1.8753435627694464</v>
      </c>
      <c r="F17">
        <v>-577.77074116896824</v>
      </c>
      <c r="G17">
        <v>-5.7777074116896827</v>
      </c>
    </row>
    <row r="19" spans="1:7" x14ac:dyDescent="0.2">
      <c r="B19" t="s">
        <v>38</v>
      </c>
    </row>
    <row r="20" spans="1:7" x14ac:dyDescent="0.2">
      <c r="C20" t="s">
        <v>30</v>
      </c>
      <c r="D20" t="s">
        <v>27</v>
      </c>
      <c r="E20" t="s">
        <v>29</v>
      </c>
      <c r="F20" t="s">
        <v>31</v>
      </c>
      <c r="G20" t="s">
        <v>32</v>
      </c>
    </row>
    <row r="21" spans="1:7" x14ac:dyDescent="0.2">
      <c r="B21">
        <v>1300</v>
      </c>
      <c r="C21">
        <v>3003.0360193911124</v>
      </c>
      <c r="D21">
        <v>14.427359282409711</v>
      </c>
      <c r="E21">
        <v>1.7821431263036014</v>
      </c>
      <c r="F21">
        <v>-599.93888123456372</v>
      </c>
      <c r="G21">
        <v>-5.9993888123456376</v>
      </c>
    </row>
    <row r="22" spans="1:7" x14ac:dyDescent="0.2">
      <c r="B22">
        <v>1200</v>
      </c>
      <c r="C22">
        <v>2946.3339069687959</v>
      </c>
      <c r="D22">
        <v>14.335977847981111</v>
      </c>
      <c r="E22">
        <v>1.8164404201918856</v>
      </c>
      <c r="F22">
        <v>-603.4155077534798</v>
      </c>
      <c r="G22">
        <v>-6.0341550775347983</v>
      </c>
    </row>
    <row r="23" spans="1:7" x14ac:dyDescent="0.2">
      <c r="B23">
        <v>1100</v>
      </c>
      <c r="C23">
        <v>2855.181474684136</v>
      </c>
      <c r="D23">
        <v>14.186586345706584</v>
      </c>
      <c r="E23">
        <v>1.8744307664689035</v>
      </c>
      <c r="F23">
        <v>-608.42168929998456</v>
      </c>
      <c r="G23">
        <v>-6.0842168929998452</v>
      </c>
    </row>
    <row r="24" spans="1:7" x14ac:dyDescent="0.2">
      <c r="B24">
        <v>1000</v>
      </c>
      <c r="C24">
        <v>2793.1615685509228</v>
      </c>
      <c r="D24">
        <v>14.083113712691549</v>
      </c>
      <c r="E24">
        <v>1.9160509940627979</v>
      </c>
      <c r="F24">
        <v>-612.7769329106859</v>
      </c>
      <c r="G24">
        <v>-6.1277693291068589</v>
      </c>
    </row>
    <row r="26" spans="1:7" x14ac:dyDescent="0.2">
      <c r="A26" t="s">
        <v>39</v>
      </c>
      <c r="B26" t="s">
        <v>7</v>
      </c>
    </row>
    <row r="27" spans="1:7" x14ac:dyDescent="0.2">
      <c r="C27" t="s">
        <v>30</v>
      </c>
      <c r="D27" t="s">
        <v>27</v>
      </c>
      <c r="E27" t="s">
        <v>29</v>
      </c>
      <c r="F27" t="s">
        <v>31</v>
      </c>
      <c r="G27" t="s">
        <v>32</v>
      </c>
    </row>
    <row r="28" spans="1:7" x14ac:dyDescent="0.2">
      <c r="B28">
        <v>1300</v>
      </c>
      <c r="C28">
        <v>2581.5804088422565</v>
      </c>
      <c r="D28">
        <v>13.718139625769327</v>
      </c>
      <c r="E28">
        <v>1.671844109607094</v>
      </c>
      <c r="F28">
        <v>-691.54626535596321</v>
      </c>
      <c r="G28">
        <v>-6.915462653559632</v>
      </c>
    </row>
    <row r="29" spans="1:7" x14ac:dyDescent="0.2">
      <c r="B29">
        <v>1200</v>
      </c>
      <c r="C29">
        <v>2521.3529193271552</v>
      </c>
      <c r="D29">
        <v>13.610619083982041</v>
      </c>
      <c r="E29">
        <v>1.711779404983798</v>
      </c>
      <c r="F29">
        <v>-696.0788016990648</v>
      </c>
      <c r="G29">
        <v>-6.960788016990648</v>
      </c>
    </row>
    <row r="30" spans="1:7" x14ac:dyDescent="0.2">
      <c r="B30">
        <v>1100</v>
      </c>
      <c r="C30">
        <v>2467.363315382197</v>
      </c>
      <c r="D30">
        <v>13.512769473054608</v>
      </c>
      <c r="E30">
        <v>1.7492357015656799</v>
      </c>
      <c r="F30">
        <v>-699.81345169767326</v>
      </c>
      <c r="G30">
        <v>-6.9981345169767328</v>
      </c>
    </row>
    <row r="32" spans="1:7" x14ac:dyDescent="0.2">
      <c r="A32" t="s">
        <v>40</v>
      </c>
      <c r="B32" t="s">
        <v>8</v>
      </c>
    </row>
    <row r="33" spans="1:7" x14ac:dyDescent="0.2">
      <c r="C33" t="s">
        <v>30</v>
      </c>
      <c r="D33" t="s">
        <v>27</v>
      </c>
      <c r="E33" t="s">
        <v>29</v>
      </c>
      <c r="F33" t="s">
        <v>31</v>
      </c>
      <c r="G33" t="s">
        <v>32</v>
      </c>
    </row>
    <row r="34" spans="1:7" x14ac:dyDescent="0.2">
      <c r="B34">
        <v>1300</v>
      </c>
      <c r="C34">
        <v>3732.6556968502064</v>
      </c>
      <c r="D34">
        <v>15.512173159079465</v>
      </c>
      <c r="E34">
        <v>1.8678390310371533</v>
      </c>
      <c r="F34">
        <v>-449.48106021942283</v>
      </c>
      <c r="G34">
        <v>-4.494810602194228</v>
      </c>
    </row>
    <row r="35" spans="1:7" x14ac:dyDescent="0.2">
      <c r="B35">
        <v>1200</v>
      </c>
      <c r="C35">
        <v>3609.3715029974123</v>
      </c>
      <c r="D35">
        <v>15.339476145183413</v>
      </c>
      <c r="E35">
        <v>1.9316382351359742</v>
      </c>
      <c r="F35">
        <v>-454.8282640788716</v>
      </c>
      <c r="G35">
        <v>-4.5482826407887158</v>
      </c>
    </row>
    <row r="36" spans="1:7" x14ac:dyDescent="0.2">
      <c r="B36">
        <v>1100</v>
      </c>
      <c r="C36">
        <v>3520.8378237816814</v>
      </c>
      <c r="D36">
        <v>15.213016642763073</v>
      </c>
      <c r="E36">
        <v>1.9802104922036636</v>
      </c>
      <c r="F36">
        <v>-458.67455662511031</v>
      </c>
      <c r="G36">
        <v>-4.5867455662511034</v>
      </c>
    </row>
    <row r="38" spans="1:7" x14ac:dyDescent="0.2">
      <c r="A38" t="s">
        <v>41</v>
      </c>
      <c r="B38" t="s">
        <v>2</v>
      </c>
    </row>
    <row r="39" spans="1:7" x14ac:dyDescent="0.2">
      <c r="C39" t="s">
        <v>30</v>
      </c>
      <c r="D39" t="s">
        <v>27</v>
      </c>
      <c r="E39" t="s">
        <v>29</v>
      </c>
      <c r="F39" t="s">
        <v>31</v>
      </c>
      <c r="G39" t="s">
        <v>32</v>
      </c>
    </row>
    <row r="40" spans="1:7" x14ac:dyDescent="0.2">
      <c r="B40">
        <v>1300</v>
      </c>
      <c r="C40">
        <v>5447.6876656779723</v>
      </c>
      <c r="D40">
        <v>17.595599435361585</v>
      </c>
      <c r="E40">
        <v>1.7673553608183556</v>
      </c>
      <c r="F40">
        <v>-423.69875047834716</v>
      </c>
      <c r="G40">
        <v>-4.236987504783472</v>
      </c>
    </row>
    <row r="41" spans="1:7" x14ac:dyDescent="0.2">
      <c r="B41">
        <v>1200</v>
      </c>
      <c r="C41">
        <v>5308.4009707059085</v>
      </c>
      <c r="D41">
        <v>17.444341228234276</v>
      </c>
      <c r="E41">
        <v>1.8137288522723771</v>
      </c>
      <c r="F41">
        <v>-428.2395466718927</v>
      </c>
      <c r="G41">
        <v>-4.2823954667189268</v>
      </c>
    </row>
    <row r="42" spans="1:7" x14ac:dyDescent="0.2">
      <c r="B42">
        <v>1100</v>
      </c>
      <c r="C42">
        <v>5163.9561802676308</v>
      </c>
      <c r="D42">
        <v>17.284660331144565</v>
      </c>
      <c r="E42">
        <v>1.8644619868755377</v>
      </c>
      <c r="F42">
        <v>-432.38987869690806</v>
      </c>
      <c r="G42">
        <v>-4.3238987869690808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0.40.60</vt:lpstr>
      <vt:lpstr>51.0.49</vt:lpstr>
      <vt:lpstr>61.39.0</vt:lpstr>
      <vt:lpstr>LiF</vt:lpstr>
      <vt:lpstr>NaF</vt:lpstr>
      <vt:lpstr>KF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2022-10-13T19:11:15Z</dcterms:modified>
</cp:coreProperties>
</file>