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beeler/projects/spreadsheets/SALT/"/>
    </mc:Choice>
  </mc:AlternateContent>
  <xr:revisionPtr revIDLastSave="0" documentId="8_{BD89F85F-C344-654F-9D3A-33F04BAEA4B3}" xr6:coauthVersionLast="47" xr6:coauthVersionMax="47" xr10:uidLastSave="{00000000-0000-0000-0000-000000000000}"/>
  <bookViews>
    <workbookView xWindow="2800" yWindow="3100" windowWidth="27240" windowHeight="15980" activeTab="2" xr2:uid="{89D37278-9B58-8249-BAF7-69A5BF39A451}"/>
  </bookViews>
  <sheets>
    <sheet name="Sheet1" sheetId="1" r:id="rId1"/>
    <sheet name="viscosity_nacl" sheetId="2" r:id="rId2"/>
    <sheet name="kappa_nacl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3" l="1"/>
  <c r="K40" i="3"/>
  <c r="K34" i="3"/>
  <c r="K35" i="3"/>
  <c r="K36" i="3" s="1"/>
  <c r="K33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F22" i="2"/>
  <c r="G22" i="2" s="1"/>
  <c r="F21" i="2"/>
  <c r="G21" i="2" s="1"/>
  <c r="F16" i="2" l="1"/>
  <c r="G16" i="2" s="1"/>
  <c r="G108" i="2"/>
  <c r="F14" i="2"/>
  <c r="G14" i="2" s="1"/>
  <c r="F15" i="2"/>
  <c r="G15" i="2" s="1"/>
  <c r="F8" i="2"/>
  <c r="G8" i="2" s="1"/>
  <c r="F9" i="2"/>
  <c r="G9" i="2"/>
  <c r="F10" i="2"/>
  <c r="G10" i="2" s="1"/>
  <c r="F11" i="2"/>
  <c r="G11" i="2"/>
  <c r="F12" i="2"/>
  <c r="G12" i="2" s="1"/>
  <c r="F13" i="2"/>
  <c r="G13" i="2"/>
  <c r="F7" i="2"/>
  <c r="G7" i="2" s="1"/>
  <c r="P5" i="2"/>
  <c r="P6" i="2"/>
  <c r="P7" i="2"/>
  <c r="P8" i="2"/>
  <c r="P4" i="2"/>
  <c r="K26" i="1"/>
  <c r="V8" i="1"/>
  <c r="V7" i="1"/>
  <c r="V6" i="1"/>
  <c r="V3" i="1"/>
  <c r="L3" i="1"/>
  <c r="L26" i="1"/>
  <c r="K3" i="1"/>
  <c r="G18" i="2" l="1"/>
</calcChain>
</file>

<file path=xl/sharedStrings.xml><?xml version="1.0" encoding="utf-8"?>
<sst xmlns="http://schemas.openxmlformats.org/spreadsheetml/2006/main" count="68" uniqueCount="47">
  <si>
    <t>Step</t>
  </si>
  <si>
    <t>CPU</t>
  </si>
  <si>
    <t>Temp</t>
  </si>
  <si>
    <t>Press</t>
  </si>
  <si>
    <t>PotEng</t>
  </si>
  <si>
    <t>Density</t>
  </si>
  <si>
    <t>v_vMax</t>
  </si>
  <si>
    <t>v_invVis</t>
  </si>
  <si>
    <t>avg invVis</t>
  </si>
  <si>
    <t>Vis (Pa-s)</t>
  </si>
  <si>
    <t>k</t>
  </si>
  <si>
    <t>1/m</t>
  </si>
  <si>
    <t>rho</t>
  </si>
  <si>
    <t>kg/m^3</t>
  </si>
  <si>
    <t>eta</t>
  </si>
  <si>
    <t>kg/m-s</t>
  </si>
  <si>
    <t>tau_r</t>
  </si>
  <si>
    <t>s</t>
  </si>
  <si>
    <t>fs</t>
  </si>
  <si>
    <t>5*tau_r</t>
  </si>
  <si>
    <t>TimeStep</t>
  </si>
  <si>
    <t>v_density</t>
  </si>
  <si>
    <t>water viscosity testing</t>
  </si>
  <si>
    <t>running nacl</t>
  </si>
  <si>
    <t>v_VV</t>
  </si>
  <si>
    <t>v_rVis</t>
  </si>
  <si>
    <t>viscosity (Pa-s)</t>
  </si>
  <si>
    <t>vis (cP)</t>
  </si>
  <si>
    <t>A</t>
  </si>
  <si>
    <t>Janz NaCl</t>
  </si>
  <si>
    <t>nu</t>
  </si>
  <si>
    <t>T</t>
  </si>
  <si>
    <t>avg</t>
  </si>
  <si>
    <t>Chunk</t>
  </si>
  <si>
    <t>Coord1</t>
  </si>
  <si>
    <t>Ncount</t>
  </si>
  <si>
    <t>v_temp</t>
  </si>
  <si>
    <t>flux</t>
  </si>
  <si>
    <t>flux per area</t>
  </si>
  <si>
    <t>kcal/mol/fs</t>
  </si>
  <si>
    <t>eV/fs</t>
  </si>
  <si>
    <t>eV/Ang^2/fs</t>
  </si>
  <si>
    <t>W/m-K</t>
  </si>
  <si>
    <t>K/Ang</t>
  </si>
  <si>
    <t>eV/Ang/fs/K</t>
  </si>
  <si>
    <t>avg slope</t>
  </si>
  <si>
    <t>f/ave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</si>
</sst>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Sheet1!$J$3:$J$23</c:f>
              <c:numCache>
                <c:formatCode>General</c:formatCode>
                <c:ptCount val="21"/>
                <c:pt idx="0">
                  <c:v>2649.9663</c:v>
                </c:pt>
                <c:pt idx="1">
                  <c:v>4034.2451999999998</c:v>
                </c:pt>
                <c:pt idx="2">
                  <c:v>5723.7906999999996</c:v>
                </c:pt>
                <c:pt idx="3">
                  <c:v>4086.6102999999998</c:v>
                </c:pt>
                <c:pt idx="4">
                  <c:v>4795.2142000000003</c:v>
                </c:pt>
                <c:pt idx="5">
                  <c:v>2990.5423000000001</c:v>
                </c:pt>
                <c:pt idx="6">
                  <c:v>1381.5767000000001</c:v>
                </c:pt>
                <c:pt idx="7">
                  <c:v>2164.0664000000002</c:v>
                </c:pt>
                <c:pt idx="8">
                  <c:v>1122.1765</c:v>
                </c:pt>
                <c:pt idx="9">
                  <c:v>2238.1354999999999</c:v>
                </c:pt>
                <c:pt idx="10">
                  <c:v>2451.8607999999999</c:v>
                </c:pt>
                <c:pt idx="11">
                  <c:v>1836.8166000000001</c:v>
                </c:pt>
                <c:pt idx="12">
                  <c:v>3262.51</c:v>
                </c:pt>
                <c:pt idx="13">
                  <c:v>5374.72</c:v>
                </c:pt>
                <c:pt idx="14">
                  <c:v>6788.7026999999998</c:v>
                </c:pt>
                <c:pt idx="15">
                  <c:v>6979.6424999999999</c:v>
                </c:pt>
                <c:pt idx="16">
                  <c:v>8026.9849000000004</c:v>
                </c:pt>
                <c:pt idx="17">
                  <c:v>7824.4737999999998</c:v>
                </c:pt>
                <c:pt idx="18">
                  <c:v>8479.7266999999993</c:v>
                </c:pt>
                <c:pt idx="19">
                  <c:v>6662.3144000000002</c:v>
                </c:pt>
                <c:pt idx="20">
                  <c:v>4898.8128999999999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D-1C42-A56D-74D916E53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358160"/>
        <c:axId val="566750608"/>
      </c:scatterChart>
      <c:valAx>
        <c:axId val="81335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50608"/>
        <c:crosses val="autoZero"/>
        <c:crossBetween val="midCat"/>
      </c:valAx>
      <c:valAx>
        <c:axId val="5667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35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Sheet1!$C$26:$C$66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xVal>
          <c:yVal>
            <c:numRef>
              <c:f>Sheet1!$J$26:$J$66</c:f>
              <c:numCache>
                <c:formatCode>General</c:formatCode>
                <c:ptCount val="41"/>
                <c:pt idx="0">
                  <c:v>1059.9865</c:v>
                </c:pt>
                <c:pt idx="1">
                  <c:v>1246.3425999999999</c:v>
                </c:pt>
                <c:pt idx="2">
                  <c:v>2226.5246000000002</c:v>
                </c:pt>
                <c:pt idx="3">
                  <c:v>2906.2577000000001</c:v>
                </c:pt>
                <c:pt idx="4">
                  <c:v>2353.8015999999998</c:v>
                </c:pt>
                <c:pt idx="5">
                  <c:v>2996.2402000000002</c:v>
                </c:pt>
                <c:pt idx="6">
                  <c:v>503.06482</c:v>
                </c:pt>
                <c:pt idx="7">
                  <c:v>188.01697999999999</c:v>
                </c:pt>
                <c:pt idx="8">
                  <c:v>210.99762000000001</c:v>
                </c:pt>
                <c:pt idx="9">
                  <c:v>815.64954999999998</c:v>
                </c:pt>
                <c:pt idx="10">
                  <c:v>2968.4193</c:v>
                </c:pt>
                <c:pt idx="11">
                  <c:v>3654.5886999999998</c:v>
                </c:pt>
                <c:pt idx="12">
                  <c:v>1492.835</c:v>
                </c:pt>
                <c:pt idx="13">
                  <c:v>2892.2543000000001</c:v>
                </c:pt>
                <c:pt idx="14">
                  <c:v>2461.3132000000001</c:v>
                </c:pt>
                <c:pt idx="15">
                  <c:v>2028.2686000000001</c:v>
                </c:pt>
                <c:pt idx="16">
                  <c:v>3090.6194</c:v>
                </c:pt>
                <c:pt idx="17">
                  <c:v>-2473.4962999999998</c:v>
                </c:pt>
                <c:pt idx="18">
                  <c:v>160.05362</c:v>
                </c:pt>
                <c:pt idx="19">
                  <c:v>1970.422</c:v>
                </c:pt>
                <c:pt idx="20">
                  <c:v>1824.6220000000001</c:v>
                </c:pt>
                <c:pt idx="21">
                  <c:v>206.62430000000001</c:v>
                </c:pt>
                <c:pt idx="22">
                  <c:v>2553.7422999999999</c:v>
                </c:pt>
                <c:pt idx="23">
                  <c:v>578.32267999999999</c:v>
                </c:pt>
                <c:pt idx="24">
                  <c:v>1634.7956999999999</c:v>
                </c:pt>
                <c:pt idx="25">
                  <c:v>1592.7177999999999</c:v>
                </c:pt>
                <c:pt idx="26">
                  <c:v>3137.056</c:v>
                </c:pt>
                <c:pt idx="27">
                  <c:v>2914.8053</c:v>
                </c:pt>
                <c:pt idx="28">
                  <c:v>928.19186000000002</c:v>
                </c:pt>
                <c:pt idx="29">
                  <c:v>1568.471</c:v>
                </c:pt>
                <c:pt idx="30">
                  <c:v>-607.11422000000005</c:v>
                </c:pt>
                <c:pt idx="31">
                  <c:v>-1276.6487</c:v>
                </c:pt>
                <c:pt idx="32">
                  <c:v>465.02956999999998</c:v>
                </c:pt>
                <c:pt idx="33">
                  <c:v>522.70953999999995</c:v>
                </c:pt>
                <c:pt idx="34">
                  <c:v>2474.5608999999999</c:v>
                </c:pt>
                <c:pt idx="35">
                  <c:v>-653.93862999999999</c:v>
                </c:pt>
                <c:pt idx="36">
                  <c:v>1616.0279</c:v>
                </c:pt>
                <c:pt idx="37">
                  <c:v>2155.3110000000001</c:v>
                </c:pt>
                <c:pt idx="38">
                  <c:v>1863.1746000000001</c:v>
                </c:pt>
                <c:pt idx="39">
                  <c:v>2413.2597000000001</c:v>
                </c:pt>
                <c:pt idx="40">
                  <c:v>1959.7382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4-B24C-B823-56763EC94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358160"/>
        <c:axId val="566750608"/>
      </c:scatterChart>
      <c:valAx>
        <c:axId val="81335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50608"/>
        <c:crosses val="autoZero"/>
        <c:crossBetween val="midCat"/>
      </c:valAx>
      <c:valAx>
        <c:axId val="5667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35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viscosity_nacl!$B$22:$B$106</c:f>
              <c:numCache>
                <c:formatCode>General</c:formatCode>
                <c:ptCount val="85"/>
                <c:pt idx="0">
                  <c:v>1000000</c:v>
                </c:pt>
              </c:numCache>
            </c:numRef>
          </c:xVal>
          <c:yVal>
            <c:numRef>
              <c:f>viscosity_nacl!$G$22:$G$106</c:f>
              <c:numCache>
                <c:formatCode>General</c:formatCode>
                <c:ptCount val="85"/>
                <c:pt idx="0">
                  <c:v>0.78756280813394863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B-1847-8BF7-B4B24AB7080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viscosity_nacl!$B$7:$B$16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viscosity_nacl!$G$7:$G$16</c:f>
              <c:numCache>
                <c:formatCode>General</c:formatCode>
                <c:ptCount val="10"/>
                <c:pt idx="0">
                  <c:v>1.1189700104847491</c:v>
                </c:pt>
                <c:pt idx="1">
                  <c:v>0.58513750731421887</c:v>
                </c:pt>
                <c:pt idx="2">
                  <c:v>1.2142391395415761</c:v>
                </c:pt>
                <c:pt idx="3">
                  <c:v>0.61221241321889042</c:v>
                </c:pt>
                <c:pt idx="4">
                  <c:v>0.93851770513650734</c:v>
                </c:pt>
                <c:pt idx="5">
                  <c:v>0.74797112831444701</c:v>
                </c:pt>
                <c:pt idx="6">
                  <c:v>0.74452956899183242</c:v>
                </c:pt>
                <c:pt idx="7">
                  <c:v>0.50500714585111373</c:v>
                </c:pt>
                <c:pt idx="8">
                  <c:v>0.65030499304173661</c:v>
                </c:pt>
                <c:pt idx="9">
                  <c:v>0.71567104895905653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B-1847-8BF7-B4B24AB70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72016"/>
        <c:axId val="577872848"/>
      </c:scatterChart>
      <c:valAx>
        <c:axId val="40377201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2848"/>
        <c:crosses val="autoZero"/>
        <c:crossBetween val="midCat"/>
      </c:valAx>
      <c:valAx>
        <c:axId val="5778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7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kappa_nacl!$D$5:$D$24</c:f>
              <c:numCache>
                <c:formatCode>General</c:formatCode>
                <c:ptCount val="2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</c:numCache>
            </c:numRef>
          </c:xVal>
          <c:yVal>
            <c:numRef>
              <c:f>kappa_nacl!$F$5:$F$24</c:f>
              <c:numCache>
                <c:formatCode>General</c:formatCode>
                <c:ptCount val="20"/>
                <c:pt idx="0">
                  <c:v>1311.51</c:v>
                </c:pt>
                <c:pt idx="1">
                  <c:v>1277.52</c:v>
                </c:pt>
                <c:pt idx="2">
                  <c:v>1275.8499999999999</c:v>
                </c:pt>
                <c:pt idx="3">
                  <c:v>1230.07</c:v>
                </c:pt>
                <c:pt idx="4">
                  <c:v>1235.73</c:v>
                </c:pt>
                <c:pt idx="5">
                  <c:v>1188.8599999999999</c:v>
                </c:pt>
                <c:pt idx="6">
                  <c:v>1167.33</c:v>
                </c:pt>
                <c:pt idx="7">
                  <c:v>1174.8499999999999</c:v>
                </c:pt>
                <c:pt idx="8">
                  <c:v>1178.03</c:v>
                </c:pt>
                <c:pt idx="9">
                  <c:v>1122.6400000000001</c:v>
                </c:pt>
                <c:pt idx="10">
                  <c:v>1079.3699999999999</c:v>
                </c:pt>
                <c:pt idx="11">
                  <c:v>1147.8699999999999</c:v>
                </c:pt>
                <c:pt idx="12">
                  <c:v>1152.78</c:v>
                </c:pt>
                <c:pt idx="13">
                  <c:v>1193.44</c:v>
                </c:pt>
                <c:pt idx="14">
                  <c:v>1192.82</c:v>
                </c:pt>
                <c:pt idx="15">
                  <c:v>1182.9100000000001</c:v>
                </c:pt>
                <c:pt idx="16">
                  <c:v>1186.67</c:v>
                </c:pt>
                <c:pt idx="17">
                  <c:v>1252.67</c:v>
                </c:pt>
                <c:pt idx="18">
                  <c:v>1281.24</c:v>
                </c:pt>
                <c:pt idx="19">
                  <c:v>1331.65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D-844C-B61A-1C02D4ECF3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kappa_nacl!$D$27:$D$46</c:f>
              <c:numCache>
                <c:formatCode>General</c:formatCode>
                <c:ptCount val="2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</c:numCache>
            </c:numRef>
          </c:xVal>
          <c:yVal>
            <c:numRef>
              <c:f>kappa_nacl!$F$27:$F$46</c:f>
              <c:numCache>
                <c:formatCode>General</c:formatCode>
                <c:ptCount val="20"/>
                <c:pt idx="0">
                  <c:v>1374.45</c:v>
                </c:pt>
                <c:pt idx="1">
                  <c:v>1336.39</c:v>
                </c:pt>
                <c:pt idx="2">
                  <c:v>1285.18</c:v>
                </c:pt>
                <c:pt idx="3">
                  <c:v>1317.76</c:v>
                </c:pt>
                <c:pt idx="4">
                  <c:v>1197.51</c:v>
                </c:pt>
                <c:pt idx="5">
                  <c:v>1189</c:v>
                </c:pt>
                <c:pt idx="6">
                  <c:v>1170.07</c:v>
                </c:pt>
                <c:pt idx="7">
                  <c:v>1156.95</c:v>
                </c:pt>
                <c:pt idx="8">
                  <c:v>1076.6400000000001</c:v>
                </c:pt>
                <c:pt idx="9">
                  <c:v>1111.47</c:v>
                </c:pt>
                <c:pt idx="10">
                  <c:v>1122.52</c:v>
                </c:pt>
                <c:pt idx="11">
                  <c:v>1127.6500000000001</c:v>
                </c:pt>
                <c:pt idx="12">
                  <c:v>1179.2</c:v>
                </c:pt>
                <c:pt idx="13">
                  <c:v>1205.0899999999999</c:v>
                </c:pt>
                <c:pt idx="14">
                  <c:v>1220.24</c:v>
                </c:pt>
                <c:pt idx="15">
                  <c:v>1250.95</c:v>
                </c:pt>
                <c:pt idx="16">
                  <c:v>1230.76</c:v>
                </c:pt>
                <c:pt idx="17">
                  <c:v>1291.29</c:v>
                </c:pt>
                <c:pt idx="18">
                  <c:v>1349.94</c:v>
                </c:pt>
                <c:pt idx="19">
                  <c:v>1354.36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8D-844C-B61A-1C02D4ECF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358864"/>
        <c:axId val="73437280"/>
      </c:scatterChart>
      <c:valAx>
        <c:axId val="102735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7280"/>
        <c:crosses val="autoZero"/>
        <c:crossBetween val="midCat"/>
      </c:valAx>
      <c:valAx>
        <c:axId val="734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35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196850</xdr:colOff>
      <xdr:row>6</xdr:row>
      <xdr:rowOff>158750</xdr:rowOff>
    </xdr:from>
    <xdr:to>
      <xdr:col>18</xdr:col>
      <xdr:colOff>641350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05F73-BBF0-0245-A131-CE232067A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762000</xdr:colOff>
      <xdr:row>23</xdr:row>
      <xdr:rowOff>88900</xdr:rowOff>
    </xdr:from>
    <xdr:to>
      <xdr:col>18</xdr:col>
      <xdr:colOff>381000</xdr:colOff>
      <xdr:row>36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ACF1E5-1551-4F4C-8725-D9F93D8B8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0</xdr:rowOff>
    </xdr:from>
    <xdr:to>
      <xdr:col>13</xdr:col>
      <xdr:colOff>152400</xdr:colOff>
      <xdr:row>15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8A5571-FABC-D94A-9982-67C85A3E5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7</xdr:row>
      <xdr:rowOff>50800</xdr:rowOff>
    </xdr:from>
    <xdr:to>
      <xdr:col>13</xdr:col>
      <xdr:colOff>6350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93805-58C3-BCC6-666D-90A338201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53363-03C4-9E4D-BE2F-E914C84EEFC5}">
  <dimension ref="B1:W66"/>
  <sheetViews>
    <sheetView workbookViewId="0">
      <selection activeCell="B2" sqref="B2"/>
    </sheetView>
  </sheetViews>
  <sheetFormatPr baseColWidth="10" defaultRowHeight="16" x14ac:dyDescent="0.2"/>
  <cols>
    <col min="22" max="22" width="11.1640625" bestFit="1" customWidth="1"/>
  </cols>
  <sheetData>
    <row r="1" spans="2:23" x14ac:dyDescent="0.2">
      <c r="B1" t="s">
        <v>22</v>
      </c>
    </row>
    <row r="2" spans="2:23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</row>
    <row r="3" spans="2:23" x14ac:dyDescent="0.2">
      <c r="C3">
        <v>0</v>
      </c>
      <c r="D3">
        <v>0</v>
      </c>
      <c r="E3">
        <v>450.04468000000003</v>
      </c>
      <c r="F3">
        <v>9838.6885999999995</v>
      </c>
      <c r="G3">
        <v>-7651.7359999999999</v>
      </c>
      <c r="H3">
        <v>0.99999331000000002</v>
      </c>
      <c r="I3">
        <v>1.293705E-4</v>
      </c>
      <c r="J3">
        <v>2649.9663</v>
      </c>
      <c r="K3">
        <f>AVERAGE(J13:J23)</f>
        <v>5689.6877545454545</v>
      </c>
      <c r="L3">
        <f>1/K3</f>
        <v>1.7575656927765613E-4</v>
      </c>
      <c r="U3" t="s">
        <v>10</v>
      </c>
      <c r="V3">
        <f>2*3.141592/(0.0000000031)</f>
        <v>2026833548.3870969</v>
      </c>
      <c r="W3" t="s">
        <v>11</v>
      </c>
    </row>
    <row r="4" spans="2:23" x14ac:dyDescent="0.2">
      <c r="C4">
        <v>100</v>
      </c>
      <c r="D4">
        <v>0.33736925000000001</v>
      </c>
      <c r="E4">
        <v>497.65154999999999</v>
      </c>
      <c r="F4">
        <v>2024.4827</v>
      </c>
      <c r="G4">
        <v>-8342.2499000000007</v>
      </c>
      <c r="H4">
        <v>0.98595027999999996</v>
      </c>
      <c r="I4">
        <v>1.9602427E-4</v>
      </c>
      <c r="J4">
        <v>4034.2451999999998</v>
      </c>
      <c r="U4" t="s">
        <v>12</v>
      </c>
      <c r="V4">
        <v>1000</v>
      </c>
      <c r="W4" t="s">
        <v>13</v>
      </c>
    </row>
    <row r="5" spans="2:23" x14ac:dyDescent="0.2">
      <c r="C5">
        <v>200</v>
      </c>
      <c r="D5">
        <v>0.67116637999999995</v>
      </c>
      <c r="E5">
        <v>446.48518000000001</v>
      </c>
      <c r="F5">
        <v>27.075081999999998</v>
      </c>
      <c r="G5">
        <v>-8908.9683999999997</v>
      </c>
      <c r="H5">
        <v>0.96520090000000003</v>
      </c>
      <c r="I5">
        <v>2.7615455E-4</v>
      </c>
      <c r="J5">
        <v>5723.7906999999996</v>
      </c>
      <c r="U5" t="s">
        <v>14</v>
      </c>
      <c r="V5" s="1">
        <v>1E-3</v>
      </c>
      <c r="W5" t="s">
        <v>15</v>
      </c>
    </row>
    <row r="6" spans="2:23" x14ac:dyDescent="0.2">
      <c r="C6">
        <v>300</v>
      </c>
      <c r="D6">
        <v>0.99760895000000005</v>
      </c>
      <c r="E6">
        <v>401.79874999999998</v>
      </c>
      <c r="F6">
        <v>-776.99870999999996</v>
      </c>
      <c r="G6">
        <v>-9381.8986000000004</v>
      </c>
      <c r="H6">
        <v>0.95205821999999996</v>
      </c>
      <c r="I6">
        <v>1.9626685E-4</v>
      </c>
      <c r="J6">
        <v>4086.6102999999998</v>
      </c>
      <c r="U6" t="s">
        <v>16</v>
      </c>
      <c r="V6" s="1">
        <f>V4/V5/(V3^2)</f>
        <v>2.434242449866583E-13</v>
      </c>
      <c r="W6" t="s">
        <v>17</v>
      </c>
    </row>
    <row r="7" spans="2:23" x14ac:dyDescent="0.2">
      <c r="C7">
        <v>400</v>
      </c>
      <c r="D7">
        <v>1.3239019000000001</v>
      </c>
      <c r="E7">
        <v>369.65373</v>
      </c>
      <c r="F7">
        <v>-510.53359999999998</v>
      </c>
      <c r="G7">
        <v>-9803.6463000000003</v>
      </c>
      <c r="H7">
        <v>0.94817309000000005</v>
      </c>
      <c r="I7">
        <v>2.2998514E-4</v>
      </c>
      <c r="J7">
        <v>4795.2142000000003</v>
      </c>
      <c r="V7" s="2">
        <f>V6/(0.000000000000001)</f>
        <v>243.42424498665829</v>
      </c>
      <c r="W7" t="s">
        <v>18</v>
      </c>
    </row>
    <row r="8" spans="2:23" x14ac:dyDescent="0.2">
      <c r="C8">
        <v>500</v>
      </c>
      <c r="D8">
        <v>1.6488092000000001</v>
      </c>
      <c r="E8">
        <v>343.35807</v>
      </c>
      <c r="F8">
        <v>-936.31982000000005</v>
      </c>
      <c r="G8">
        <v>-10146.022999999999</v>
      </c>
      <c r="H8">
        <v>0.94840581000000002</v>
      </c>
      <c r="I8">
        <v>1.4344229999999999E-4</v>
      </c>
      <c r="J8">
        <v>2990.5423000000001</v>
      </c>
      <c r="U8" t="s">
        <v>19</v>
      </c>
      <c r="V8">
        <f>V7*5</f>
        <v>1217.1212249332914</v>
      </c>
      <c r="W8" t="s">
        <v>18</v>
      </c>
    </row>
    <row r="9" spans="2:23" x14ac:dyDescent="0.2">
      <c r="C9">
        <v>600</v>
      </c>
      <c r="D9">
        <v>1.9826063</v>
      </c>
      <c r="E9">
        <v>319.86131</v>
      </c>
      <c r="F9">
        <v>-1381.3302000000001</v>
      </c>
      <c r="G9">
        <v>-10405.812</v>
      </c>
      <c r="H9">
        <v>0.95459201999999999</v>
      </c>
      <c r="I9" s="1">
        <v>6.6411532E-5</v>
      </c>
      <c r="J9">
        <v>1381.5767000000001</v>
      </c>
    </row>
    <row r="10" spans="2:23" x14ac:dyDescent="0.2">
      <c r="C10">
        <v>700</v>
      </c>
      <c r="D10">
        <v>2.3172636999999998</v>
      </c>
      <c r="E10">
        <v>307.74606</v>
      </c>
      <c r="F10">
        <v>-98.775733000000002</v>
      </c>
      <c r="G10">
        <v>-10643.5</v>
      </c>
      <c r="H10">
        <v>0.96669651999999995</v>
      </c>
      <c r="I10">
        <v>1.0446317E-4</v>
      </c>
      <c r="J10">
        <v>2164.0664000000002</v>
      </c>
    </row>
    <row r="11" spans="2:23" x14ac:dyDescent="0.2">
      <c r="C11">
        <v>800</v>
      </c>
      <c r="D11">
        <v>2.6562841000000001</v>
      </c>
      <c r="E11">
        <v>305.14213999999998</v>
      </c>
      <c r="F11">
        <v>-540.57803999999999</v>
      </c>
      <c r="G11">
        <v>-10865.742</v>
      </c>
      <c r="H11">
        <v>0.97808366999999996</v>
      </c>
      <c r="I11" s="1">
        <v>5.4381232999999997E-5</v>
      </c>
      <c r="J11">
        <v>1122.1765</v>
      </c>
    </row>
    <row r="12" spans="2:23" x14ac:dyDescent="0.2">
      <c r="C12">
        <v>900</v>
      </c>
      <c r="D12">
        <v>2.9938414999999998</v>
      </c>
      <c r="E12">
        <v>288.01316000000003</v>
      </c>
      <c r="F12">
        <v>639.00486000000001</v>
      </c>
      <c r="G12">
        <v>-10925.39</v>
      </c>
      <c r="H12">
        <v>0.98686357000000002</v>
      </c>
      <c r="I12">
        <v>1.0878474E-4</v>
      </c>
      <c r="J12">
        <v>2238.1354999999999</v>
      </c>
    </row>
    <row r="13" spans="2:23" x14ac:dyDescent="0.2">
      <c r="C13">
        <v>1000</v>
      </c>
      <c r="D13">
        <v>3.327893</v>
      </c>
      <c r="E13">
        <v>295.07772999999997</v>
      </c>
      <c r="F13">
        <v>-226.06503000000001</v>
      </c>
      <c r="G13">
        <v>-11033.825999999999</v>
      </c>
      <c r="H13">
        <v>0.99128495999999999</v>
      </c>
      <c r="I13">
        <v>1.1935058E-4</v>
      </c>
      <c r="J13">
        <v>2451.8607999999999</v>
      </c>
    </row>
    <row r="14" spans="2:23" x14ac:dyDescent="0.2">
      <c r="C14">
        <v>1100</v>
      </c>
      <c r="D14">
        <v>3.6618862000000001</v>
      </c>
      <c r="E14">
        <v>299.21578</v>
      </c>
      <c r="F14">
        <v>306.34231</v>
      </c>
      <c r="G14">
        <v>-11049.152</v>
      </c>
      <c r="H14">
        <v>0.99552202999999995</v>
      </c>
      <c r="I14" s="1">
        <v>8.9538942999999995E-5</v>
      </c>
      <c r="J14">
        <v>1836.8166000000001</v>
      </c>
    </row>
    <row r="15" spans="2:23" x14ac:dyDescent="0.2">
      <c r="C15">
        <v>1200</v>
      </c>
      <c r="D15">
        <v>3.9984286999999998</v>
      </c>
      <c r="E15">
        <v>301.82461999999998</v>
      </c>
      <c r="F15">
        <v>85.804646000000005</v>
      </c>
      <c r="G15">
        <v>-11013.564</v>
      </c>
      <c r="H15">
        <v>0.99713434000000001</v>
      </c>
      <c r="I15">
        <v>1.5912276000000001E-4</v>
      </c>
      <c r="J15">
        <v>3262.51</v>
      </c>
    </row>
    <row r="16" spans="2:23" x14ac:dyDescent="0.2">
      <c r="C16">
        <v>1300</v>
      </c>
      <c r="D16">
        <v>4.3320734999999999</v>
      </c>
      <c r="E16">
        <v>308.60090000000002</v>
      </c>
      <c r="F16">
        <v>268.08897000000002</v>
      </c>
      <c r="G16">
        <v>-11009.835999999999</v>
      </c>
      <c r="H16">
        <v>0.99695358000000001</v>
      </c>
      <c r="I16">
        <v>2.6212596E-4</v>
      </c>
      <c r="J16">
        <v>5374.72</v>
      </c>
    </row>
    <row r="17" spans="3:12" x14ac:dyDescent="0.2">
      <c r="C17">
        <v>1400</v>
      </c>
      <c r="D17">
        <v>4.6688749999999999</v>
      </c>
      <c r="E17">
        <v>298.36903000000001</v>
      </c>
      <c r="F17">
        <v>-258.75495000000001</v>
      </c>
      <c r="G17">
        <v>-10962.299000000001</v>
      </c>
      <c r="H17">
        <v>0.99503447</v>
      </c>
      <c r="I17">
        <v>3.3087355E-4</v>
      </c>
      <c r="J17">
        <v>6788.7026999999998</v>
      </c>
    </row>
    <row r="18" spans="3:12" x14ac:dyDescent="0.2">
      <c r="C18">
        <v>1500</v>
      </c>
      <c r="D18">
        <v>5.0003694000000003</v>
      </c>
      <c r="E18">
        <v>299.96073000000001</v>
      </c>
      <c r="F18">
        <v>99.512082000000007</v>
      </c>
      <c r="G18">
        <v>-10980.550999999999</v>
      </c>
      <c r="H18">
        <v>0.99315631000000004</v>
      </c>
      <c r="I18">
        <v>3.3996557000000001E-4</v>
      </c>
      <c r="J18">
        <v>6979.6424999999999</v>
      </c>
    </row>
    <row r="19" spans="3:12" x14ac:dyDescent="0.2">
      <c r="C19">
        <v>1600</v>
      </c>
      <c r="D19">
        <v>5.3367336999999999</v>
      </c>
      <c r="E19">
        <v>304.18018000000001</v>
      </c>
      <c r="F19">
        <v>-500.65440999999998</v>
      </c>
      <c r="G19">
        <v>-11002.054</v>
      </c>
      <c r="H19">
        <v>0.9914558</v>
      </c>
      <c r="I19">
        <v>3.9075642000000003E-4</v>
      </c>
      <c r="J19">
        <v>8026.9849000000004</v>
      </c>
    </row>
    <row r="20" spans="3:12" x14ac:dyDescent="0.2">
      <c r="C20">
        <v>1700</v>
      </c>
      <c r="D20">
        <v>5.6780828000000003</v>
      </c>
      <c r="E20">
        <v>301.63977999999997</v>
      </c>
      <c r="F20">
        <v>-499.07458000000003</v>
      </c>
      <c r="G20">
        <v>-10992.88</v>
      </c>
      <c r="H20">
        <v>0.99234354000000002</v>
      </c>
      <c r="I20">
        <v>3.8101174999999999E-4</v>
      </c>
      <c r="J20">
        <v>7824.4737999999998</v>
      </c>
    </row>
    <row r="21" spans="3:12" x14ac:dyDescent="0.2">
      <c r="C21">
        <v>1800</v>
      </c>
      <c r="D21">
        <v>6.0140637999999997</v>
      </c>
      <c r="E21">
        <v>303.25857999999999</v>
      </c>
      <c r="F21">
        <v>640.03431999999998</v>
      </c>
      <c r="G21">
        <v>-11053.334999999999</v>
      </c>
      <c r="H21">
        <v>0.99553957999999998</v>
      </c>
      <c r="I21">
        <v>4.1336203000000001E-4</v>
      </c>
      <c r="J21">
        <v>8479.7266999999993</v>
      </c>
    </row>
    <row r="22" spans="3:12" x14ac:dyDescent="0.2">
      <c r="C22">
        <v>1900</v>
      </c>
      <c r="D22">
        <v>6.3532520999999997</v>
      </c>
      <c r="E22">
        <v>301.40881999999999</v>
      </c>
      <c r="F22">
        <v>208.28331</v>
      </c>
      <c r="G22">
        <v>-11119.481</v>
      </c>
      <c r="H22">
        <v>0.99534533999999997</v>
      </c>
      <c r="I22">
        <v>3.2474734000000001E-4</v>
      </c>
      <c r="J22">
        <v>6662.3144000000002</v>
      </c>
    </row>
    <row r="23" spans="3:12" x14ac:dyDescent="0.2">
      <c r="C23">
        <v>2000</v>
      </c>
      <c r="D23">
        <v>6.6938104000000003</v>
      </c>
      <c r="E23">
        <v>298.0462</v>
      </c>
      <c r="F23">
        <v>-236.47953999999999</v>
      </c>
      <c r="G23">
        <v>-11162.212</v>
      </c>
      <c r="H23">
        <v>0.99421846000000003</v>
      </c>
      <c r="I23">
        <v>2.3869721000000001E-4</v>
      </c>
      <c r="J23">
        <v>4898.8128999999999</v>
      </c>
    </row>
    <row r="25" spans="3:12" x14ac:dyDescent="0.2">
      <c r="C25" t="s">
        <v>0</v>
      </c>
      <c r="D25" t="s">
        <v>1</v>
      </c>
      <c r="E25" t="s">
        <v>2</v>
      </c>
      <c r="F25" t="s">
        <v>3</v>
      </c>
      <c r="G25" t="s">
        <v>4</v>
      </c>
      <c r="H25" t="s">
        <v>5</v>
      </c>
      <c r="I25" t="s">
        <v>6</v>
      </c>
      <c r="J25" t="s">
        <v>7</v>
      </c>
      <c r="K25" t="s">
        <v>8</v>
      </c>
      <c r="L25" t="s">
        <v>9</v>
      </c>
    </row>
    <row r="26" spans="3:12" x14ac:dyDescent="0.2">
      <c r="C26">
        <v>0</v>
      </c>
      <c r="D26">
        <v>0</v>
      </c>
      <c r="E26">
        <v>450.04468000000003</v>
      </c>
      <c r="F26">
        <v>9838.6885999999995</v>
      </c>
      <c r="G26">
        <v>-7651.7359999999999</v>
      </c>
      <c r="H26">
        <v>0.99999331000000002</v>
      </c>
      <c r="I26">
        <v>1.293705E-4</v>
      </c>
      <c r="J26">
        <v>1059.9865</v>
      </c>
      <c r="K26">
        <f>AVERAGE(J36:J66)</f>
        <v>1487.6366651612905</v>
      </c>
      <c r="L26">
        <f>1/K26</f>
        <v>6.7220714803475174E-4</v>
      </c>
    </row>
    <row r="27" spans="3:12" x14ac:dyDescent="0.2">
      <c r="C27">
        <v>1000</v>
      </c>
      <c r="D27">
        <v>3.2491590000000001</v>
      </c>
      <c r="E27">
        <v>291.27600000000001</v>
      </c>
      <c r="F27">
        <v>183.23365999999999</v>
      </c>
      <c r="G27">
        <v>-11040.632</v>
      </c>
      <c r="H27">
        <v>0.99908483000000003</v>
      </c>
      <c r="I27">
        <v>1.5206904000000001E-4</v>
      </c>
      <c r="J27">
        <v>1246.3425999999999</v>
      </c>
    </row>
    <row r="28" spans="3:12" x14ac:dyDescent="0.2">
      <c r="C28">
        <v>2000</v>
      </c>
      <c r="D28">
        <v>6.5840560999999997</v>
      </c>
      <c r="E28">
        <v>297.93781000000001</v>
      </c>
      <c r="F28">
        <v>189.28093000000001</v>
      </c>
      <c r="G28">
        <v>-11098.034</v>
      </c>
      <c r="H28">
        <v>0.99133912000000002</v>
      </c>
      <c r="I28">
        <v>2.7095934999999999E-4</v>
      </c>
      <c r="J28">
        <v>2226.5246000000002</v>
      </c>
    </row>
    <row r="29" spans="3:12" x14ac:dyDescent="0.2">
      <c r="C29">
        <v>3000</v>
      </c>
      <c r="D29">
        <v>9.8707177999999995</v>
      </c>
      <c r="E29">
        <v>294.61846000000003</v>
      </c>
      <c r="F29">
        <v>215.02044000000001</v>
      </c>
      <c r="G29">
        <v>-11082.076999999999</v>
      </c>
      <c r="H29">
        <v>0.99057691999999997</v>
      </c>
      <c r="I29">
        <v>3.5358954999999999E-4</v>
      </c>
      <c r="J29">
        <v>2906.2577000000001</v>
      </c>
    </row>
    <row r="30" spans="3:12" x14ac:dyDescent="0.2">
      <c r="C30">
        <v>4000</v>
      </c>
      <c r="D30">
        <v>13.205299</v>
      </c>
      <c r="E30">
        <v>305.98989999999998</v>
      </c>
      <c r="F30">
        <v>180.28924000000001</v>
      </c>
      <c r="G30">
        <v>-11249.915999999999</v>
      </c>
      <c r="H30">
        <v>1.0063367999999999</v>
      </c>
      <c r="I30">
        <v>2.8788577E-4</v>
      </c>
      <c r="J30">
        <v>2353.8015999999998</v>
      </c>
    </row>
    <row r="31" spans="3:12" x14ac:dyDescent="0.2">
      <c r="C31">
        <v>5000</v>
      </c>
      <c r="D31">
        <v>16.491443</v>
      </c>
      <c r="E31">
        <v>295.73719999999997</v>
      </c>
      <c r="F31">
        <v>89.360211000000007</v>
      </c>
      <c r="G31">
        <v>-11260.275</v>
      </c>
      <c r="H31">
        <v>1.0053966000000001</v>
      </c>
      <c r="I31">
        <v>3.6634618000000002E-4</v>
      </c>
      <c r="J31">
        <v>2996.2402000000002</v>
      </c>
    </row>
    <row r="32" spans="3:12" x14ac:dyDescent="0.2">
      <c r="C32">
        <v>6000</v>
      </c>
      <c r="D32">
        <v>19.788471999999999</v>
      </c>
      <c r="E32">
        <v>290.65003999999999</v>
      </c>
      <c r="F32">
        <v>-61.983600000000003</v>
      </c>
      <c r="G32">
        <v>-11230.138000000001</v>
      </c>
      <c r="H32">
        <v>0.99475416999999999</v>
      </c>
      <c r="I32" s="1">
        <v>6.1291242999999998E-5</v>
      </c>
      <c r="J32">
        <v>503.06482</v>
      </c>
    </row>
    <row r="33" spans="3:17" x14ac:dyDescent="0.2">
      <c r="C33">
        <v>7000</v>
      </c>
      <c r="D33">
        <v>23.112266000000002</v>
      </c>
      <c r="E33">
        <v>299.01062999999999</v>
      </c>
      <c r="F33">
        <v>383.68545</v>
      </c>
      <c r="G33">
        <v>-11191.654</v>
      </c>
      <c r="H33">
        <v>1.0003758</v>
      </c>
      <c r="I33" s="1">
        <v>2.2950247000000001E-5</v>
      </c>
      <c r="J33">
        <v>188.01697999999999</v>
      </c>
    </row>
    <row r="34" spans="3:17" x14ac:dyDescent="0.2">
      <c r="C34">
        <v>8000</v>
      </c>
      <c r="D34">
        <v>26.411404000000001</v>
      </c>
      <c r="E34">
        <v>304.36320000000001</v>
      </c>
      <c r="F34">
        <v>193.40199999999999</v>
      </c>
      <c r="G34">
        <v>-11155.995999999999</v>
      </c>
      <c r="H34">
        <v>0.99567766000000002</v>
      </c>
      <c r="I34" s="1">
        <v>2.5714990999999999E-5</v>
      </c>
      <c r="J34">
        <v>210.99762000000001</v>
      </c>
    </row>
    <row r="35" spans="3:17" x14ac:dyDescent="0.2">
      <c r="C35">
        <v>9000</v>
      </c>
      <c r="D35">
        <v>29.715617000000002</v>
      </c>
      <c r="E35">
        <v>295.60727000000003</v>
      </c>
      <c r="F35">
        <v>-190.41665</v>
      </c>
      <c r="G35">
        <v>-11172.718000000001</v>
      </c>
      <c r="H35">
        <v>0.99752560000000001</v>
      </c>
      <c r="I35" s="1">
        <v>9.9467417999999998E-5</v>
      </c>
      <c r="J35">
        <v>815.64954999999998</v>
      </c>
    </row>
    <row r="36" spans="3:17" x14ac:dyDescent="0.2">
      <c r="C36">
        <v>10000</v>
      </c>
      <c r="D36">
        <v>33.013782999999997</v>
      </c>
      <c r="E36">
        <v>315.91777000000002</v>
      </c>
      <c r="F36">
        <v>650.60432000000003</v>
      </c>
      <c r="G36">
        <v>-11146.714</v>
      </c>
      <c r="H36">
        <v>1.0000690999999999</v>
      </c>
      <c r="I36">
        <v>3.6230234E-4</v>
      </c>
      <c r="J36">
        <v>2968.4193</v>
      </c>
    </row>
    <row r="37" spans="3:17" x14ac:dyDescent="0.2">
      <c r="C37">
        <v>11000</v>
      </c>
      <c r="D37">
        <v>36.351942000000001</v>
      </c>
      <c r="E37">
        <v>298.79660000000001</v>
      </c>
      <c r="F37">
        <v>-578.95591000000002</v>
      </c>
      <c r="G37">
        <v>-11156.02</v>
      </c>
      <c r="H37">
        <v>0.99761182999999998</v>
      </c>
      <c r="I37">
        <v>4.4568525E-4</v>
      </c>
      <c r="J37">
        <v>3654.5886999999998</v>
      </c>
    </row>
    <row r="38" spans="3:17" x14ac:dyDescent="0.2">
      <c r="C38">
        <v>12000</v>
      </c>
      <c r="D38">
        <v>39.685772999999998</v>
      </c>
      <c r="E38">
        <v>293.81959999999998</v>
      </c>
      <c r="F38">
        <v>-165.94827000000001</v>
      </c>
      <c r="G38">
        <v>-11119.2</v>
      </c>
      <c r="H38">
        <v>1.0034429</v>
      </c>
      <c r="I38">
        <v>1.8240857999999999E-4</v>
      </c>
      <c r="J38">
        <v>1492.835</v>
      </c>
    </row>
    <row r="39" spans="3:17" x14ac:dyDescent="0.2">
      <c r="C39">
        <v>13000</v>
      </c>
      <c r="D39">
        <v>43.029085000000002</v>
      </c>
      <c r="E39">
        <v>297.43376000000001</v>
      </c>
      <c r="F39">
        <v>-311.78930000000003</v>
      </c>
      <c r="G39">
        <v>-11070.223</v>
      </c>
      <c r="H39">
        <v>1.0046961000000001</v>
      </c>
      <c r="I39">
        <v>3.5354979999999999E-4</v>
      </c>
      <c r="J39">
        <v>2892.2543000000001</v>
      </c>
    </row>
    <row r="40" spans="3:17" x14ac:dyDescent="0.2">
      <c r="C40">
        <v>14000</v>
      </c>
      <c r="D40">
        <v>46.413310000000003</v>
      </c>
      <c r="E40">
        <v>294.57709</v>
      </c>
      <c r="F40">
        <v>70.653045000000006</v>
      </c>
      <c r="G40">
        <v>-11159.525</v>
      </c>
      <c r="H40">
        <v>1.0084914</v>
      </c>
      <c r="I40">
        <v>3.0124984999999998E-4</v>
      </c>
      <c r="J40">
        <v>2461.3132000000001</v>
      </c>
      <c r="N40" t="s">
        <v>20</v>
      </c>
      <c r="O40" t="s">
        <v>21</v>
      </c>
      <c r="P40" t="s">
        <v>6</v>
      </c>
      <c r="Q40" t="s">
        <v>7</v>
      </c>
    </row>
    <row r="41" spans="3:17" x14ac:dyDescent="0.2">
      <c r="C41">
        <v>15000</v>
      </c>
      <c r="D41">
        <v>49.746682999999997</v>
      </c>
      <c r="E41">
        <v>291.81616000000002</v>
      </c>
      <c r="F41">
        <v>144.25314</v>
      </c>
      <c r="G41">
        <v>-11133.569</v>
      </c>
      <c r="H41">
        <v>0.99496355000000003</v>
      </c>
      <c r="I41">
        <v>2.4713281999999998E-4</v>
      </c>
      <c r="J41">
        <v>2028.2686000000001</v>
      </c>
      <c r="N41">
        <v>10000</v>
      </c>
      <c r="O41">
        <v>0.99760000000000004</v>
      </c>
      <c r="P41">
        <v>2.0000000000000001E-4</v>
      </c>
      <c r="Q41">
        <v>1718.1414</v>
      </c>
    </row>
    <row r="42" spans="3:17" x14ac:dyDescent="0.2">
      <c r="C42">
        <v>16000</v>
      </c>
      <c r="D42">
        <v>53.027009</v>
      </c>
      <c r="E42">
        <v>287.52434</v>
      </c>
      <c r="F42">
        <v>-137.33441999999999</v>
      </c>
      <c r="G42">
        <v>-11151.597</v>
      </c>
      <c r="H42">
        <v>1.0052505</v>
      </c>
      <c r="I42">
        <v>3.7786748000000003E-4</v>
      </c>
      <c r="J42">
        <v>3090.6194</v>
      </c>
      <c r="N42">
        <v>20000</v>
      </c>
      <c r="O42">
        <v>0.99590000000000001</v>
      </c>
      <c r="P42">
        <v>2.0000000000000001E-4</v>
      </c>
      <c r="Q42">
        <v>1657.9369999999999</v>
      </c>
    </row>
    <row r="43" spans="3:17" x14ac:dyDescent="0.2">
      <c r="C43">
        <v>17000</v>
      </c>
      <c r="D43">
        <v>56.339691000000002</v>
      </c>
      <c r="E43">
        <v>291.43763000000001</v>
      </c>
      <c r="F43">
        <v>-214.31603000000001</v>
      </c>
      <c r="G43">
        <v>-11089.166999999999</v>
      </c>
      <c r="H43">
        <v>0.99250013999999998</v>
      </c>
      <c r="I43">
        <v>-3.0113231000000002E-4</v>
      </c>
      <c r="J43">
        <v>-2473.4962999999998</v>
      </c>
      <c r="N43">
        <v>30000</v>
      </c>
      <c r="O43">
        <v>0.99809999999999999</v>
      </c>
      <c r="P43">
        <v>2.0000000000000001E-4</v>
      </c>
      <c r="Q43">
        <v>1682.5841</v>
      </c>
    </row>
    <row r="44" spans="3:17" x14ac:dyDescent="0.2">
      <c r="C44">
        <v>18000</v>
      </c>
      <c r="D44">
        <v>59.655957000000001</v>
      </c>
      <c r="E44">
        <v>299.80038000000002</v>
      </c>
      <c r="F44">
        <v>-372.97566999999998</v>
      </c>
      <c r="G44">
        <v>-11302.264999999999</v>
      </c>
      <c r="H44">
        <v>0.99830571000000001</v>
      </c>
      <c r="I44" s="1">
        <v>1.9523421000000001E-5</v>
      </c>
      <c r="J44">
        <v>160.05362</v>
      </c>
      <c r="N44">
        <v>40000</v>
      </c>
      <c r="O44">
        <v>1.0021</v>
      </c>
      <c r="P44">
        <v>2.0000000000000001E-4</v>
      </c>
      <c r="Q44">
        <v>1620.6486</v>
      </c>
    </row>
    <row r="45" spans="3:17" x14ac:dyDescent="0.2">
      <c r="C45">
        <v>19000</v>
      </c>
      <c r="D45">
        <v>62.974933999999998</v>
      </c>
      <c r="E45">
        <v>296.71044999999998</v>
      </c>
      <c r="F45">
        <v>617.25426000000004</v>
      </c>
      <c r="G45">
        <v>-11168.57</v>
      </c>
      <c r="H45">
        <v>1.0008642000000001</v>
      </c>
      <c r="I45">
        <v>2.4055822E-4</v>
      </c>
      <c r="J45">
        <v>1970.422</v>
      </c>
    </row>
    <row r="46" spans="3:17" x14ac:dyDescent="0.2">
      <c r="C46">
        <v>20000</v>
      </c>
      <c r="D46">
        <v>66.325759000000005</v>
      </c>
      <c r="E46">
        <v>305.38875999999999</v>
      </c>
      <c r="F46">
        <v>-110.06592000000001</v>
      </c>
      <c r="G46">
        <v>-11177.712</v>
      </c>
      <c r="H46">
        <v>0.99494201000000004</v>
      </c>
      <c r="I46">
        <v>2.2231805000000001E-4</v>
      </c>
      <c r="J46">
        <v>1824.6220000000001</v>
      </c>
    </row>
    <row r="47" spans="3:17" x14ac:dyDescent="0.2">
      <c r="C47">
        <v>21000</v>
      </c>
      <c r="D47">
        <v>69.991765999999998</v>
      </c>
      <c r="E47">
        <v>302.64281</v>
      </c>
      <c r="F47">
        <v>-27.389375999999999</v>
      </c>
      <c r="G47">
        <v>-11198.552</v>
      </c>
      <c r="H47">
        <v>1.0066189999999999</v>
      </c>
      <c r="I47" s="1">
        <v>2.5273903E-5</v>
      </c>
      <c r="J47">
        <v>206.62430000000001</v>
      </c>
    </row>
    <row r="48" spans="3:17" x14ac:dyDescent="0.2">
      <c r="C48">
        <v>22000</v>
      </c>
      <c r="D48">
        <v>73.374477999999996</v>
      </c>
      <c r="E48">
        <v>298.54428000000001</v>
      </c>
      <c r="F48">
        <v>55.376936000000001</v>
      </c>
      <c r="G48">
        <v>-11243.832</v>
      </c>
      <c r="H48">
        <v>0.99920682999999999</v>
      </c>
      <c r="I48">
        <v>3.1160045999999999E-4</v>
      </c>
      <c r="J48">
        <v>2553.7422999999999</v>
      </c>
    </row>
    <row r="49" spans="3:10" x14ac:dyDescent="0.2">
      <c r="C49">
        <v>23000</v>
      </c>
      <c r="D49">
        <v>76.752223999999998</v>
      </c>
      <c r="E49">
        <v>292.22120000000001</v>
      </c>
      <c r="F49">
        <v>-88.934794999999994</v>
      </c>
      <c r="G49">
        <v>-11138.053</v>
      </c>
      <c r="H49">
        <v>0.99275071000000004</v>
      </c>
      <c r="I49" s="1">
        <v>7.0413001000000001E-5</v>
      </c>
      <c r="J49">
        <v>578.32267999999999</v>
      </c>
    </row>
    <row r="50" spans="3:10" x14ac:dyDescent="0.2">
      <c r="C50">
        <v>24000</v>
      </c>
      <c r="D50">
        <v>80.120429999999999</v>
      </c>
      <c r="E50">
        <v>297.98345999999998</v>
      </c>
      <c r="F50">
        <v>-148.73675</v>
      </c>
      <c r="G50">
        <v>-11230.165000000001</v>
      </c>
      <c r="H50">
        <v>0.98826066999999995</v>
      </c>
      <c r="I50">
        <v>1.9874211000000001E-4</v>
      </c>
      <c r="J50">
        <v>1634.7956999999999</v>
      </c>
    </row>
    <row r="51" spans="3:10" x14ac:dyDescent="0.2">
      <c r="C51">
        <v>25000</v>
      </c>
      <c r="D51">
        <v>83.508246</v>
      </c>
      <c r="E51">
        <v>304.97901999999999</v>
      </c>
      <c r="F51">
        <v>-286.00238999999999</v>
      </c>
      <c r="G51">
        <v>-11200.208000000001</v>
      </c>
      <c r="H51">
        <v>0.99826561000000003</v>
      </c>
      <c r="I51">
        <v>1.9427790999999999E-4</v>
      </c>
      <c r="J51">
        <v>1592.7177999999999</v>
      </c>
    </row>
    <row r="52" spans="3:10" x14ac:dyDescent="0.2">
      <c r="C52">
        <v>26000</v>
      </c>
      <c r="D52">
        <v>86.978517999999994</v>
      </c>
      <c r="E52">
        <v>301.53800000000001</v>
      </c>
      <c r="F52">
        <v>293.43880000000001</v>
      </c>
      <c r="G52">
        <v>-11137.824000000001</v>
      </c>
      <c r="H52">
        <v>0.99152099999999999</v>
      </c>
      <c r="I52">
        <v>3.8179080999999998E-4</v>
      </c>
      <c r="J52">
        <v>3137.056</v>
      </c>
    </row>
    <row r="53" spans="3:10" x14ac:dyDescent="0.2">
      <c r="C53">
        <v>27000</v>
      </c>
      <c r="D53">
        <v>90.449821</v>
      </c>
      <c r="E53">
        <v>298.78231</v>
      </c>
      <c r="F53">
        <v>-299.45418000000001</v>
      </c>
      <c r="G53">
        <v>-11136.966</v>
      </c>
      <c r="H53">
        <v>1.0053555999999999</v>
      </c>
      <c r="I53">
        <v>3.5638439000000002E-4</v>
      </c>
      <c r="J53">
        <v>2914.8053</v>
      </c>
    </row>
    <row r="54" spans="3:10" x14ac:dyDescent="0.2">
      <c r="C54">
        <v>28000</v>
      </c>
      <c r="D54">
        <v>93.927261999999999</v>
      </c>
      <c r="E54">
        <v>295.61507999999998</v>
      </c>
      <c r="F54">
        <v>-389.31376999999998</v>
      </c>
      <c r="G54">
        <v>-11144.784</v>
      </c>
      <c r="H54">
        <v>1.0053493</v>
      </c>
      <c r="I54">
        <v>1.1348696E-4</v>
      </c>
      <c r="J54">
        <v>928.19186000000002</v>
      </c>
    </row>
    <row r="55" spans="3:10" x14ac:dyDescent="0.2">
      <c r="C55">
        <v>29000</v>
      </c>
      <c r="D55">
        <v>97.316434999999998</v>
      </c>
      <c r="E55">
        <v>296.95013</v>
      </c>
      <c r="F55">
        <v>226.12322</v>
      </c>
      <c r="G55">
        <v>-11165.635</v>
      </c>
      <c r="H55">
        <v>1.0054251000000001</v>
      </c>
      <c r="I55">
        <v>1.9177659999999999E-4</v>
      </c>
      <c r="J55">
        <v>1568.471</v>
      </c>
    </row>
    <row r="56" spans="3:10" x14ac:dyDescent="0.2">
      <c r="C56">
        <v>30000</v>
      </c>
      <c r="D56">
        <v>100.72056000000001</v>
      </c>
      <c r="E56">
        <v>302.11644999999999</v>
      </c>
      <c r="F56">
        <v>-670.13872000000003</v>
      </c>
      <c r="G56">
        <v>-11178.647000000001</v>
      </c>
      <c r="H56">
        <v>0.99916444000000004</v>
      </c>
      <c r="I56" s="1">
        <v>-7.4077323999999995E-5</v>
      </c>
      <c r="J56">
        <v>-607.11422000000005</v>
      </c>
    </row>
    <row r="57" spans="3:10" x14ac:dyDescent="0.2">
      <c r="C57">
        <v>31000</v>
      </c>
      <c r="D57">
        <v>104.09864</v>
      </c>
      <c r="E57">
        <v>297.26281999999998</v>
      </c>
      <c r="F57">
        <v>387.25211999999999</v>
      </c>
      <c r="G57">
        <v>-11183.427</v>
      </c>
      <c r="H57">
        <v>1.0035276</v>
      </c>
      <c r="I57">
        <v>-1.5599729000000001E-4</v>
      </c>
      <c r="J57">
        <v>-1276.6487</v>
      </c>
    </row>
    <row r="58" spans="3:10" x14ac:dyDescent="0.2">
      <c r="C58">
        <v>32000</v>
      </c>
      <c r="D58">
        <v>107.47864</v>
      </c>
      <c r="E58">
        <v>301.56324000000001</v>
      </c>
      <c r="F58">
        <v>634.34105</v>
      </c>
      <c r="G58">
        <v>-11193.397999999999</v>
      </c>
      <c r="H58">
        <v>1.0059361</v>
      </c>
      <c r="I58" s="1">
        <v>5.6868693999999997E-5</v>
      </c>
      <c r="J58">
        <v>465.02956999999998</v>
      </c>
    </row>
    <row r="59" spans="3:10" x14ac:dyDescent="0.2">
      <c r="C59">
        <v>33000</v>
      </c>
      <c r="D59">
        <v>110.84716</v>
      </c>
      <c r="E59">
        <v>304.75758000000002</v>
      </c>
      <c r="F59">
        <v>-16.338539999999998</v>
      </c>
      <c r="G59">
        <v>-11194.829</v>
      </c>
      <c r="H59">
        <v>1.004589</v>
      </c>
      <c r="I59" s="1">
        <v>6.3893860999999995E-5</v>
      </c>
      <c r="J59">
        <v>522.70953999999995</v>
      </c>
    </row>
    <row r="60" spans="3:10" x14ac:dyDescent="0.2">
      <c r="C60">
        <v>34000</v>
      </c>
      <c r="D60">
        <v>114.2445</v>
      </c>
      <c r="E60">
        <v>295.60001</v>
      </c>
      <c r="F60">
        <v>-1349.8275000000001</v>
      </c>
      <c r="G60">
        <v>-11203.035</v>
      </c>
      <c r="H60">
        <v>0.99588739999999998</v>
      </c>
      <c r="I60">
        <v>3.0160425E-4</v>
      </c>
      <c r="J60">
        <v>2474.5608999999999</v>
      </c>
    </row>
    <row r="61" spans="3:10" x14ac:dyDescent="0.2">
      <c r="C61">
        <v>35000</v>
      </c>
      <c r="D61">
        <v>117.64783</v>
      </c>
      <c r="E61">
        <v>308.73665</v>
      </c>
      <c r="F61">
        <v>135.16364999999999</v>
      </c>
      <c r="G61">
        <v>-11156.348</v>
      </c>
      <c r="H61">
        <v>1.007093</v>
      </c>
      <c r="I61" s="1">
        <v>-8.0001121999999996E-5</v>
      </c>
      <c r="J61">
        <v>-653.93862999999999</v>
      </c>
    </row>
    <row r="62" spans="3:10" x14ac:dyDescent="0.2">
      <c r="C62">
        <v>36000</v>
      </c>
      <c r="D62">
        <v>121.09282</v>
      </c>
      <c r="E62">
        <v>308.13046000000003</v>
      </c>
      <c r="F62">
        <v>-858.26606000000004</v>
      </c>
      <c r="G62">
        <v>-11288.968000000001</v>
      </c>
      <c r="H62">
        <v>1.0052159000000001</v>
      </c>
      <c r="I62">
        <v>1.9757767999999999E-4</v>
      </c>
      <c r="J62">
        <v>1616.0279</v>
      </c>
    </row>
    <row r="63" spans="3:10" x14ac:dyDescent="0.2">
      <c r="C63">
        <v>37000</v>
      </c>
      <c r="D63">
        <v>124.46695</v>
      </c>
      <c r="E63">
        <v>299.79165</v>
      </c>
      <c r="F63">
        <v>-503.30950999999999</v>
      </c>
      <c r="G63">
        <v>-11014.960999999999</v>
      </c>
      <c r="H63">
        <v>0.98847167999999996</v>
      </c>
      <c r="I63">
        <v>2.6203979999999999E-4</v>
      </c>
      <c r="J63">
        <v>2155.3110000000001</v>
      </c>
    </row>
    <row r="64" spans="3:10" x14ac:dyDescent="0.2">
      <c r="C64">
        <v>38000</v>
      </c>
      <c r="D64">
        <v>127.90422</v>
      </c>
      <c r="E64">
        <v>296.56353000000001</v>
      </c>
      <c r="F64">
        <v>101.57165000000001</v>
      </c>
      <c r="G64">
        <v>-11135.147999999999</v>
      </c>
      <c r="H64">
        <v>1.0045727</v>
      </c>
      <c r="I64">
        <v>2.2774555999999999E-4</v>
      </c>
      <c r="J64">
        <v>1863.1746000000001</v>
      </c>
    </row>
    <row r="65" spans="3:10" x14ac:dyDescent="0.2">
      <c r="C65">
        <v>39000</v>
      </c>
      <c r="D65">
        <v>131.29714999999999</v>
      </c>
      <c r="E65">
        <v>307.87666000000002</v>
      </c>
      <c r="F65">
        <v>286.53145999999998</v>
      </c>
      <c r="G65">
        <v>-11202.41</v>
      </c>
      <c r="H65">
        <v>0.9986756</v>
      </c>
      <c r="I65">
        <v>2.9440697000000001E-4</v>
      </c>
      <c r="J65">
        <v>2413.2597000000001</v>
      </c>
    </row>
    <row r="66" spans="3:10" x14ac:dyDescent="0.2">
      <c r="C66">
        <v>40000</v>
      </c>
      <c r="D66">
        <v>134.66601</v>
      </c>
      <c r="E66">
        <v>304.16611999999998</v>
      </c>
      <c r="F66">
        <v>607.88310999999999</v>
      </c>
      <c r="G66">
        <v>-11123.745000000001</v>
      </c>
      <c r="H66">
        <v>1.0143016</v>
      </c>
      <c r="I66">
        <v>2.4031985999999999E-4</v>
      </c>
      <c r="J66">
        <v>1959.7382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F71EC-DAF6-4542-99A7-B73FDCCD2E49}">
  <dimension ref="B1:P108"/>
  <sheetViews>
    <sheetView workbookViewId="0">
      <selection activeCell="H24" sqref="H24"/>
    </sheetView>
  </sheetViews>
  <sheetFormatPr baseColWidth="10" defaultRowHeight="16" x14ac:dyDescent="0.2"/>
  <sheetData>
    <row r="1" spans="2:16" x14ac:dyDescent="0.2">
      <c r="B1" t="s">
        <v>23</v>
      </c>
      <c r="P1" t="s">
        <v>29</v>
      </c>
    </row>
    <row r="3" spans="2:16" x14ac:dyDescent="0.2">
      <c r="O3" t="s">
        <v>31</v>
      </c>
      <c r="P3" t="s">
        <v>30</v>
      </c>
    </row>
    <row r="4" spans="2:16" x14ac:dyDescent="0.2">
      <c r="B4" t="s">
        <v>28</v>
      </c>
      <c r="C4" s="1">
        <v>1.9999999999999999E-6</v>
      </c>
      <c r="O4">
        <v>1100</v>
      </c>
      <c r="P4">
        <f>0.089272*EXP(21960/8.3144/O4)</f>
        <v>0.98513583255393378</v>
      </c>
    </row>
    <row r="5" spans="2:16" x14ac:dyDescent="0.2">
      <c r="O5">
        <v>1150</v>
      </c>
      <c r="P5">
        <f t="shared" ref="P5:P8" si="0">0.089272*EXP(21960/8.3144/O5)</f>
        <v>0.88747845399975311</v>
      </c>
    </row>
    <row r="6" spans="2:16" x14ac:dyDescent="0.2">
      <c r="B6" t="s">
        <v>20</v>
      </c>
      <c r="C6" t="s">
        <v>21</v>
      </c>
      <c r="D6" t="s">
        <v>24</v>
      </c>
      <c r="E6" t="s">
        <v>25</v>
      </c>
      <c r="F6" t="s">
        <v>26</v>
      </c>
      <c r="G6" t="s">
        <v>27</v>
      </c>
      <c r="O6">
        <v>1200</v>
      </c>
      <c r="P6">
        <f t="shared" si="0"/>
        <v>0.80648763229506315</v>
      </c>
    </row>
    <row r="7" spans="2:16" x14ac:dyDescent="0.2">
      <c r="B7">
        <v>100000</v>
      </c>
      <c r="C7">
        <v>1.39019</v>
      </c>
      <c r="D7" s="1">
        <v>9.6681499999999999E-5</v>
      </c>
      <c r="E7">
        <v>893.67899999999997</v>
      </c>
      <c r="F7">
        <f>1/E7</f>
        <v>1.1189700104847491E-3</v>
      </c>
      <c r="G7">
        <f>F7*1000</f>
        <v>1.1189700104847491</v>
      </c>
      <c r="O7">
        <v>1250</v>
      </c>
      <c r="P7">
        <f t="shared" si="0"/>
        <v>0.73852025991839942</v>
      </c>
    </row>
    <row r="8" spans="2:16" x14ac:dyDescent="0.2">
      <c r="B8">
        <v>200000</v>
      </c>
      <c r="C8">
        <v>1.39436</v>
      </c>
      <c r="D8">
        <v>1.8526099999999999E-4</v>
      </c>
      <c r="E8">
        <v>1709</v>
      </c>
      <c r="F8">
        <f t="shared" ref="F8:F16" si="1">1/E8</f>
        <v>5.8513750731421885E-4</v>
      </c>
      <c r="G8">
        <f t="shared" ref="G8:G16" si="2">F8*1000</f>
        <v>0.58513750731421887</v>
      </c>
      <c r="O8">
        <v>1300</v>
      </c>
      <c r="P8">
        <f t="shared" si="0"/>
        <v>0.68087641798637966</v>
      </c>
    </row>
    <row r="9" spans="2:16" x14ac:dyDescent="0.2">
      <c r="B9">
        <v>300000</v>
      </c>
      <c r="C9">
        <v>1.3897699999999999</v>
      </c>
      <c r="D9" s="1">
        <v>8.9299099999999993E-5</v>
      </c>
      <c r="E9">
        <v>823.56100000000004</v>
      </c>
      <c r="F9">
        <f t="shared" si="1"/>
        <v>1.2142391395415762E-3</v>
      </c>
      <c r="G9">
        <f t="shared" si="2"/>
        <v>1.2142391395415761</v>
      </c>
    </row>
    <row r="10" spans="2:16" x14ac:dyDescent="0.2">
      <c r="B10">
        <v>400000</v>
      </c>
      <c r="C10">
        <v>1.3958600000000001</v>
      </c>
      <c r="D10">
        <v>1.77195E-4</v>
      </c>
      <c r="E10">
        <v>1633.42</v>
      </c>
      <c r="F10">
        <f t="shared" si="1"/>
        <v>6.1221241321889042E-4</v>
      </c>
      <c r="G10">
        <f t="shared" si="2"/>
        <v>0.61221241321889042</v>
      </c>
    </row>
    <row r="11" spans="2:16" x14ac:dyDescent="0.2">
      <c r="B11">
        <v>500000</v>
      </c>
      <c r="C11">
        <v>1.39256</v>
      </c>
      <c r="D11">
        <v>1.15423E-4</v>
      </c>
      <c r="E11">
        <v>1065.51</v>
      </c>
      <c r="F11">
        <f t="shared" si="1"/>
        <v>9.3851770513650738E-4</v>
      </c>
      <c r="G11">
        <f t="shared" si="2"/>
        <v>0.93851770513650734</v>
      </c>
    </row>
    <row r="12" spans="2:16" x14ac:dyDescent="0.2">
      <c r="B12">
        <v>600000</v>
      </c>
      <c r="C12">
        <v>1.3953500000000001</v>
      </c>
      <c r="D12">
        <v>1.4485E-4</v>
      </c>
      <c r="E12">
        <v>1336.95</v>
      </c>
      <c r="F12">
        <f t="shared" si="1"/>
        <v>7.4797112831444701E-4</v>
      </c>
      <c r="G12">
        <f t="shared" si="2"/>
        <v>0.74797112831444701</v>
      </c>
    </row>
    <row r="13" spans="2:16" x14ac:dyDescent="0.2">
      <c r="B13">
        <v>700000</v>
      </c>
      <c r="C13">
        <v>1.39717</v>
      </c>
      <c r="D13">
        <v>1.45747E-4</v>
      </c>
      <c r="E13">
        <v>1343.13</v>
      </c>
      <c r="F13">
        <f t="shared" si="1"/>
        <v>7.4452956899183245E-4</v>
      </c>
      <c r="G13">
        <f t="shared" si="2"/>
        <v>0.74452956899183242</v>
      </c>
    </row>
    <row r="14" spans="2:16" x14ac:dyDescent="0.2">
      <c r="B14">
        <v>800000</v>
      </c>
      <c r="C14">
        <v>1.39432</v>
      </c>
      <c r="D14">
        <v>2.1468600000000001E-4</v>
      </c>
      <c r="E14">
        <v>1980.17</v>
      </c>
      <c r="F14">
        <f t="shared" si="1"/>
        <v>5.0500714585111376E-4</v>
      </c>
      <c r="G14">
        <f t="shared" si="2"/>
        <v>0.50500714585111373</v>
      </c>
    </row>
    <row r="15" spans="2:16" x14ac:dyDescent="0.2">
      <c r="B15">
        <v>900000</v>
      </c>
      <c r="C15">
        <v>1.38937</v>
      </c>
      <c r="D15">
        <v>1.6647299999999999E-4</v>
      </c>
      <c r="E15">
        <v>1537.74</v>
      </c>
      <c r="F15">
        <f t="shared" si="1"/>
        <v>6.5030499304173661E-4</v>
      </c>
      <c r="G15">
        <f t="shared" si="2"/>
        <v>0.65030499304173661</v>
      </c>
    </row>
    <row r="16" spans="2:16" x14ac:dyDescent="0.2">
      <c r="B16">
        <v>1000000</v>
      </c>
      <c r="C16">
        <v>1.3930800000000001</v>
      </c>
      <c r="D16">
        <v>1.5138799999999999E-4</v>
      </c>
      <c r="E16">
        <v>1397.29</v>
      </c>
      <c r="F16">
        <f t="shared" si="1"/>
        <v>7.1567104895905651E-4</v>
      </c>
      <c r="G16">
        <f t="shared" si="2"/>
        <v>0.71567104895905653</v>
      </c>
    </row>
    <row r="18" spans="2:7" x14ac:dyDescent="0.2">
      <c r="F18" t="s">
        <v>32</v>
      </c>
      <c r="G18">
        <f>AVERAGE(G7:G16)</f>
        <v>0.78325606608541287</v>
      </c>
    </row>
    <row r="20" spans="2:7" x14ac:dyDescent="0.2">
      <c r="B20" t="s">
        <v>20</v>
      </c>
      <c r="C20" t="s">
        <v>21</v>
      </c>
      <c r="D20" t="s">
        <v>24</v>
      </c>
      <c r="E20" t="s">
        <v>25</v>
      </c>
      <c r="F20" t="s">
        <v>26</v>
      </c>
      <c r="G20" t="s">
        <v>27</v>
      </c>
    </row>
    <row r="21" spans="2:7" x14ac:dyDescent="0.2">
      <c r="B21">
        <v>1000000</v>
      </c>
      <c r="C21">
        <v>1.3941699999999999</v>
      </c>
      <c r="D21">
        <v>1.32998E-4</v>
      </c>
      <c r="E21">
        <v>1227.01</v>
      </c>
      <c r="F21">
        <f>1/E21</f>
        <v>8.1498928289092999E-4</v>
      </c>
      <c r="G21">
        <f>F21*1000</f>
        <v>0.81498928289092998</v>
      </c>
    </row>
    <row r="22" spans="2:7" x14ac:dyDescent="0.2">
      <c r="B22">
        <v>1000000</v>
      </c>
      <c r="C22">
        <v>1.3930199999999999</v>
      </c>
      <c r="D22">
        <v>1.3761000000000001E-4</v>
      </c>
      <c r="E22">
        <v>1269.74</v>
      </c>
      <c r="F22">
        <f>1/E22</f>
        <v>7.8756280813394865E-4</v>
      </c>
      <c r="G22">
        <f>F22*1000</f>
        <v>0.78756280813394863</v>
      </c>
    </row>
    <row r="24" spans="2:7" x14ac:dyDescent="0.2">
      <c r="D24" s="1"/>
    </row>
    <row r="28" spans="2:7" x14ac:dyDescent="0.2">
      <c r="D28" s="1"/>
    </row>
    <row r="30" spans="2:7" x14ac:dyDescent="0.2">
      <c r="D30" s="1"/>
    </row>
    <row r="34" spans="4:4" x14ac:dyDescent="0.2">
      <c r="D34" s="1"/>
    </row>
    <row r="36" spans="4:4" x14ac:dyDescent="0.2">
      <c r="D36" s="1"/>
    </row>
    <row r="43" spans="4:4" x14ac:dyDescent="0.2">
      <c r="D43" s="1"/>
    </row>
    <row r="47" spans="4:4" x14ac:dyDescent="0.2">
      <c r="D47" s="1"/>
    </row>
    <row r="48" spans="4:4" x14ac:dyDescent="0.2">
      <c r="D48" s="1"/>
    </row>
    <row r="50" spans="4:4" x14ac:dyDescent="0.2">
      <c r="D50" s="1"/>
    </row>
    <row r="52" spans="4:4" x14ac:dyDescent="0.2">
      <c r="D52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72" spans="4:4" x14ac:dyDescent="0.2">
      <c r="D72" s="1"/>
    </row>
    <row r="74" spans="4:4" x14ac:dyDescent="0.2">
      <c r="D74" s="1"/>
    </row>
    <row r="79" spans="4:4" x14ac:dyDescent="0.2">
      <c r="D79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7" spans="4:4" x14ac:dyDescent="0.2">
      <c r="D87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9" spans="4:7" x14ac:dyDescent="0.2">
      <c r="D99" s="1"/>
    </row>
    <row r="108" spans="4:7" x14ac:dyDescent="0.2">
      <c r="G108">
        <f>AVERAGE(G22:G106)</f>
        <v>0.78756280813394863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627D-EEB9-0043-A730-B67B65EF9F63}">
  <dimension ref="B3:O46"/>
  <sheetViews>
    <sheetView tabSelected="1" topLeftCell="A14" workbookViewId="0">
      <selection activeCell="M40" sqref="M40"/>
    </sheetView>
  </sheetViews>
  <sheetFormatPr baseColWidth="10" defaultRowHeight="16" x14ac:dyDescent="0.2"/>
  <cols>
    <col min="11" max="11" width="12.1640625" bestFit="1" customWidth="1"/>
  </cols>
  <sheetData>
    <row r="3" spans="2:6" x14ac:dyDescent="0.2">
      <c r="C3" t="s">
        <v>33</v>
      </c>
      <c r="D3" t="s">
        <v>34</v>
      </c>
      <c r="E3" t="s">
        <v>35</v>
      </c>
      <c r="F3" t="s">
        <v>36</v>
      </c>
    </row>
    <row r="4" spans="2:6" x14ac:dyDescent="0.2">
      <c r="B4">
        <v>51000</v>
      </c>
      <c r="C4">
        <v>20</v>
      </c>
      <c r="D4">
        <v>5759.99999999999</v>
      </c>
    </row>
    <row r="5" spans="2:6" x14ac:dyDescent="0.2">
      <c r="C5">
        <v>1</v>
      </c>
      <c r="D5">
        <v>2.5000000000000001E-2</v>
      </c>
      <c r="E5">
        <v>270.16000000000003</v>
      </c>
      <c r="F5">
        <v>1311.51</v>
      </c>
    </row>
    <row r="6" spans="2:6" x14ac:dyDescent="0.2">
      <c r="C6">
        <v>2</v>
      </c>
      <c r="D6">
        <v>7.4999999999999997E-2</v>
      </c>
      <c r="E6">
        <v>286.25</v>
      </c>
      <c r="F6">
        <v>1277.52</v>
      </c>
    </row>
    <row r="7" spans="2:6" x14ac:dyDescent="0.2">
      <c r="C7">
        <v>3</v>
      </c>
      <c r="D7">
        <v>0.125</v>
      </c>
      <c r="E7">
        <v>282.64999999999998</v>
      </c>
      <c r="F7">
        <v>1275.8499999999999</v>
      </c>
    </row>
    <row r="8" spans="2:6" x14ac:dyDescent="0.2">
      <c r="C8">
        <v>4</v>
      </c>
      <c r="D8">
        <v>0.17499999999999999</v>
      </c>
      <c r="E8">
        <v>279.49</v>
      </c>
      <c r="F8">
        <v>1230.07</v>
      </c>
    </row>
    <row r="9" spans="2:6" x14ac:dyDescent="0.2">
      <c r="C9">
        <v>5</v>
      </c>
      <c r="D9">
        <v>0.22500000000000001</v>
      </c>
      <c r="E9">
        <v>277.33999999999997</v>
      </c>
      <c r="F9">
        <v>1235.73</v>
      </c>
    </row>
    <row r="10" spans="2:6" x14ac:dyDescent="0.2">
      <c r="C10">
        <v>6</v>
      </c>
      <c r="D10">
        <v>0.27500000000000002</v>
      </c>
      <c r="E10">
        <v>287.64999999999998</v>
      </c>
      <c r="F10">
        <v>1188.8599999999999</v>
      </c>
    </row>
    <row r="11" spans="2:6" x14ac:dyDescent="0.2">
      <c r="C11">
        <v>7</v>
      </c>
      <c r="D11">
        <v>0.32500000000000001</v>
      </c>
      <c r="E11">
        <v>303.42</v>
      </c>
      <c r="F11">
        <v>1167.33</v>
      </c>
    </row>
    <row r="12" spans="2:6" x14ac:dyDescent="0.2">
      <c r="C12">
        <v>8</v>
      </c>
      <c r="D12">
        <v>0.375</v>
      </c>
      <c r="E12">
        <v>299.12</v>
      </c>
      <c r="F12">
        <v>1174.8499999999999</v>
      </c>
    </row>
    <row r="13" spans="2:6" x14ac:dyDescent="0.2">
      <c r="C13">
        <v>9</v>
      </c>
      <c r="D13">
        <v>0.42499999999999999</v>
      </c>
      <c r="E13">
        <v>296.49</v>
      </c>
      <c r="F13">
        <v>1178.03</v>
      </c>
    </row>
    <row r="14" spans="2:6" x14ac:dyDescent="0.2">
      <c r="C14">
        <v>10</v>
      </c>
      <c r="D14">
        <v>0.47499999999999998</v>
      </c>
      <c r="E14">
        <v>298.79000000000002</v>
      </c>
      <c r="F14">
        <v>1122.6400000000001</v>
      </c>
    </row>
    <row r="15" spans="2:6" x14ac:dyDescent="0.2">
      <c r="C15">
        <v>11</v>
      </c>
      <c r="D15">
        <v>0.52500000000000002</v>
      </c>
      <c r="E15">
        <v>299.94</v>
      </c>
      <c r="F15">
        <v>1079.3699999999999</v>
      </c>
    </row>
    <row r="16" spans="2:6" x14ac:dyDescent="0.2">
      <c r="C16">
        <v>12</v>
      </c>
      <c r="D16">
        <v>0.57499999999999996</v>
      </c>
      <c r="E16">
        <v>290.11</v>
      </c>
      <c r="F16">
        <v>1147.8699999999999</v>
      </c>
    </row>
    <row r="17" spans="2:15" x14ac:dyDescent="0.2">
      <c r="C17">
        <v>13</v>
      </c>
      <c r="D17">
        <v>0.625</v>
      </c>
      <c r="E17">
        <v>296.66000000000003</v>
      </c>
      <c r="F17">
        <v>1152.78</v>
      </c>
    </row>
    <row r="18" spans="2:15" x14ac:dyDescent="0.2">
      <c r="C18">
        <v>14</v>
      </c>
      <c r="D18">
        <v>0.67500000000000004</v>
      </c>
      <c r="E18">
        <v>280.27999999999997</v>
      </c>
      <c r="F18">
        <v>1193.44</v>
      </c>
    </row>
    <row r="19" spans="2:15" x14ac:dyDescent="0.2">
      <c r="C19">
        <v>15</v>
      </c>
      <c r="D19">
        <v>0.72499999999999998</v>
      </c>
      <c r="E19">
        <v>287.76</v>
      </c>
      <c r="F19">
        <v>1192.82</v>
      </c>
    </row>
    <row r="20" spans="2:15" x14ac:dyDescent="0.2">
      <c r="C20">
        <v>16</v>
      </c>
      <c r="D20">
        <v>0.77500000000000002</v>
      </c>
      <c r="E20">
        <v>274.89999999999998</v>
      </c>
      <c r="F20">
        <v>1182.9100000000001</v>
      </c>
    </row>
    <row r="21" spans="2:15" x14ac:dyDescent="0.2">
      <c r="C21">
        <v>17</v>
      </c>
      <c r="D21">
        <v>0.82499999999999996</v>
      </c>
      <c r="E21">
        <v>287.60000000000002</v>
      </c>
      <c r="F21">
        <v>1186.67</v>
      </c>
    </row>
    <row r="22" spans="2:15" x14ac:dyDescent="0.2">
      <c r="C22">
        <v>18</v>
      </c>
      <c r="D22">
        <v>0.875</v>
      </c>
      <c r="E22">
        <v>285.41000000000003</v>
      </c>
      <c r="F22">
        <v>1252.67</v>
      </c>
    </row>
    <row r="23" spans="2:15" x14ac:dyDescent="0.2">
      <c r="C23">
        <v>19</v>
      </c>
      <c r="D23">
        <v>0.92500000000000004</v>
      </c>
      <c r="E23">
        <v>285.66000000000003</v>
      </c>
      <c r="F23">
        <v>1281.24</v>
      </c>
    </row>
    <row r="24" spans="2:15" x14ac:dyDescent="0.2">
      <c r="C24">
        <v>20</v>
      </c>
      <c r="D24">
        <v>0.97499999999999998</v>
      </c>
      <c r="E24">
        <v>290.32</v>
      </c>
      <c r="F24">
        <v>1331.65</v>
      </c>
    </row>
    <row r="25" spans="2:15" x14ac:dyDescent="0.2">
      <c r="H25">
        <v>50000</v>
      </c>
      <c r="I25">
        <v>1199.7430999999999</v>
      </c>
      <c r="J25">
        <v>-489104.37040000001</v>
      </c>
      <c r="K25">
        <v>200615.80540000001</v>
      </c>
      <c r="L25">
        <v>0.38340000000000002</v>
      </c>
      <c r="M25">
        <v>39.188699999999997</v>
      </c>
      <c r="N25">
        <v>39.188699999999997</v>
      </c>
      <c r="O25">
        <v>130.62889999999999</v>
      </c>
    </row>
    <row r="26" spans="2:15" x14ac:dyDescent="0.2">
      <c r="B26">
        <v>250000</v>
      </c>
      <c r="C26">
        <v>20</v>
      </c>
      <c r="D26">
        <v>5760</v>
      </c>
    </row>
    <row r="27" spans="2:15" x14ac:dyDescent="0.2">
      <c r="C27">
        <v>1</v>
      </c>
      <c r="D27">
        <v>2.5000000000000001E-2</v>
      </c>
      <c r="E27">
        <v>259.04000000000002</v>
      </c>
      <c r="F27">
        <v>1374.45</v>
      </c>
      <c r="G27">
        <f>D27*$O$25</f>
        <v>3.2657224999999999</v>
      </c>
    </row>
    <row r="28" spans="2:15" x14ac:dyDescent="0.2">
      <c r="C28">
        <v>2</v>
      </c>
      <c r="D28">
        <v>7.4999999999999997E-2</v>
      </c>
      <c r="E28">
        <v>281.41000000000003</v>
      </c>
      <c r="F28">
        <v>1336.39</v>
      </c>
      <c r="G28">
        <f>D28*$O$25</f>
        <v>9.7971674999999987</v>
      </c>
    </row>
    <row r="29" spans="2:15" x14ac:dyDescent="0.2">
      <c r="C29">
        <v>3</v>
      </c>
      <c r="D29">
        <v>0.125</v>
      </c>
      <c r="E29">
        <v>292.2</v>
      </c>
      <c r="F29">
        <v>1285.18</v>
      </c>
      <c r="G29">
        <f>D29*$O$25</f>
        <v>16.328612499999998</v>
      </c>
    </row>
    <row r="30" spans="2:15" x14ac:dyDescent="0.2">
      <c r="C30">
        <v>4</v>
      </c>
      <c r="D30">
        <v>0.17499999999999999</v>
      </c>
      <c r="E30">
        <v>288.49</v>
      </c>
      <c r="F30">
        <v>1317.76</v>
      </c>
      <c r="G30">
        <f>D30*$O$25</f>
        <v>22.860057499999996</v>
      </c>
    </row>
    <row r="31" spans="2:15" x14ac:dyDescent="0.2">
      <c r="C31">
        <v>5</v>
      </c>
      <c r="D31">
        <v>0.22500000000000001</v>
      </c>
      <c r="E31">
        <v>286.55</v>
      </c>
      <c r="F31">
        <v>1197.51</v>
      </c>
      <c r="G31">
        <f>D31*$O$25</f>
        <v>29.391502499999998</v>
      </c>
    </row>
    <row r="32" spans="2:15" x14ac:dyDescent="0.2">
      <c r="C32">
        <v>6</v>
      </c>
      <c r="D32">
        <v>0.27500000000000002</v>
      </c>
      <c r="E32">
        <v>307.36</v>
      </c>
      <c r="F32">
        <v>1189</v>
      </c>
      <c r="G32">
        <f>D32*$O$25</f>
        <v>35.922947499999999</v>
      </c>
      <c r="J32" t="s">
        <v>37</v>
      </c>
      <c r="K32">
        <v>0.1</v>
      </c>
      <c r="L32" t="s">
        <v>39</v>
      </c>
    </row>
    <row r="33" spans="3:12" x14ac:dyDescent="0.2">
      <c r="C33">
        <v>7</v>
      </c>
      <c r="D33">
        <v>0.32500000000000001</v>
      </c>
      <c r="E33">
        <v>296.13</v>
      </c>
      <c r="F33">
        <v>1170.07</v>
      </c>
      <c r="G33">
        <f>D33*$O$25</f>
        <v>42.454392499999997</v>
      </c>
      <c r="K33">
        <f>K32*0.04336</f>
        <v>4.3360000000000004E-3</v>
      </c>
      <c r="L33" t="s">
        <v>40</v>
      </c>
    </row>
    <row r="34" spans="3:12" x14ac:dyDescent="0.2">
      <c r="C34">
        <v>8</v>
      </c>
      <c r="D34">
        <v>0.375</v>
      </c>
      <c r="E34">
        <v>288.36</v>
      </c>
      <c r="F34">
        <v>1156.95</v>
      </c>
      <c r="G34">
        <f>D34*$O$25</f>
        <v>48.985837499999995</v>
      </c>
      <c r="J34" t="s">
        <v>38</v>
      </c>
      <c r="K34">
        <f>K33/(M25*N25)/2</f>
        <v>1.4116842325055331E-6</v>
      </c>
      <c r="L34" t="s">
        <v>41</v>
      </c>
    </row>
    <row r="35" spans="3:12" x14ac:dyDescent="0.2">
      <c r="C35">
        <v>9</v>
      </c>
      <c r="D35">
        <v>0.42499999999999999</v>
      </c>
      <c r="E35">
        <v>302.81</v>
      </c>
      <c r="F35">
        <v>1076.6400000000001</v>
      </c>
      <c r="G35">
        <f>D35*$O$25</f>
        <v>55.517282499999993</v>
      </c>
      <c r="K35">
        <f>K34/K40</f>
        <v>4.1611021886266355E-7</v>
      </c>
      <c r="L35" t="s">
        <v>44</v>
      </c>
    </row>
    <row r="36" spans="3:12" x14ac:dyDescent="0.2">
      <c r="C36">
        <v>10</v>
      </c>
      <c r="D36">
        <v>0.47499999999999998</v>
      </c>
      <c r="E36">
        <v>294.47000000000003</v>
      </c>
      <c r="F36">
        <v>1111.47</v>
      </c>
      <c r="G36">
        <f>D36*$O$25</f>
        <v>62.048727499999991</v>
      </c>
      <c r="K36">
        <f>K35*(1.602E-19)/(0.0000000001)/(0.000000000000001)</f>
        <v>0.66660857061798695</v>
      </c>
      <c r="L36" t="s">
        <v>42</v>
      </c>
    </row>
    <row r="37" spans="3:12" x14ac:dyDescent="0.2">
      <c r="C37">
        <v>11</v>
      </c>
      <c r="D37">
        <v>0.52500000000000002</v>
      </c>
      <c r="E37">
        <v>302.20999999999998</v>
      </c>
      <c r="F37">
        <v>1122.52</v>
      </c>
      <c r="G37">
        <f>D37*$O$25</f>
        <v>68.580172500000003</v>
      </c>
    </row>
    <row r="38" spans="3:12" x14ac:dyDescent="0.2">
      <c r="C38">
        <v>12</v>
      </c>
      <c r="D38">
        <v>0.57499999999999996</v>
      </c>
      <c r="E38">
        <v>294.7</v>
      </c>
      <c r="F38">
        <v>1127.6500000000001</v>
      </c>
      <c r="G38">
        <f>D38*$O$25</f>
        <v>75.11161749999998</v>
      </c>
    </row>
    <row r="39" spans="3:12" x14ac:dyDescent="0.2">
      <c r="C39">
        <v>13</v>
      </c>
      <c r="D39">
        <v>0.625</v>
      </c>
      <c r="E39">
        <v>294.06</v>
      </c>
      <c r="F39">
        <v>1179.2</v>
      </c>
      <c r="G39">
        <f>D39*$O$25</f>
        <v>81.643062499999985</v>
      </c>
      <c r="J39" t="s">
        <v>46</v>
      </c>
      <c r="K39">
        <v>221.58403000000001</v>
      </c>
    </row>
    <row r="40" spans="3:12" x14ac:dyDescent="0.2">
      <c r="C40">
        <v>14</v>
      </c>
      <c r="D40">
        <v>0.67500000000000004</v>
      </c>
      <c r="E40">
        <v>291.93</v>
      </c>
      <c r="F40">
        <v>1205.0899999999999</v>
      </c>
      <c r="G40">
        <f>D40*$O$25</f>
        <v>88.174507500000004</v>
      </c>
      <c r="J40" t="s">
        <v>45</v>
      </c>
      <c r="K40">
        <f>K39/(O25/2)</f>
        <v>3.3925728533272506</v>
      </c>
      <c r="L40" t="s">
        <v>43</v>
      </c>
    </row>
    <row r="41" spans="3:12" x14ac:dyDescent="0.2">
      <c r="C41">
        <v>15</v>
      </c>
      <c r="D41">
        <v>0.72499999999999998</v>
      </c>
      <c r="E41">
        <v>283.32</v>
      </c>
      <c r="F41">
        <v>1220.24</v>
      </c>
      <c r="G41">
        <f>D41*$O$25</f>
        <v>94.705952499999981</v>
      </c>
    </row>
    <row r="42" spans="3:12" x14ac:dyDescent="0.2">
      <c r="C42">
        <v>16</v>
      </c>
      <c r="D42">
        <v>0.77500000000000002</v>
      </c>
      <c r="E42">
        <v>287.18</v>
      </c>
      <c r="F42">
        <v>1250.95</v>
      </c>
      <c r="G42">
        <f>D42*$O$25</f>
        <v>101.2373975</v>
      </c>
    </row>
    <row r="43" spans="3:12" x14ac:dyDescent="0.2">
      <c r="C43">
        <v>17</v>
      </c>
      <c r="D43">
        <v>0.82499999999999996</v>
      </c>
      <c r="E43">
        <v>283.06</v>
      </c>
      <c r="F43">
        <v>1230.76</v>
      </c>
      <c r="G43">
        <f>D43*$O$25</f>
        <v>107.76884249999998</v>
      </c>
    </row>
    <row r="44" spans="3:12" x14ac:dyDescent="0.2">
      <c r="C44">
        <v>18</v>
      </c>
      <c r="D44">
        <v>0.875</v>
      </c>
      <c r="E44">
        <v>270.85000000000002</v>
      </c>
      <c r="F44">
        <v>1291.29</v>
      </c>
      <c r="G44">
        <f>D44*$O$25</f>
        <v>114.3002875</v>
      </c>
    </row>
    <row r="45" spans="3:12" x14ac:dyDescent="0.2">
      <c r="C45">
        <v>19</v>
      </c>
      <c r="D45">
        <v>0.92500000000000004</v>
      </c>
      <c r="E45">
        <v>263.14999999999998</v>
      </c>
      <c r="F45">
        <v>1349.94</v>
      </c>
      <c r="G45">
        <f>D45*$O$25</f>
        <v>120.8317325</v>
      </c>
    </row>
    <row r="46" spans="3:12" x14ac:dyDescent="0.2">
      <c r="C46">
        <v>20</v>
      </c>
      <c r="D46">
        <v>0.97499999999999998</v>
      </c>
      <c r="E46">
        <v>292.72000000000003</v>
      </c>
      <c r="F46">
        <v>1354.36</v>
      </c>
      <c r="G46">
        <f>D46*$O$25</f>
        <v>127.36317749999998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viscosity_nacl</vt:lpstr>
      <vt:lpstr>kappa_nacl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2025-05-05T19:35:41Z</dcterms:created>
  <dcterms:modified xsi:type="dcterms:W3CDTF">2025-05-06T17:30:30Z</dcterms:modified>
</cp:coreProperties>
</file>