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90239BDD-56EA-DE43-A30C-1AAB529DEFA1}" xr6:coauthVersionLast="47" xr6:coauthVersionMax="47" xr10:uidLastSave="{00000000-0000-0000-0000-000000000000}"/>
  <bookViews>
    <workbookView xWindow="6860" yWindow="3020" windowWidth="27640" windowHeight="16940" xr2:uid="{92707A86-F3A2-1A49-81F2-12EA2B01AA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P12" i="1" s="1"/>
  <c r="Q12" i="1" s="1"/>
  <c r="R12" i="1" s="1"/>
  <c r="S12" i="1" s="1"/>
  <c r="T12" i="1" s="1"/>
  <c r="I12" i="1"/>
  <c r="I11" i="1"/>
  <c r="O49" i="1"/>
  <c r="P49" i="1" s="1"/>
  <c r="Q49" i="1" s="1"/>
  <c r="R49" i="1" s="1"/>
  <c r="S49" i="1" s="1"/>
  <c r="T49" i="1" s="1"/>
  <c r="O45" i="1"/>
  <c r="P45" i="1" s="1"/>
  <c r="Q45" i="1" s="1"/>
  <c r="R45" i="1" s="1"/>
  <c r="S45" i="1" s="1"/>
  <c r="T45" i="1" s="1"/>
  <c r="O41" i="1"/>
  <c r="P41" i="1" s="1"/>
  <c r="Q41" i="1" s="1"/>
  <c r="R41" i="1" s="1"/>
  <c r="S41" i="1" s="1"/>
  <c r="T41" i="1" s="1"/>
  <c r="I41" i="1"/>
  <c r="P37" i="1"/>
  <c r="Q37" i="1" s="1"/>
  <c r="R37" i="1" s="1"/>
  <c r="S37" i="1" s="1"/>
  <c r="T37" i="1" s="1"/>
  <c r="O37" i="1"/>
  <c r="O33" i="1"/>
  <c r="P33" i="1" s="1"/>
  <c r="Q33" i="1" s="1"/>
  <c r="R33" i="1" s="1"/>
  <c r="S33" i="1" s="1"/>
  <c r="T33" i="1" s="1"/>
  <c r="O28" i="1"/>
  <c r="P28" i="1" s="1"/>
  <c r="Q28" i="1" s="1"/>
  <c r="R28" i="1" s="1"/>
  <c r="S28" i="1" s="1"/>
  <c r="T28" i="1" s="1"/>
  <c r="I27" i="1"/>
  <c r="O24" i="1"/>
  <c r="P24" i="1" s="1"/>
  <c r="Q24" i="1" s="1"/>
  <c r="R24" i="1" s="1"/>
  <c r="S24" i="1" s="1"/>
  <c r="T24" i="1" s="1"/>
  <c r="O20" i="1"/>
  <c r="P20" i="1" s="1"/>
  <c r="Q20" i="1" s="1"/>
  <c r="R20" i="1" s="1"/>
  <c r="S20" i="1" s="1"/>
  <c r="T20" i="1" s="1"/>
  <c r="O16" i="1"/>
  <c r="P16" i="1" s="1"/>
  <c r="Q16" i="1" s="1"/>
  <c r="R16" i="1" s="1"/>
  <c r="S16" i="1" s="1"/>
  <c r="T16" i="1" s="1"/>
  <c r="J7" i="1"/>
  <c r="I7" i="1"/>
  <c r="I48" i="1" s="1"/>
  <c r="J6" i="1"/>
  <c r="I6" i="1"/>
  <c r="I45" i="1" s="1"/>
  <c r="J5" i="1"/>
  <c r="I5" i="1"/>
  <c r="I40" i="1" s="1"/>
  <c r="J4" i="1"/>
  <c r="I4" i="1"/>
  <c r="I15" i="1" s="1"/>
  <c r="J3" i="1"/>
  <c r="I3" i="1"/>
  <c r="I32" i="1" s="1"/>
  <c r="J12" i="1" l="1"/>
  <c r="J41" i="1"/>
  <c r="I16" i="1"/>
  <c r="J16" i="1" s="1"/>
  <c r="I19" i="1"/>
  <c r="I33" i="1"/>
  <c r="J33" i="1" s="1"/>
  <c r="I36" i="1"/>
  <c r="I49" i="1"/>
  <c r="J49" i="1" s="1"/>
  <c r="I44" i="1"/>
  <c r="J45" i="1" s="1"/>
  <c r="I20" i="1"/>
  <c r="J20" i="1" s="1"/>
  <c r="I23" i="1"/>
  <c r="I37" i="1"/>
  <c r="I24" i="1"/>
  <c r="J24" i="1" s="1"/>
  <c r="I28" i="1"/>
  <c r="J28" i="1" s="1"/>
  <c r="J37" i="1" l="1"/>
</calcChain>
</file>

<file path=xl/sharedStrings.xml><?xml version="1.0" encoding="utf-8"?>
<sst xmlns="http://schemas.openxmlformats.org/spreadsheetml/2006/main" count="121" uniqueCount="34">
  <si>
    <t>14x14x14</t>
  </si>
  <si>
    <t>P</t>
  </si>
  <si>
    <t>E U</t>
  </si>
  <si>
    <t>E Mo</t>
  </si>
  <si>
    <t>200 sims</t>
  </si>
  <si>
    <t>NPT</t>
  </si>
  <si>
    <t>2000 sims</t>
  </si>
  <si>
    <t>int0</t>
  </si>
  <si>
    <t>E</t>
  </si>
  <si>
    <t>V</t>
  </si>
  <si>
    <t>NU</t>
  </si>
  <si>
    <t>Nmo</t>
  </si>
  <si>
    <t>Ef</t>
  </si>
  <si>
    <t>Ef def</t>
  </si>
  <si>
    <t>bar</t>
  </si>
  <si>
    <t>bar*ang^3</t>
  </si>
  <si>
    <t>Pa*ang^3</t>
  </si>
  <si>
    <t>Pa*m^3</t>
  </si>
  <si>
    <t>eV</t>
  </si>
  <si>
    <t>bulk</t>
  </si>
  <si>
    <t>delta P</t>
  </si>
  <si>
    <t>sigma ij</t>
  </si>
  <si>
    <t>sigma*V</t>
  </si>
  <si>
    <t>int</t>
  </si>
  <si>
    <t>int5</t>
  </si>
  <si>
    <t>int10</t>
  </si>
  <si>
    <t>int-5</t>
  </si>
  <si>
    <t>int-10</t>
  </si>
  <si>
    <t>vac0</t>
  </si>
  <si>
    <t>vac</t>
  </si>
  <si>
    <t>vac5</t>
  </si>
  <si>
    <t>vac10</t>
  </si>
  <si>
    <t>vac-5</t>
  </si>
  <si>
    <t>vac-10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</si>
</sst>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D3B0-566A-004A-933D-598D80323AC1}">
  <dimension ref="B2:T49"/>
  <sheetViews>
    <sheetView tabSelected="1" workbookViewId="0">
      <selection activeCell="L15" sqref="L15"/>
    </sheetView>
  </sheetViews>
  <sheetFormatPr baseColWidth="10" defaultRowHeight="16" x14ac:dyDescent="0.2"/>
  <sheetData>
    <row r="2" spans="2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2:20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2:20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2:20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2:20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2:20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2:20" x14ac:dyDescent="0.2">
      <c r="B9" t="s">
        <v>6</v>
      </c>
    </row>
    <row r="10" spans="2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</row>
    <row r="11" spans="2:20" x14ac:dyDescent="0.2">
      <c r="B11" t="s">
        <v>19</v>
      </c>
      <c r="C11">
        <v>-25567.518764500001</v>
      </c>
      <c r="D11">
        <v>-1.4881721999999999</v>
      </c>
      <c r="E11">
        <v>107907.51172965</v>
      </c>
      <c r="F11">
        <v>4292</v>
      </c>
      <c r="G11">
        <v>1196</v>
      </c>
      <c r="I11">
        <f>C11-(F11*$I$3+G11*$J$3)</f>
        <v>253.97163923646076</v>
      </c>
      <c r="O11" t="s">
        <v>20</v>
      </c>
      <c r="P11" t="s">
        <v>21</v>
      </c>
      <c r="Q11" t="s">
        <v>22</v>
      </c>
      <c r="R11" t="s">
        <v>22</v>
      </c>
      <c r="S11" t="s">
        <v>22</v>
      </c>
      <c r="T11" t="s">
        <v>22</v>
      </c>
    </row>
    <row r="12" spans="2:20" x14ac:dyDescent="0.2">
      <c r="B12" t="s">
        <v>23</v>
      </c>
      <c r="C12">
        <v>-25571.775013099999</v>
      </c>
      <c r="D12">
        <v>228.131966949999</v>
      </c>
      <c r="E12">
        <v>107907.51172965</v>
      </c>
      <c r="F12">
        <v>4292.7855</v>
      </c>
      <c r="G12">
        <v>1196.2145</v>
      </c>
      <c r="I12">
        <f>C12-(F12*$I$3+G12*$J$3)</f>
        <v>254.41116246303136</v>
      </c>
      <c r="J12">
        <f>I12-(SUM(F12:G12)/SUM(F11:G11))*I11</f>
        <v>0.39324559551442917</v>
      </c>
      <c r="O12">
        <f>D12-D11</f>
        <v>229.62013914999901</v>
      </c>
      <c r="P12">
        <f>O12/3</f>
        <v>76.540046383333006</v>
      </c>
      <c r="Q12">
        <f>P12*E12</f>
        <v>8259245.9528974611</v>
      </c>
      <c r="R12">
        <f>Q12*100000</f>
        <v>825924595289.74609</v>
      </c>
      <c r="S12">
        <f>R12*(1E-30)</f>
        <v>8.2592459528974618E-19</v>
      </c>
      <c r="T12">
        <f>S12/(1.602E-19)</f>
        <v>5.1555842402605876</v>
      </c>
    </row>
    <row r="14" spans="2:20" x14ac:dyDescent="0.2">
      <c r="B14" t="s">
        <v>24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</row>
    <row r="15" spans="2:20" x14ac:dyDescent="0.2">
      <c r="B15" t="s">
        <v>19</v>
      </c>
      <c r="I15">
        <f>C15-(F15*$I$4+G15*$J$4)</f>
        <v>0</v>
      </c>
    </row>
    <row r="16" spans="2:20" x14ac:dyDescent="0.2">
      <c r="B16" t="s">
        <v>23</v>
      </c>
      <c r="I16">
        <f>C16-(F16*$I$4+G16*$J$4)</f>
        <v>0</v>
      </c>
      <c r="J16" t="e">
        <f>I16-(SUM(F16:G16)/SUM(F15:G15))*I15</f>
        <v>#DIV/0!</v>
      </c>
      <c r="O16">
        <f>D16-D15</f>
        <v>0</v>
      </c>
      <c r="P16">
        <f>O16/3</f>
        <v>0</v>
      </c>
      <c r="Q16">
        <f>P16*E16</f>
        <v>0</v>
      </c>
      <c r="R16">
        <f>Q16*100000</f>
        <v>0</v>
      </c>
      <c r="S16">
        <f>R16*(1E-30)</f>
        <v>0</v>
      </c>
      <c r="T16">
        <f>S16/(1.602E-19)</f>
        <v>0</v>
      </c>
    </row>
    <row r="18" spans="2:20" x14ac:dyDescent="0.2">
      <c r="B18" t="s">
        <v>25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19</v>
      </c>
      <c r="C19">
        <v>-25567.569365400101</v>
      </c>
      <c r="D19">
        <v>6548.0193024</v>
      </c>
      <c r="E19">
        <v>107352.97903454999</v>
      </c>
      <c r="F19">
        <v>4292</v>
      </c>
      <c r="G19">
        <v>1196</v>
      </c>
      <c r="I19">
        <f>C19-(F19*$I$5+G19*$J$5)</f>
        <v>250.22563376240578</v>
      </c>
    </row>
    <row r="20" spans="2:20" x14ac:dyDescent="0.2">
      <c r="B20" t="s">
        <v>23</v>
      </c>
      <c r="C20">
        <v>-25571.698194649998</v>
      </c>
      <c r="D20">
        <v>6792.1988744</v>
      </c>
      <c r="E20">
        <v>107352.97903454999</v>
      </c>
      <c r="F20">
        <v>4292.7979999999998</v>
      </c>
      <c r="G20">
        <v>1196.202</v>
      </c>
      <c r="I20">
        <f>C20-(F20*$I$5+G20*$J$5)</f>
        <v>250.75794446824511</v>
      </c>
      <c r="J20">
        <f>I20-(SUM(F20:G20)/SUM(F19:G19))*I19</f>
        <v>0.48671565595554966</v>
      </c>
      <c r="O20">
        <f>D20-D19</f>
        <v>244.17957200000001</v>
      </c>
      <c r="P20">
        <f>O20/3</f>
        <v>81.393190666666669</v>
      </c>
      <c r="Q20">
        <f>P20*E20</f>
        <v>8737801.4911937974</v>
      </c>
      <c r="R20">
        <f>Q20*100000</f>
        <v>873780149119.37976</v>
      </c>
      <c r="S20">
        <f>R20*(1E-30)</f>
        <v>8.7378014911937981E-19</v>
      </c>
      <c r="T20">
        <f>S20/(1.602E-19)</f>
        <v>5.4543080469374523</v>
      </c>
    </row>
    <row r="22" spans="2:20" x14ac:dyDescent="0.2">
      <c r="B22" t="s">
        <v>26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19</v>
      </c>
      <c r="I23">
        <f>C23-(F23*$I$6+G23*$J$6)</f>
        <v>0</v>
      </c>
    </row>
    <row r="24" spans="2:20" x14ac:dyDescent="0.2">
      <c r="B24" t="s">
        <v>23</v>
      </c>
      <c r="I24">
        <f>C24-(F24*$I$6+G24*$J$6)</f>
        <v>0</v>
      </c>
      <c r="J24" t="e">
        <f>I24-(SUM(F24:G24)/SUM(F23:G23))*I23</f>
        <v>#DIV/0!</v>
      </c>
      <c r="O24">
        <f>D24-D23</f>
        <v>0</v>
      </c>
      <c r="P24">
        <f>O24/3</f>
        <v>0</v>
      </c>
      <c r="Q24">
        <f>P24*E24</f>
        <v>0</v>
      </c>
      <c r="R24">
        <f>Q24*100000</f>
        <v>0</v>
      </c>
      <c r="S24">
        <f>R24*(1E-30)</f>
        <v>0</v>
      </c>
      <c r="T24">
        <f>S24/(1.602E-19)</f>
        <v>0</v>
      </c>
    </row>
    <row r="26" spans="2:20" x14ac:dyDescent="0.2">
      <c r="B26" t="s">
        <v>27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19</v>
      </c>
      <c r="C27">
        <v>-25555.1728998</v>
      </c>
      <c r="D27">
        <v>-6775.1178587499899</v>
      </c>
      <c r="E27">
        <v>108575.74989180001</v>
      </c>
      <c r="F27">
        <v>4292</v>
      </c>
      <c r="G27">
        <v>1196</v>
      </c>
      <c r="I27">
        <f>C27-(F27*$I$7+G27*$J$7)</f>
        <v>261.31777391275682</v>
      </c>
    </row>
    <row r="28" spans="2:20" x14ac:dyDescent="0.2">
      <c r="B28" t="s">
        <v>23</v>
      </c>
      <c r="C28">
        <v>-25559.426137400002</v>
      </c>
      <c r="D28">
        <v>-6551.4392122500003</v>
      </c>
      <c r="E28">
        <v>108575.74989180001</v>
      </c>
      <c r="F28">
        <v>4292.7915000000003</v>
      </c>
      <c r="G28">
        <v>1196.2085</v>
      </c>
      <c r="I28">
        <f>C28-(F28*$I$7+G28*$J$7)</f>
        <v>261.74311411153394</v>
      </c>
      <c r="J28">
        <f>I28-(SUM(F28:G28)/SUM(F27:G27))*I27</f>
        <v>0.37772398632949944</v>
      </c>
      <c r="O28">
        <f>D28-D27</f>
        <v>223.67864649998955</v>
      </c>
      <c r="P28">
        <f>O28/3</f>
        <v>74.559548833329856</v>
      </c>
      <c r="Q28">
        <f>P28*E28</f>
        <v>8095358.9261730714</v>
      </c>
      <c r="R28">
        <f>Q28*100000</f>
        <v>809535892617.30713</v>
      </c>
      <c r="S28">
        <f>R28*(1E-30)</f>
        <v>8.0953589261730716E-19</v>
      </c>
      <c r="T28">
        <f>S28/(1.602E-19)</f>
        <v>5.0532827254513553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28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19</v>
      </c>
      <c r="I32">
        <f>C32-(F32*$I$3+G32*$J$3)</f>
        <v>0</v>
      </c>
    </row>
    <row r="33" spans="2:20" x14ac:dyDescent="0.2">
      <c r="B33" t="s">
        <v>29</v>
      </c>
      <c r="I33">
        <f>C33-(F33*$I$3+G33*$J$3)</f>
        <v>0</v>
      </c>
      <c r="J33" t="e">
        <f>I33-(SUM(F33:G33)/SUM(F32:G32))*I32</f>
        <v>#DIV/0!</v>
      </c>
      <c r="O33">
        <f>D33-D32</f>
        <v>0</v>
      </c>
      <c r="P33">
        <f>O33/3</f>
        <v>0</v>
      </c>
      <c r="Q33">
        <f>P33*E33</f>
        <v>0</v>
      </c>
      <c r="R33">
        <f>Q33*100000</f>
        <v>0</v>
      </c>
      <c r="S33">
        <f>R33*(1E-30)</f>
        <v>0</v>
      </c>
      <c r="T33">
        <f>S33/(1.602E-19)</f>
        <v>0</v>
      </c>
    </row>
    <row r="35" spans="2:20" x14ac:dyDescent="0.2">
      <c r="B35" t="s">
        <v>30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19</v>
      </c>
      <c r="I36">
        <f>C36-(F36*$I$4+G36*$J$4)</f>
        <v>0</v>
      </c>
    </row>
    <row r="37" spans="2:20" x14ac:dyDescent="0.2">
      <c r="B37" t="s">
        <v>29</v>
      </c>
      <c r="I37">
        <f>C37-(F37*$I$4+G37*$J$4)</f>
        <v>0</v>
      </c>
      <c r="J37" t="e">
        <f>I37-(SUM(F37:G37)/SUM(F36:G36))*I36</f>
        <v>#DIV/0!</v>
      </c>
      <c r="O37">
        <f>D37-D36</f>
        <v>0</v>
      </c>
      <c r="P37">
        <f>O37/3</f>
        <v>0</v>
      </c>
      <c r="Q37">
        <f>P37*E37</f>
        <v>0</v>
      </c>
      <c r="R37">
        <f>Q37*100000</f>
        <v>0</v>
      </c>
      <c r="S37">
        <f>R37*(1E-30)</f>
        <v>0</v>
      </c>
      <c r="T37">
        <f>S37/(1.602E-19)</f>
        <v>0</v>
      </c>
    </row>
    <row r="39" spans="2:20" x14ac:dyDescent="0.2">
      <c r="B39" t="s">
        <v>31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19</v>
      </c>
      <c r="I40">
        <f>C40-(F40*$I$5+G40*$J$5)</f>
        <v>0</v>
      </c>
    </row>
    <row r="41" spans="2:20" x14ac:dyDescent="0.2">
      <c r="B41" t="s">
        <v>29</v>
      </c>
      <c r="I41">
        <f>C41-(F41*$I$5+G41*$J$5)</f>
        <v>0</v>
      </c>
      <c r="J41" t="e">
        <f>I41-(SUM(F41:G41)/SUM(F40:G40))*I40</f>
        <v>#DIV/0!</v>
      </c>
      <c r="O41">
        <f>D41-D40</f>
        <v>0</v>
      </c>
      <c r="P41">
        <f>O41/3</f>
        <v>0</v>
      </c>
      <c r="Q41">
        <f>P41*E41</f>
        <v>0</v>
      </c>
      <c r="R41">
        <f>Q41*100000</f>
        <v>0</v>
      </c>
      <c r="S41">
        <f>R41*(1E-30)</f>
        <v>0</v>
      </c>
      <c r="T41">
        <f>S41/(1.602E-19)</f>
        <v>0</v>
      </c>
    </row>
    <row r="43" spans="2:20" x14ac:dyDescent="0.2">
      <c r="B43" t="s">
        <v>32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19</v>
      </c>
      <c r="I44">
        <f>C44-(F44*$I$6+G44*$J$6)</f>
        <v>0</v>
      </c>
    </row>
    <row r="45" spans="2:20" x14ac:dyDescent="0.2">
      <c r="B45" t="s">
        <v>29</v>
      </c>
      <c r="I45">
        <f>C45-(F45*$I$6+G45*$J$6)</f>
        <v>0</v>
      </c>
      <c r="J45" t="e">
        <f>I45-(SUM(F45:G45)/SUM(F44:G44))*I44</f>
        <v>#DIV/0!</v>
      </c>
      <c r="O45">
        <f>D45-D44</f>
        <v>0</v>
      </c>
      <c r="P45">
        <f>O45/3</f>
        <v>0</v>
      </c>
      <c r="Q45">
        <f>P45*E45</f>
        <v>0</v>
      </c>
      <c r="R45">
        <f>Q45*100000</f>
        <v>0</v>
      </c>
      <c r="S45">
        <f>R45*(1E-30)</f>
        <v>0</v>
      </c>
      <c r="T45">
        <f>S45/(1.602E-19)</f>
        <v>0</v>
      </c>
    </row>
    <row r="47" spans="2:20" x14ac:dyDescent="0.2">
      <c r="B47" t="s">
        <v>33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19</v>
      </c>
      <c r="I48">
        <f>C48-(F48*$I$7+G48*$J$7)</f>
        <v>0</v>
      </c>
    </row>
    <row r="49" spans="2:20" x14ac:dyDescent="0.2">
      <c r="B49" t="s">
        <v>29</v>
      </c>
      <c r="I49">
        <f>C49-(F49*$I$7+G49*$J$7)</f>
        <v>0</v>
      </c>
      <c r="J49" t="e">
        <f>I49-(SUM(F49:G49)/SUM(F48:G48))*I48</f>
        <v>#DIV/0!</v>
      </c>
      <c r="O49">
        <f>D49-D48</f>
        <v>0</v>
      </c>
      <c r="P49">
        <f>O49/3</f>
        <v>0</v>
      </c>
      <c r="Q49">
        <f>P49*E49</f>
        <v>0</v>
      </c>
      <c r="R49">
        <f>Q49*100000</f>
        <v>0</v>
      </c>
      <c r="S49">
        <f>R49*(1E-30)</f>
        <v>0</v>
      </c>
      <c r="T49">
        <f>S49/(1.602E-19)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2025-05-07T16:54:47Z</dcterms:created>
  <dcterms:modified xsi:type="dcterms:W3CDTF">2025-05-08T14:08:31Z</dcterms:modified>
</cp:coreProperties>
</file>