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SHPRR/"/>
    </mc:Choice>
  </mc:AlternateContent>
  <xr:revisionPtr revIDLastSave="0" documentId="13_ncr:1_{A616C7C9-4BBC-DC49-8A6B-0894018F8EF0}" xr6:coauthVersionLast="47" xr6:coauthVersionMax="47" xr10:uidLastSave="{00000000-0000-0000-0000-000000000000}"/>
  <bookViews>
    <workbookView xWindow="19140" yWindow="2860" windowWidth="27640" windowHeight="16940" activeTab="6" xr2:uid="{FFA2698A-787F-734D-BF2D-1E81A61D6120}"/>
  </bookViews>
  <sheets>
    <sheet name="600 K" sheetId="3" r:id="rId1"/>
    <sheet name="700 K" sheetId="5" r:id="rId2"/>
    <sheet name="800 K" sheetId="1" r:id="rId3"/>
    <sheet name="900 K" sheetId="6" r:id="rId4"/>
    <sheet name="1000 K" sheetId="2" r:id="rId5"/>
    <sheet name="1200 K" sheetId="7" r:id="rId6"/>
    <sheet name="summary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" i="4" l="1"/>
  <c r="S5" i="4"/>
  <c r="S6" i="4"/>
  <c r="S7" i="4"/>
  <c r="S8" i="4"/>
  <c r="S9" i="4"/>
  <c r="S10" i="4"/>
  <c r="S3" i="4"/>
  <c r="R4" i="4"/>
  <c r="R5" i="4"/>
  <c r="R6" i="4"/>
  <c r="R7" i="4"/>
  <c r="R8" i="4"/>
  <c r="R9" i="4"/>
  <c r="R10" i="4"/>
  <c r="R3" i="4"/>
  <c r="K7" i="4" l="1"/>
  <c r="X7" i="4" s="1"/>
  <c r="J8" i="4"/>
  <c r="W8" i="4" s="1"/>
  <c r="V5" i="4"/>
  <c r="V6" i="4"/>
  <c r="V7" i="4"/>
  <c r="V8" i="4"/>
  <c r="V4" i="4"/>
  <c r="K25" i="4"/>
  <c r="E5" i="4" l="1"/>
  <c r="E6" i="4"/>
  <c r="E7" i="4"/>
  <c r="E8" i="4"/>
  <c r="E9" i="4"/>
  <c r="E10" i="4"/>
  <c r="E4" i="4"/>
  <c r="D9" i="4" l="1"/>
  <c r="E49" i="4"/>
  <c r="F19" i="2" l="1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P4" i="2"/>
  <c r="F18" i="2"/>
  <c r="D5" i="4"/>
  <c r="D6" i="4"/>
  <c r="D7" i="4"/>
  <c r="D8" i="4"/>
  <c r="D10" i="4"/>
  <c r="D4" i="4"/>
  <c r="D40" i="4"/>
  <c r="U4" i="2" l="1"/>
  <c r="H26" i="4"/>
  <c r="H25" i="4"/>
  <c r="F4" i="4"/>
  <c r="J5" i="4"/>
  <c r="J6" i="4"/>
  <c r="J7" i="4"/>
  <c r="J10" i="4"/>
  <c r="M10" i="4" s="1"/>
  <c r="J4" i="4"/>
  <c r="K5" i="4"/>
  <c r="X5" i="4" s="1"/>
  <c r="K6" i="4"/>
  <c r="X6" i="4" s="1"/>
  <c r="K8" i="4"/>
  <c r="K10" i="4"/>
  <c r="K4" i="4"/>
  <c r="X4" i="4" s="1"/>
  <c r="I4" i="7"/>
  <c r="I88" i="7"/>
  <c r="I89" i="7"/>
  <c r="G89" i="7"/>
  <c r="H89" i="7" s="1"/>
  <c r="K89" i="7" s="1"/>
  <c r="G88" i="7"/>
  <c r="H88" i="7" s="1"/>
  <c r="I87" i="7"/>
  <c r="G87" i="7"/>
  <c r="H87" i="7" s="1"/>
  <c r="I86" i="7"/>
  <c r="G86" i="7"/>
  <c r="H86" i="7" s="1"/>
  <c r="I85" i="7"/>
  <c r="G85" i="7"/>
  <c r="H85" i="7" s="1"/>
  <c r="K85" i="7" s="1"/>
  <c r="I84" i="7"/>
  <c r="G84" i="7"/>
  <c r="H84" i="7" s="1"/>
  <c r="I83" i="7"/>
  <c r="G83" i="7"/>
  <c r="H83" i="7" s="1"/>
  <c r="I82" i="7"/>
  <c r="G82" i="7"/>
  <c r="H82" i="7" s="1"/>
  <c r="I81" i="7"/>
  <c r="G81" i="7"/>
  <c r="H81" i="7" s="1"/>
  <c r="K81" i="7" s="1"/>
  <c r="I80" i="7"/>
  <c r="G80" i="7"/>
  <c r="H80" i="7" s="1"/>
  <c r="I79" i="7"/>
  <c r="G79" i="7"/>
  <c r="H79" i="7" s="1"/>
  <c r="I78" i="7"/>
  <c r="G78" i="7"/>
  <c r="H78" i="7" s="1"/>
  <c r="I77" i="7"/>
  <c r="G77" i="7"/>
  <c r="H77" i="7" s="1"/>
  <c r="I76" i="7"/>
  <c r="G76" i="7"/>
  <c r="H76" i="7" s="1"/>
  <c r="I75" i="7"/>
  <c r="G75" i="7"/>
  <c r="H75" i="7" s="1"/>
  <c r="I74" i="7"/>
  <c r="G74" i="7"/>
  <c r="H74" i="7" s="1"/>
  <c r="I73" i="7"/>
  <c r="G73" i="7"/>
  <c r="H73" i="7" s="1"/>
  <c r="K73" i="7" s="1"/>
  <c r="I72" i="7"/>
  <c r="G72" i="7"/>
  <c r="H72" i="7" s="1"/>
  <c r="I71" i="7"/>
  <c r="G71" i="7"/>
  <c r="H71" i="7" s="1"/>
  <c r="I70" i="7"/>
  <c r="G70" i="7"/>
  <c r="H70" i="7" s="1"/>
  <c r="I69" i="7"/>
  <c r="G69" i="7"/>
  <c r="H69" i="7" s="1"/>
  <c r="I68" i="7"/>
  <c r="G68" i="7"/>
  <c r="H68" i="7" s="1"/>
  <c r="I67" i="7"/>
  <c r="G67" i="7"/>
  <c r="H67" i="7" s="1"/>
  <c r="I66" i="7"/>
  <c r="G66" i="7"/>
  <c r="H66" i="7" s="1"/>
  <c r="I65" i="7"/>
  <c r="G65" i="7"/>
  <c r="H65" i="7" s="1"/>
  <c r="K65" i="7" s="1"/>
  <c r="I64" i="7"/>
  <c r="G64" i="7"/>
  <c r="H64" i="7" s="1"/>
  <c r="I63" i="7"/>
  <c r="G63" i="7"/>
  <c r="H63" i="7" s="1"/>
  <c r="I62" i="7"/>
  <c r="G62" i="7"/>
  <c r="H62" i="7" s="1"/>
  <c r="I61" i="7"/>
  <c r="G61" i="7"/>
  <c r="H61" i="7" s="1"/>
  <c r="I60" i="7"/>
  <c r="G60" i="7"/>
  <c r="H60" i="7" s="1"/>
  <c r="I59" i="7"/>
  <c r="G59" i="7"/>
  <c r="H59" i="7" s="1"/>
  <c r="K59" i="7" s="1"/>
  <c r="I58" i="7"/>
  <c r="G58" i="7"/>
  <c r="H58" i="7" s="1"/>
  <c r="I57" i="7"/>
  <c r="G57" i="7"/>
  <c r="H57" i="7" s="1"/>
  <c r="I56" i="7"/>
  <c r="G56" i="7"/>
  <c r="H56" i="7" s="1"/>
  <c r="I55" i="7"/>
  <c r="G55" i="7"/>
  <c r="H55" i="7" s="1"/>
  <c r="I54" i="7"/>
  <c r="G54" i="7"/>
  <c r="H54" i="7" s="1"/>
  <c r="I53" i="7"/>
  <c r="G53" i="7"/>
  <c r="H53" i="7" s="1"/>
  <c r="I52" i="7"/>
  <c r="G52" i="7"/>
  <c r="H52" i="7" s="1"/>
  <c r="I51" i="7"/>
  <c r="G51" i="7"/>
  <c r="H51" i="7" s="1"/>
  <c r="K51" i="7" s="1"/>
  <c r="I50" i="7"/>
  <c r="G50" i="7"/>
  <c r="H50" i="7" s="1"/>
  <c r="I49" i="7"/>
  <c r="G49" i="7"/>
  <c r="H49" i="7" s="1"/>
  <c r="I48" i="7"/>
  <c r="G48" i="7"/>
  <c r="H48" i="7" s="1"/>
  <c r="I47" i="7"/>
  <c r="G47" i="7"/>
  <c r="H47" i="7" s="1"/>
  <c r="I46" i="7"/>
  <c r="G46" i="7"/>
  <c r="H46" i="7" s="1"/>
  <c r="I45" i="7"/>
  <c r="G45" i="7"/>
  <c r="H45" i="7" s="1"/>
  <c r="I44" i="7"/>
  <c r="G44" i="7"/>
  <c r="H44" i="7" s="1"/>
  <c r="I43" i="7"/>
  <c r="G43" i="7"/>
  <c r="H43" i="7" s="1"/>
  <c r="K43" i="7" s="1"/>
  <c r="I42" i="7"/>
  <c r="G42" i="7"/>
  <c r="H42" i="7" s="1"/>
  <c r="I41" i="7"/>
  <c r="G41" i="7"/>
  <c r="H41" i="7" s="1"/>
  <c r="I40" i="7"/>
  <c r="G40" i="7"/>
  <c r="H40" i="7" s="1"/>
  <c r="I39" i="7"/>
  <c r="G39" i="7"/>
  <c r="H39" i="7" s="1"/>
  <c r="I38" i="7"/>
  <c r="G38" i="7"/>
  <c r="H38" i="7" s="1"/>
  <c r="I37" i="7"/>
  <c r="G37" i="7"/>
  <c r="H37" i="7" s="1"/>
  <c r="I36" i="7"/>
  <c r="G36" i="7"/>
  <c r="H36" i="7" s="1"/>
  <c r="I35" i="7"/>
  <c r="G35" i="7"/>
  <c r="H35" i="7" s="1"/>
  <c r="K35" i="7" s="1"/>
  <c r="I34" i="7"/>
  <c r="G34" i="7"/>
  <c r="H34" i="7" s="1"/>
  <c r="I33" i="7"/>
  <c r="G33" i="7"/>
  <c r="H33" i="7" s="1"/>
  <c r="I32" i="7"/>
  <c r="G32" i="7"/>
  <c r="H32" i="7" s="1"/>
  <c r="I31" i="7"/>
  <c r="G31" i="7"/>
  <c r="H31" i="7" s="1"/>
  <c r="I30" i="7"/>
  <c r="G30" i="7"/>
  <c r="H30" i="7" s="1"/>
  <c r="I29" i="7"/>
  <c r="G29" i="7"/>
  <c r="H29" i="7" s="1"/>
  <c r="I28" i="7"/>
  <c r="G28" i="7"/>
  <c r="H28" i="7" s="1"/>
  <c r="I27" i="7"/>
  <c r="G27" i="7"/>
  <c r="H27" i="7" s="1"/>
  <c r="K27" i="7" s="1"/>
  <c r="I26" i="7"/>
  <c r="G26" i="7"/>
  <c r="H26" i="7" s="1"/>
  <c r="I25" i="7"/>
  <c r="G25" i="7"/>
  <c r="H25" i="7" s="1"/>
  <c r="I24" i="7"/>
  <c r="G24" i="7"/>
  <c r="H24" i="7" s="1"/>
  <c r="I23" i="7"/>
  <c r="G23" i="7"/>
  <c r="H23" i="7" s="1"/>
  <c r="I22" i="7"/>
  <c r="G22" i="7"/>
  <c r="H22" i="7" s="1"/>
  <c r="I21" i="7"/>
  <c r="G21" i="7"/>
  <c r="H21" i="7" s="1"/>
  <c r="I20" i="7"/>
  <c r="G20" i="7"/>
  <c r="H20" i="7" s="1"/>
  <c r="I19" i="7"/>
  <c r="G19" i="7"/>
  <c r="H19" i="7" s="1"/>
  <c r="K19" i="7" s="1"/>
  <c r="I18" i="7"/>
  <c r="G18" i="7"/>
  <c r="H18" i="7" s="1"/>
  <c r="I17" i="7"/>
  <c r="G17" i="7"/>
  <c r="H17" i="7" s="1"/>
  <c r="I16" i="7"/>
  <c r="G16" i="7"/>
  <c r="H16" i="7" s="1"/>
  <c r="I15" i="7"/>
  <c r="G15" i="7"/>
  <c r="H15" i="7" s="1"/>
  <c r="I14" i="7"/>
  <c r="G14" i="7"/>
  <c r="H14" i="7" s="1"/>
  <c r="I13" i="7"/>
  <c r="G13" i="7"/>
  <c r="H13" i="7" s="1"/>
  <c r="I12" i="7"/>
  <c r="G12" i="7"/>
  <c r="H12" i="7" s="1"/>
  <c r="I11" i="7"/>
  <c r="G11" i="7"/>
  <c r="H11" i="7" s="1"/>
  <c r="K11" i="7" s="1"/>
  <c r="I10" i="7"/>
  <c r="G10" i="7"/>
  <c r="H10" i="7" s="1"/>
  <c r="I9" i="7"/>
  <c r="G9" i="7"/>
  <c r="H9" i="7" s="1"/>
  <c r="I8" i="7"/>
  <c r="G8" i="7"/>
  <c r="H8" i="7" s="1"/>
  <c r="I7" i="7"/>
  <c r="G7" i="7"/>
  <c r="H7" i="7" s="1"/>
  <c r="I6" i="7"/>
  <c r="G6" i="7"/>
  <c r="H6" i="7" s="1"/>
  <c r="I5" i="7"/>
  <c r="G5" i="7"/>
  <c r="H5" i="7" s="1"/>
  <c r="K88" i="7"/>
  <c r="G4" i="7"/>
  <c r="H4" i="7" s="1"/>
  <c r="N2" i="7"/>
  <c r="W7" i="4" l="1"/>
  <c r="M7" i="4"/>
  <c r="W5" i="4"/>
  <c r="M5" i="4"/>
  <c r="L4" i="4"/>
  <c r="W4" i="4"/>
  <c r="M4" i="4"/>
  <c r="K10" i="7"/>
  <c r="K26" i="7"/>
  <c r="K42" i="7"/>
  <c r="K50" i="7"/>
  <c r="K58" i="7"/>
  <c r="X8" i="4"/>
  <c r="M8" i="4"/>
  <c r="W6" i="4"/>
  <c r="M6" i="4"/>
  <c r="K18" i="7"/>
  <c r="K34" i="7"/>
  <c r="K66" i="7"/>
  <c r="K74" i="7"/>
  <c r="K82" i="7"/>
  <c r="K75" i="7"/>
  <c r="K67" i="7"/>
  <c r="K83" i="7"/>
  <c r="L10" i="4"/>
  <c r="O10" i="4" s="1"/>
  <c r="P10" i="4" s="1"/>
  <c r="F7" i="4"/>
  <c r="F5" i="4"/>
  <c r="D14" i="4" s="1"/>
  <c r="E14" i="4" s="1"/>
  <c r="F14" i="4" s="1"/>
  <c r="K13" i="7"/>
  <c r="K37" i="7"/>
  <c r="K61" i="7"/>
  <c r="K21" i="7"/>
  <c r="K45" i="7"/>
  <c r="K5" i="7"/>
  <c r="K29" i="7"/>
  <c r="K53" i="7"/>
  <c r="K6" i="7"/>
  <c r="K14" i="7"/>
  <c r="K22" i="7"/>
  <c r="K30" i="7"/>
  <c r="K38" i="7"/>
  <c r="K46" i="7"/>
  <c r="K54" i="7"/>
  <c r="K62" i="7"/>
  <c r="K70" i="7"/>
  <c r="K78" i="7"/>
  <c r="K86" i="7"/>
  <c r="K7" i="7"/>
  <c r="K15" i="7"/>
  <c r="K23" i="7"/>
  <c r="K31" i="7"/>
  <c r="K39" i="7"/>
  <c r="K47" i="7"/>
  <c r="K55" i="7"/>
  <c r="K63" i="7"/>
  <c r="K71" i="7"/>
  <c r="K79" i="7"/>
  <c r="M4" i="7" s="1"/>
  <c r="K87" i="7"/>
  <c r="K69" i="7"/>
  <c r="K77" i="7"/>
  <c r="K9" i="7"/>
  <c r="K17" i="7"/>
  <c r="K25" i="7"/>
  <c r="K33" i="7"/>
  <c r="K41" i="7"/>
  <c r="K49" i="7"/>
  <c r="K57" i="7"/>
  <c r="K4" i="7"/>
  <c r="K8" i="7"/>
  <c r="K12" i="7"/>
  <c r="K16" i="7"/>
  <c r="K20" i="7"/>
  <c r="K24" i="7"/>
  <c r="K28" i="7"/>
  <c r="K32" i="7"/>
  <c r="K36" i="7"/>
  <c r="K40" i="7"/>
  <c r="K44" i="7"/>
  <c r="K48" i="7"/>
  <c r="K52" i="7"/>
  <c r="K56" i="7"/>
  <c r="K60" i="7"/>
  <c r="K64" i="7"/>
  <c r="K68" i="7"/>
  <c r="K72" i="7"/>
  <c r="K76" i="7"/>
  <c r="K80" i="7"/>
  <c r="K84" i="7"/>
  <c r="C14" i="4" l="1"/>
  <c r="O4" i="4"/>
  <c r="P4" i="4" s="1"/>
  <c r="I14" i="4"/>
  <c r="I19" i="4"/>
  <c r="J19" i="4" s="1"/>
  <c r="H19" i="4"/>
  <c r="D19" i="4"/>
  <c r="C19" i="4" s="1"/>
  <c r="D22" i="4"/>
  <c r="H14" i="4" l="1"/>
  <c r="J14" i="4"/>
  <c r="G8" i="6"/>
  <c r="H8" i="6" s="1"/>
  <c r="I8" i="6"/>
  <c r="G9" i="6"/>
  <c r="H9" i="6" s="1"/>
  <c r="I9" i="6"/>
  <c r="G10" i="6"/>
  <c r="H10" i="6" s="1"/>
  <c r="I10" i="6"/>
  <c r="G11" i="6"/>
  <c r="H11" i="6" s="1"/>
  <c r="I11" i="6"/>
  <c r="G12" i="6"/>
  <c r="H12" i="6" s="1"/>
  <c r="I12" i="6"/>
  <c r="G13" i="6"/>
  <c r="H13" i="6" s="1"/>
  <c r="I13" i="6"/>
  <c r="G14" i="6"/>
  <c r="H14" i="6" s="1"/>
  <c r="I14" i="6"/>
  <c r="G15" i="6"/>
  <c r="H15" i="6" s="1"/>
  <c r="I15" i="6"/>
  <c r="G16" i="6"/>
  <c r="H16" i="6"/>
  <c r="I16" i="6"/>
  <c r="G17" i="6"/>
  <c r="H17" i="6" s="1"/>
  <c r="I17" i="6"/>
  <c r="G18" i="6"/>
  <c r="H18" i="6"/>
  <c r="I18" i="6"/>
  <c r="G19" i="6"/>
  <c r="H19" i="6"/>
  <c r="I19" i="6"/>
  <c r="G20" i="6"/>
  <c r="H20" i="6" s="1"/>
  <c r="I20" i="6"/>
  <c r="G21" i="6"/>
  <c r="H21" i="6" s="1"/>
  <c r="I21" i="6"/>
  <c r="G22" i="6"/>
  <c r="H22" i="6" s="1"/>
  <c r="I22" i="6"/>
  <c r="G23" i="6"/>
  <c r="H23" i="6"/>
  <c r="I23" i="6"/>
  <c r="G24" i="6"/>
  <c r="H24" i="6" s="1"/>
  <c r="I24" i="6"/>
  <c r="G25" i="6"/>
  <c r="H25" i="6" s="1"/>
  <c r="I25" i="6"/>
  <c r="G26" i="6"/>
  <c r="H26" i="6" s="1"/>
  <c r="I26" i="6"/>
  <c r="G27" i="6"/>
  <c r="H27" i="6"/>
  <c r="I27" i="6"/>
  <c r="G28" i="6"/>
  <c r="H28" i="6" s="1"/>
  <c r="I28" i="6"/>
  <c r="G29" i="6"/>
  <c r="H29" i="6" s="1"/>
  <c r="I29" i="6"/>
  <c r="G30" i="6"/>
  <c r="H30" i="6"/>
  <c r="I30" i="6"/>
  <c r="G31" i="6"/>
  <c r="H31" i="6"/>
  <c r="I31" i="6"/>
  <c r="G32" i="6"/>
  <c r="H32" i="6"/>
  <c r="I32" i="6"/>
  <c r="G33" i="6"/>
  <c r="H33" i="6" s="1"/>
  <c r="I33" i="6"/>
  <c r="G34" i="6"/>
  <c r="H34" i="6"/>
  <c r="I34" i="6"/>
  <c r="G35" i="6"/>
  <c r="H35" i="6" s="1"/>
  <c r="I35" i="6"/>
  <c r="G36" i="6"/>
  <c r="H36" i="6" s="1"/>
  <c r="I36" i="6"/>
  <c r="G37" i="6"/>
  <c r="H37" i="6" s="1"/>
  <c r="I37" i="6"/>
  <c r="G38" i="6"/>
  <c r="H38" i="6"/>
  <c r="I38" i="6"/>
  <c r="G39" i="6"/>
  <c r="H39" i="6" s="1"/>
  <c r="I39" i="6"/>
  <c r="G40" i="6"/>
  <c r="H40" i="6" s="1"/>
  <c r="I40" i="6"/>
  <c r="G41" i="6"/>
  <c r="H41" i="6" s="1"/>
  <c r="I41" i="6"/>
  <c r="G42" i="6"/>
  <c r="H42" i="6" s="1"/>
  <c r="I42" i="6"/>
  <c r="G43" i="6"/>
  <c r="H43" i="6" s="1"/>
  <c r="I43" i="6"/>
  <c r="G44" i="6"/>
  <c r="H44" i="6"/>
  <c r="I44" i="6"/>
  <c r="G45" i="6"/>
  <c r="H45" i="6" s="1"/>
  <c r="I45" i="6"/>
  <c r="G46" i="6"/>
  <c r="H46" i="6"/>
  <c r="I46" i="6"/>
  <c r="G47" i="6"/>
  <c r="H47" i="6"/>
  <c r="I47" i="6"/>
  <c r="G48" i="6"/>
  <c r="H48" i="6"/>
  <c r="I48" i="6"/>
  <c r="G49" i="6"/>
  <c r="H49" i="6"/>
  <c r="I49" i="6"/>
  <c r="G50" i="6"/>
  <c r="H50" i="6"/>
  <c r="I50" i="6"/>
  <c r="G51" i="6"/>
  <c r="H51" i="6"/>
  <c r="I51" i="6"/>
  <c r="G52" i="6"/>
  <c r="H52" i="6" s="1"/>
  <c r="I52" i="6"/>
  <c r="G53" i="6"/>
  <c r="H53" i="6"/>
  <c r="I53" i="6"/>
  <c r="G54" i="6"/>
  <c r="H54" i="6" s="1"/>
  <c r="I54" i="6"/>
  <c r="G55" i="6"/>
  <c r="H55" i="6"/>
  <c r="I55" i="6"/>
  <c r="G56" i="6"/>
  <c r="H56" i="6" s="1"/>
  <c r="I56" i="6"/>
  <c r="G57" i="6"/>
  <c r="H57" i="6"/>
  <c r="I57" i="6"/>
  <c r="G58" i="6"/>
  <c r="H58" i="6" s="1"/>
  <c r="I58" i="6"/>
  <c r="G59" i="6"/>
  <c r="H59" i="6" s="1"/>
  <c r="I59" i="6"/>
  <c r="G60" i="6"/>
  <c r="H60" i="6" s="1"/>
  <c r="I60" i="6"/>
  <c r="G61" i="6"/>
  <c r="H61" i="6" s="1"/>
  <c r="I61" i="6"/>
  <c r="G62" i="6"/>
  <c r="H62" i="6" s="1"/>
  <c r="I62" i="6"/>
  <c r="G63" i="6"/>
  <c r="H63" i="6"/>
  <c r="I63" i="6"/>
  <c r="G64" i="6"/>
  <c r="H64" i="6"/>
  <c r="I64" i="6"/>
  <c r="G65" i="6"/>
  <c r="H65" i="6"/>
  <c r="I65" i="6"/>
  <c r="G66" i="6"/>
  <c r="H66" i="6"/>
  <c r="I66" i="6"/>
  <c r="G67" i="6"/>
  <c r="H67" i="6"/>
  <c r="I67" i="6"/>
  <c r="G68" i="6"/>
  <c r="H68" i="6"/>
  <c r="I68" i="6"/>
  <c r="G69" i="6"/>
  <c r="H69" i="6" s="1"/>
  <c r="I69" i="6"/>
  <c r="G70" i="6"/>
  <c r="H70" i="6" s="1"/>
  <c r="I70" i="6"/>
  <c r="G71" i="6"/>
  <c r="H71" i="6" s="1"/>
  <c r="I71" i="6"/>
  <c r="G72" i="6"/>
  <c r="H72" i="6" s="1"/>
  <c r="I72" i="6"/>
  <c r="G73" i="6"/>
  <c r="H73" i="6" s="1"/>
  <c r="I73" i="6"/>
  <c r="G74" i="6"/>
  <c r="H74" i="6"/>
  <c r="I74" i="6"/>
  <c r="G75" i="6"/>
  <c r="H75" i="6"/>
  <c r="I75" i="6"/>
  <c r="G76" i="6"/>
  <c r="H76" i="6"/>
  <c r="I76" i="6"/>
  <c r="G77" i="6"/>
  <c r="H77" i="6" s="1"/>
  <c r="I77" i="6"/>
  <c r="G78" i="6"/>
  <c r="H78" i="6"/>
  <c r="I78" i="6"/>
  <c r="G79" i="6"/>
  <c r="H79" i="6" s="1"/>
  <c r="I79" i="6"/>
  <c r="G80" i="6"/>
  <c r="H80" i="6" s="1"/>
  <c r="I80" i="6"/>
  <c r="G81" i="6"/>
  <c r="H81" i="6"/>
  <c r="I81" i="6"/>
  <c r="G82" i="6"/>
  <c r="H82" i="6" s="1"/>
  <c r="I82" i="6"/>
  <c r="G83" i="6"/>
  <c r="H83" i="6"/>
  <c r="I83" i="6"/>
  <c r="G84" i="6"/>
  <c r="H84" i="6" s="1"/>
  <c r="I84" i="6"/>
  <c r="L7" i="4"/>
  <c r="L6" i="4"/>
  <c r="G41" i="5"/>
  <c r="H41" i="5" s="1"/>
  <c r="I41" i="5"/>
  <c r="G42" i="5"/>
  <c r="H42" i="5"/>
  <c r="I42" i="5"/>
  <c r="G43" i="5"/>
  <c r="H43" i="5" s="1"/>
  <c r="I43" i="5"/>
  <c r="G44" i="5"/>
  <c r="H44" i="5" s="1"/>
  <c r="I44" i="5"/>
  <c r="G45" i="5"/>
  <c r="H45" i="5" s="1"/>
  <c r="I45" i="5"/>
  <c r="G46" i="5"/>
  <c r="H46" i="5" s="1"/>
  <c r="I46" i="5"/>
  <c r="G47" i="5"/>
  <c r="H47" i="5" s="1"/>
  <c r="I47" i="5"/>
  <c r="G48" i="5"/>
  <c r="H48" i="5" s="1"/>
  <c r="I48" i="5"/>
  <c r="G49" i="5"/>
  <c r="H49" i="5" s="1"/>
  <c r="I49" i="5"/>
  <c r="G50" i="5"/>
  <c r="H50" i="5" s="1"/>
  <c r="I50" i="5"/>
  <c r="G51" i="5"/>
  <c r="H51" i="5"/>
  <c r="I51" i="5"/>
  <c r="G52" i="5"/>
  <c r="H52" i="5"/>
  <c r="I52" i="5"/>
  <c r="G53" i="5"/>
  <c r="H53" i="5" s="1"/>
  <c r="I53" i="5"/>
  <c r="G54" i="5"/>
  <c r="H54" i="5" s="1"/>
  <c r="I54" i="5"/>
  <c r="G55" i="5"/>
  <c r="H55" i="5" s="1"/>
  <c r="I55" i="5"/>
  <c r="G56" i="5"/>
  <c r="H56" i="5" s="1"/>
  <c r="I56" i="5"/>
  <c r="G57" i="5"/>
  <c r="H57" i="5"/>
  <c r="I57" i="5"/>
  <c r="G58" i="5"/>
  <c r="H58" i="5" s="1"/>
  <c r="I58" i="5"/>
  <c r="G59" i="5"/>
  <c r="H59" i="5" s="1"/>
  <c r="I59" i="5"/>
  <c r="G60" i="5"/>
  <c r="H60" i="5" s="1"/>
  <c r="I60" i="5"/>
  <c r="G61" i="5"/>
  <c r="H61" i="5" s="1"/>
  <c r="I61" i="5"/>
  <c r="G62" i="5"/>
  <c r="H62" i="5" s="1"/>
  <c r="I62" i="5"/>
  <c r="G63" i="5"/>
  <c r="H63" i="5" s="1"/>
  <c r="I63" i="5"/>
  <c r="G64" i="5"/>
  <c r="H64" i="5"/>
  <c r="I64" i="5"/>
  <c r="G65" i="5"/>
  <c r="H65" i="5" s="1"/>
  <c r="I65" i="5"/>
  <c r="G66" i="5"/>
  <c r="H66" i="5" s="1"/>
  <c r="I66" i="5"/>
  <c r="G67" i="5"/>
  <c r="H67" i="5"/>
  <c r="I67" i="5"/>
  <c r="G68" i="5"/>
  <c r="H68" i="5"/>
  <c r="I68" i="5"/>
  <c r="G69" i="5"/>
  <c r="H69" i="5" s="1"/>
  <c r="I69" i="5"/>
  <c r="G70" i="5"/>
  <c r="H70" i="5"/>
  <c r="I70" i="5"/>
  <c r="G71" i="5"/>
  <c r="H71" i="5" s="1"/>
  <c r="I71" i="5"/>
  <c r="G72" i="5"/>
  <c r="H72" i="5"/>
  <c r="I72" i="5"/>
  <c r="G73" i="5"/>
  <c r="H73" i="5"/>
  <c r="I73" i="5"/>
  <c r="G74" i="5"/>
  <c r="H74" i="5" s="1"/>
  <c r="I74" i="5"/>
  <c r="G75" i="5"/>
  <c r="H75" i="5" s="1"/>
  <c r="I75" i="5"/>
  <c r="G76" i="5"/>
  <c r="H76" i="5"/>
  <c r="I76" i="5"/>
  <c r="G77" i="5"/>
  <c r="H77" i="5" s="1"/>
  <c r="I77" i="5"/>
  <c r="G78" i="5"/>
  <c r="H78" i="5" s="1"/>
  <c r="I78" i="5"/>
  <c r="G79" i="5"/>
  <c r="H79" i="5" s="1"/>
  <c r="I79" i="5"/>
  <c r="G80" i="5"/>
  <c r="H80" i="5" s="1"/>
  <c r="I80" i="5"/>
  <c r="G81" i="5"/>
  <c r="H81" i="5" s="1"/>
  <c r="I81" i="5"/>
  <c r="G82" i="5"/>
  <c r="H82" i="5" s="1"/>
  <c r="I82" i="5"/>
  <c r="G83" i="5"/>
  <c r="H83" i="5"/>
  <c r="I83" i="5"/>
  <c r="G84" i="5"/>
  <c r="H84" i="5"/>
  <c r="I84" i="5"/>
  <c r="G85" i="5"/>
  <c r="H85" i="5" s="1"/>
  <c r="I85" i="5"/>
  <c r="G86" i="5"/>
  <c r="H86" i="5" s="1"/>
  <c r="I86" i="5"/>
  <c r="G87" i="5"/>
  <c r="H87" i="5" s="1"/>
  <c r="I87" i="5"/>
  <c r="O7" i="4" l="1"/>
  <c r="P7" i="4" s="1"/>
  <c r="D17" i="4"/>
  <c r="C17" i="4" s="1"/>
  <c r="O6" i="4"/>
  <c r="P6" i="4" s="1"/>
  <c r="D16" i="4"/>
  <c r="C16" i="4" s="1"/>
  <c r="L5" i="4"/>
  <c r="I16" i="4" l="1"/>
  <c r="H16" i="4" s="1"/>
  <c r="I17" i="4"/>
  <c r="H17" i="4" s="1"/>
  <c r="O5" i="4"/>
  <c r="P5" i="4" s="1"/>
  <c r="D15" i="4"/>
  <c r="C15" i="4" s="1"/>
  <c r="J16" i="4"/>
  <c r="J17" i="4"/>
  <c r="G7" i="5"/>
  <c r="G8" i="5"/>
  <c r="G9" i="5"/>
  <c r="H9" i="5" s="1"/>
  <c r="G10" i="5"/>
  <c r="G11" i="5"/>
  <c r="H11" i="5" s="1"/>
  <c r="G12" i="5"/>
  <c r="G13" i="5"/>
  <c r="H13" i="5" s="1"/>
  <c r="G14" i="5"/>
  <c r="H14" i="5" s="1"/>
  <c r="G15" i="5"/>
  <c r="H15" i="5" s="1"/>
  <c r="G16" i="5"/>
  <c r="H16" i="5" s="1"/>
  <c r="G17" i="5"/>
  <c r="H17" i="5" s="1"/>
  <c r="G18" i="5"/>
  <c r="H18" i="5" s="1"/>
  <c r="G19" i="5"/>
  <c r="H19" i="5" s="1"/>
  <c r="G20" i="5"/>
  <c r="H20" i="5" s="1"/>
  <c r="G21" i="5"/>
  <c r="H21" i="5" s="1"/>
  <c r="G22" i="5"/>
  <c r="H22" i="5" s="1"/>
  <c r="G23" i="5"/>
  <c r="G24" i="5"/>
  <c r="H24" i="5" s="1"/>
  <c r="G25" i="5"/>
  <c r="H25" i="5" s="1"/>
  <c r="G26" i="5"/>
  <c r="H26" i="5" s="1"/>
  <c r="G27" i="5"/>
  <c r="H27" i="5" s="1"/>
  <c r="G28" i="5"/>
  <c r="H28" i="5" s="1"/>
  <c r="G29" i="5"/>
  <c r="H29" i="5" s="1"/>
  <c r="G30" i="5"/>
  <c r="H30" i="5" s="1"/>
  <c r="G31" i="5"/>
  <c r="H31" i="5" s="1"/>
  <c r="G32" i="5"/>
  <c r="H32" i="5" s="1"/>
  <c r="G33" i="5"/>
  <c r="H33" i="5" s="1"/>
  <c r="G34" i="5"/>
  <c r="H34" i="5" s="1"/>
  <c r="G35" i="5"/>
  <c r="H35" i="5" s="1"/>
  <c r="G36" i="5"/>
  <c r="H36" i="5" s="1"/>
  <c r="G37" i="5"/>
  <c r="H37" i="5" s="1"/>
  <c r="G38" i="5"/>
  <c r="H38" i="5" s="1"/>
  <c r="G39" i="5"/>
  <c r="G40" i="5"/>
  <c r="H40" i="5" s="1"/>
  <c r="H23" i="5"/>
  <c r="H39" i="5"/>
  <c r="H8" i="5"/>
  <c r="H10" i="5"/>
  <c r="H12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7" i="6"/>
  <c r="G7" i="6"/>
  <c r="H7" i="6" s="1"/>
  <c r="I6" i="6"/>
  <c r="G6" i="6"/>
  <c r="H6" i="6" s="1"/>
  <c r="I5" i="6"/>
  <c r="G5" i="6"/>
  <c r="H5" i="6" s="1"/>
  <c r="I4" i="6"/>
  <c r="G4" i="6"/>
  <c r="H4" i="6" s="1"/>
  <c r="N2" i="6"/>
  <c r="K7" i="6" l="1"/>
  <c r="K22" i="6"/>
  <c r="K38" i="6"/>
  <c r="K54" i="6"/>
  <c r="K70" i="6"/>
  <c r="K39" i="6"/>
  <c r="K52" i="6"/>
  <c r="K23" i="6"/>
  <c r="K55" i="6"/>
  <c r="K71" i="6"/>
  <c r="K69" i="6"/>
  <c r="K8" i="6"/>
  <c r="K24" i="6"/>
  <c r="K40" i="6"/>
  <c r="K56" i="6"/>
  <c r="K72" i="6"/>
  <c r="K20" i="6"/>
  <c r="K9" i="6"/>
  <c r="K25" i="6"/>
  <c r="K41" i="6"/>
  <c r="K57" i="6"/>
  <c r="K73" i="6"/>
  <c r="K84" i="6"/>
  <c r="K10" i="6"/>
  <c r="K26" i="6"/>
  <c r="K42" i="6"/>
  <c r="K58" i="6"/>
  <c r="K74" i="6"/>
  <c r="K11" i="6"/>
  <c r="K27" i="6"/>
  <c r="K43" i="6"/>
  <c r="K59" i="6"/>
  <c r="K75" i="6"/>
  <c r="K76" i="6"/>
  <c r="K36" i="6"/>
  <c r="K12" i="6"/>
  <c r="K28" i="6"/>
  <c r="K44" i="6"/>
  <c r="K60" i="6"/>
  <c r="K68" i="6"/>
  <c r="K13" i="6"/>
  <c r="K29" i="6"/>
  <c r="K45" i="6"/>
  <c r="K61" i="6"/>
  <c r="K77" i="6"/>
  <c r="K37" i="6"/>
  <c r="K14" i="6"/>
  <c r="K30" i="6"/>
  <c r="K46" i="6"/>
  <c r="K62" i="6"/>
  <c r="K78" i="6"/>
  <c r="K15" i="6"/>
  <c r="K31" i="6"/>
  <c r="K47" i="6"/>
  <c r="K63" i="6"/>
  <c r="K79" i="6"/>
  <c r="K53" i="6"/>
  <c r="K16" i="6"/>
  <c r="K32" i="6"/>
  <c r="K48" i="6"/>
  <c r="K64" i="6"/>
  <c r="K80" i="6"/>
  <c r="K17" i="6"/>
  <c r="K33" i="6"/>
  <c r="K49" i="6"/>
  <c r="K65" i="6"/>
  <c r="K81" i="6"/>
  <c r="K18" i="6"/>
  <c r="K34" i="6"/>
  <c r="K50" i="6"/>
  <c r="K66" i="6"/>
  <c r="K82" i="6"/>
  <c r="K19" i="6"/>
  <c r="K35" i="6"/>
  <c r="K51" i="6"/>
  <c r="K67" i="6"/>
  <c r="K83" i="6"/>
  <c r="K21" i="6"/>
  <c r="I15" i="4"/>
  <c r="H15" i="4" s="1"/>
  <c r="J15" i="4"/>
  <c r="K6" i="6"/>
  <c r="K5" i="6"/>
  <c r="K4" i="6"/>
  <c r="H7" i="5" l="1"/>
  <c r="I6" i="5"/>
  <c r="G6" i="5"/>
  <c r="H6" i="5" s="1"/>
  <c r="I5" i="5"/>
  <c r="G5" i="5"/>
  <c r="H5" i="5" s="1"/>
  <c r="I4" i="5"/>
  <c r="G4" i="5"/>
  <c r="H4" i="5" s="1"/>
  <c r="N2" i="5"/>
  <c r="K7" i="5" l="1"/>
  <c r="K45" i="5"/>
  <c r="K61" i="5"/>
  <c r="K77" i="5"/>
  <c r="K51" i="5"/>
  <c r="K46" i="5"/>
  <c r="K62" i="5"/>
  <c r="K78" i="5"/>
  <c r="K68" i="5"/>
  <c r="K47" i="5"/>
  <c r="K63" i="5"/>
  <c r="K79" i="5"/>
  <c r="K85" i="5"/>
  <c r="K48" i="5"/>
  <c r="K64" i="5"/>
  <c r="K80" i="5"/>
  <c r="K65" i="5"/>
  <c r="K49" i="5"/>
  <c r="K81" i="5"/>
  <c r="K82" i="5"/>
  <c r="K55" i="5"/>
  <c r="K50" i="5"/>
  <c r="K66" i="5"/>
  <c r="K67" i="5"/>
  <c r="K71" i="5"/>
  <c r="K76" i="5"/>
  <c r="K83" i="5"/>
  <c r="K52" i="5"/>
  <c r="K44" i="5"/>
  <c r="K84" i="5"/>
  <c r="K53" i="5"/>
  <c r="K69" i="5"/>
  <c r="K54" i="5"/>
  <c r="K70" i="5"/>
  <c r="K86" i="5"/>
  <c r="K59" i="5"/>
  <c r="K87" i="5"/>
  <c r="K60" i="5"/>
  <c r="K56" i="5"/>
  <c r="K72" i="5"/>
  <c r="K41" i="5"/>
  <c r="K57" i="5"/>
  <c r="K73" i="5"/>
  <c r="K75" i="5"/>
  <c r="K42" i="5"/>
  <c r="K58" i="5"/>
  <c r="K74" i="5"/>
  <c r="K43" i="5"/>
  <c r="K26" i="5"/>
  <c r="K24" i="5"/>
  <c r="K38" i="5"/>
  <c r="K10" i="5"/>
  <c r="K14" i="5"/>
  <c r="K21" i="5"/>
  <c r="K34" i="5"/>
  <c r="K18" i="5"/>
  <c r="K12" i="5"/>
  <c r="K8" i="5"/>
  <c r="K36" i="5"/>
  <c r="K20" i="5"/>
  <c r="K9" i="5"/>
  <c r="K27" i="5"/>
  <c r="K23" i="5"/>
  <c r="K39" i="5"/>
  <c r="K33" i="5"/>
  <c r="K25" i="5"/>
  <c r="K40" i="5"/>
  <c r="K28" i="5"/>
  <c r="K15" i="5"/>
  <c r="K22" i="5"/>
  <c r="K11" i="5"/>
  <c r="K30" i="5"/>
  <c r="K37" i="5"/>
  <c r="K31" i="5"/>
  <c r="K32" i="5"/>
  <c r="K16" i="5"/>
  <c r="K29" i="5"/>
  <c r="K35" i="5"/>
  <c r="K19" i="5"/>
  <c r="K17" i="5"/>
  <c r="K13" i="5"/>
  <c r="K6" i="5"/>
  <c r="K4" i="5"/>
  <c r="K5" i="5"/>
  <c r="D38" i="4" l="1"/>
  <c r="D42" i="4" s="1"/>
  <c r="L8" i="4" l="1"/>
  <c r="I79" i="3"/>
  <c r="H79" i="3"/>
  <c r="G79" i="3"/>
  <c r="I78" i="3"/>
  <c r="G78" i="3"/>
  <c r="H78" i="3" s="1"/>
  <c r="I77" i="3"/>
  <c r="G77" i="3"/>
  <c r="H77" i="3" s="1"/>
  <c r="I76" i="3"/>
  <c r="G76" i="3"/>
  <c r="H76" i="3" s="1"/>
  <c r="I75" i="3"/>
  <c r="G75" i="3"/>
  <c r="H75" i="3" s="1"/>
  <c r="I74" i="3"/>
  <c r="G74" i="3"/>
  <c r="H74" i="3" s="1"/>
  <c r="K74" i="3" s="1"/>
  <c r="I73" i="3"/>
  <c r="G73" i="3"/>
  <c r="H73" i="3" s="1"/>
  <c r="I72" i="3"/>
  <c r="G72" i="3"/>
  <c r="H72" i="3" s="1"/>
  <c r="I71" i="3"/>
  <c r="G71" i="3"/>
  <c r="H71" i="3" s="1"/>
  <c r="I70" i="3"/>
  <c r="G70" i="3"/>
  <c r="H70" i="3" s="1"/>
  <c r="I69" i="3"/>
  <c r="G69" i="3"/>
  <c r="H69" i="3" s="1"/>
  <c r="I68" i="3"/>
  <c r="G68" i="3"/>
  <c r="H68" i="3" s="1"/>
  <c r="I67" i="3"/>
  <c r="G67" i="3"/>
  <c r="H67" i="3" s="1"/>
  <c r="I66" i="3"/>
  <c r="G66" i="3"/>
  <c r="H66" i="3" s="1"/>
  <c r="I65" i="3"/>
  <c r="G65" i="3"/>
  <c r="H65" i="3" s="1"/>
  <c r="I64" i="3"/>
  <c r="G64" i="3"/>
  <c r="H64" i="3" s="1"/>
  <c r="I63" i="3"/>
  <c r="G63" i="3"/>
  <c r="H63" i="3" s="1"/>
  <c r="I62" i="3"/>
  <c r="G62" i="3"/>
  <c r="H62" i="3" s="1"/>
  <c r="I61" i="3"/>
  <c r="G61" i="3"/>
  <c r="H61" i="3" s="1"/>
  <c r="K61" i="3" s="1"/>
  <c r="I60" i="3"/>
  <c r="G60" i="3"/>
  <c r="H60" i="3" s="1"/>
  <c r="I59" i="3"/>
  <c r="H59" i="3"/>
  <c r="G59" i="3"/>
  <c r="I58" i="3"/>
  <c r="G58" i="3"/>
  <c r="H58" i="3" s="1"/>
  <c r="I57" i="3"/>
  <c r="G57" i="3"/>
  <c r="H57" i="3" s="1"/>
  <c r="I56" i="3"/>
  <c r="G56" i="3"/>
  <c r="H56" i="3" s="1"/>
  <c r="I55" i="3"/>
  <c r="G55" i="3"/>
  <c r="H55" i="3" s="1"/>
  <c r="I54" i="3"/>
  <c r="G54" i="3"/>
  <c r="H54" i="3" s="1"/>
  <c r="K54" i="3" s="1"/>
  <c r="I53" i="3"/>
  <c r="G53" i="3"/>
  <c r="H53" i="3" s="1"/>
  <c r="K53" i="3" s="1"/>
  <c r="I52" i="3"/>
  <c r="G52" i="3"/>
  <c r="H52" i="3" s="1"/>
  <c r="I51" i="3"/>
  <c r="H51" i="3"/>
  <c r="G51" i="3"/>
  <c r="I50" i="3"/>
  <c r="G50" i="3"/>
  <c r="H50" i="3" s="1"/>
  <c r="I49" i="3"/>
  <c r="G49" i="3"/>
  <c r="H49" i="3" s="1"/>
  <c r="I48" i="3"/>
  <c r="G48" i="3"/>
  <c r="H48" i="3" s="1"/>
  <c r="I47" i="3"/>
  <c r="G47" i="3"/>
  <c r="H47" i="3" s="1"/>
  <c r="I46" i="3"/>
  <c r="G46" i="3"/>
  <c r="H46" i="3" s="1"/>
  <c r="K46" i="3" s="1"/>
  <c r="I45" i="3"/>
  <c r="G45" i="3"/>
  <c r="H45" i="3" s="1"/>
  <c r="I44" i="3"/>
  <c r="G44" i="3"/>
  <c r="H44" i="3" s="1"/>
  <c r="I43" i="3"/>
  <c r="G43" i="3"/>
  <c r="H43" i="3" s="1"/>
  <c r="I42" i="3"/>
  <c r="G42" i="3"/>
  <c r="H42" i="3" s="1"/>
  <c r="I41" i="3"/>
  <c r="G41" i="3"/>
  <c r="H41" i="3" s="1"/>
  <c r="I40" i="3"/>
  <c r="G40" i="3"/>
  <c r="H40" i="3" s="1"/>
  <c r="I39" i="3"/>
  <c r="G39" i="3"/>
  <c r="H39" i="3" s="1"/>
  <c r="I38" i="3"/>
  <c r="G38" i="3"/>
  <c r="H38" i="3" s="1"/>
  <c r="I37" i="3"/>
  <c r="G37" i="3"/>
  <c r="H37" i="3" s="1"/>
  <c r="I36" i="3"/>
  <c r="G36" i="3"/>
  <c r="H36" i="3" s="1"/>
  <c r="I35" i="3"/>
  <c r="H35" i="3"/>
  <c r="G35" i="3"/>
  <c r="I34" i="3"/>
  <c r="G34" i="3"/>
  <c r="H34" i="3" s="1"/>
  <c r="I33" i="3"/>
  <c r="G33" i="3"/>
  <c r="H33" i="3" s="1"/>
  <c r="I32" i="3"/>
  <c r="G32" i="3"/>
  <c r="H32" i="3" s="1"/>
  <c r="I31" i="3"/>
  <c r="H31" i="3"/>
  <c r="K31" i="3" s="1"/>
  <c r="G31" i="3"/>
  <c r="I30" i="3"/>
  <c r="G30" i="3"/>
  <c r="H30" i="3" s="1"/>
  <c r="I29" i="3"/>
  <c r="G29" i="3"/>
  <c r="H29" i="3" s="1"/>
  <c r="I28" i="3"/>
  <c r="G28" i="3"/>
  <c r="H28" i="3" s="1"/>
  <c r="I27" i="3"/>
  <c r="G27" i="3"/>
  <c r="H27" i="3" s="1"/>
  <c r="I26" i="3"/>
  <c r="G26" i="3"/>
  <c r="H26" i="3" s="1"/>
  <c r="I25" i="3"/>
  <c r="G25" i="3"/>
  <c r="H25" i="3" s="1"/>
  <c r="K25" i="3" s="1"/>
  <c r="I24" i="3"/>
  <c r="G24" i="3"/>
  <c r="H24" i="3" s="1"/>
  <c r="I23" i="3"/>
  <c r="H23" i="3"/>
  <c r="G23" i="3"/>
  <c r="I22" i="3"/>
  <c r="G22" i="3"/>
  <c r="H22" i="3" s="1"/>
  <c r="I21" i="3"/>
  <c r="G21" i="3"/>
  <c r="H21" i="3" s="1"/>
  <c r="I20" i="3"/>
  <c r="G20" i="3"/>
  <c r="H20" i="3" s="1"/>
  <c r="I19" i="3"/>
  <c r="G19" i="3"/>
  <c r="H19" i="3" s="1"/>
  <c r="I18" i="3"/>
  <c r="G18" i="3"/>
  <c r="H18" i="3" s="1"/>
  <c r="K18" i="3" s="1"/>
  <c r="I17" i="3"/>
  <c r="G17" i="3"/>
  <c r="H17" i="3" s="1"/>
  <c r="K17" i="3" s="1"/>
  <c r="I16" i="3"/>
  <c r="G16" i="3"/>
  <c r="H16" i="3" s="1"/>
  <c r="I15" i="3"/>
  <c r="G15" i="3"/>
  <c r="H15" i="3" s="1"/>
  <c r="I14" i="3"/>
  <c r="G14" i="3"/>
  <c r="H14" i="3" s="1"/>
  <c r="I13" i="3"/>
  <c r="G13" i="3"/>
  <c r="H13" i="3" s="1"/>
  <c r="I12" i="3"/>
  <c r="G12" i="3"/>
  <c r="H12" i="3" s="1"/>
  <c r="I11" i="3"/>
  <c r="G11" i="3"/>
  <c r="H11" i="3" s="1"/>
  <c r="K11" i="3" s="1"/>
  <c r="I10" i="3"/>
  <c r="G10" i="3"/>
  <c r="H10" i="3" s="1"/>
  <c r="K10" i="3" s="1"/>
  <c r="I9" i="3"/>
  <c r="G9" i="3"/>
  <c r="H9" i="3" s="1"/>
  <c r="I8" i="3"/>
  <c r="G8" i="3"/>
  <c r="H8" i="3" s="1"/>
  <c r="I7" i="3"/>
  <c r="H7" i="3"/>
  <c r="G7" i="3"/>
  <c r="I6" i="3"/>
  <c r="G6" i="3"/>
  <c r="H6" i="3" s="1"/>
  <c r="I5" i="3"/>
  <c r="G5" i="3"/>
  <c r="H5" i="3" s="1"/>
  <c r="I4" i="3"/>
  <c r="G4" i="3"/>
  <c r="H4" i="3" s="1"/>
  <c r="N2" i="3"/>
  <c r="P6" i="2"/>
  <c r="U6" i="2" s="1"/>
  <c r="P7" i="2"/>
  <c r="U7" i="2" s="1"/>
  <c r="P8" i="2"/>
  <c r="U8" i="2" s="1"/>
  <c r="P9" i="2"/>
  <c r="U9" i="2" s="1"/>
  <c r="P10" i="2"/>
  <c r="U10" i="2" s="1"/>
  <c r="P11" i="2"/>
  <c r="U11" i="2" s="1"/>
  <c r="P12" i="2"/>
  <c r="U12" i="2" s="1"/>
  <c r="P13" i="2"/>
  <c r="U13" i="2" s="1"/>
  <c r="P14" i="2"/>
  <c r="U14" i="2" s="1"/>
  <c r="P15" i="2"/>
  <c r="U15" i="2" s="1"/>
  <c r="P16" i="2"/>
  <c r="U16" i="2" s="1"/>
  <c r="P17" i="2"/>
  <c r="U17" i="2" s="1"/>
  <c r="P18" i="2"/>
  <c r="U18" i="2" s="1"/>
  <c r="P19" i="2"/>
  <c r="U19" i="2" s="1"/>
  <c r="P20" i="2"/>
  <c r="U20" i="2" s="1"/>
  <c r="P21" i="2"/>
  <c r="U21" i="2" s="1"/>
  <c r="P22" i="2"/>
  <c r="U22" i="2" s="1"/>
  <c r="P23" i="2"/>
  <c r="U23" i="2" s="1"/>
  <c r="P24" i="2"/>
  <c r="U24" i="2" s="1"/>
  <c r="P25" i="2"/>
  <c r="U25" i="2" s="1"/>
  <c r="P26" i="2"/>
  <c r="U26" i="2" s="1"/>
  <c r="P27" i="2"/>
  <c r="U27" i="2" s="1"/>
  <c r="P28" i="2"/>
  <c r="U28" i="2" s="1"/>
  <c r="P29" i="2"/>
  <c r="U29" i="2" s="1"/>
  <c r="P30" i="2"/>
  <c r="U30" i="2" s="1"/>
  <c r="P31" i="2"/>
  <c r="U31" i="2" s="1"/>
  <c r="P32" i="2"/>
  <c r="U32" i="2" s="1"/>
  <c r="P33" i="2"/>
  <c r="U33" i="2" s="1"/>
  <c r="P34" i="2"/>
  <c r="U34" i="2" s="1"/>
  <c r="P35" i="2"/>
  <c r="U35" i="2" s="1"/>
  <c r="P36" i="2"/>
  <c r="U36" i="2" s="1"/>
  <c r="P37" i="2"/>
  <c r="U37" i="2" s="1"/>
  <c r="P38" i="2"/>
  <c r="U38" i="2" s="1"/>
  <c r="P39" i="2"/>
  <c r="U39" i="2" s="1"/>
  <c r="P40" i="2"/>
  <c r="U40" i="2" s="1"/>
  <c r="P41" i="2"/>
  <c r="U41" i="2" s="1"/>
  <c r="P42" i="2"/>
  <c r="U42" i="2" s="1"/>
  <c r="P43" i="2"/>
  <c r="U43" i="2" s="1"/>
  <c r="P44" i="2"/>
  <c r="U44" i="2" s="1"/>
  <c r="P45" i="2"/>
  <c r="U45" i="2" s="1"/>
  <c r="P46" i="2"/>
  <c r="U46" i="2" s="1"/>
  <c r="P47" i="2"/>
  <c r="U47" i="2" s="1"/>
  <c r="P48" i="2"/>
  <c r="U48" i="2" s="1"/>
  <c r="P49" i="2"/>
  <c r="U49" i="2" s="1"/>
  <c r="P50" i="2"/>
  <c r="U50" i="2" s="1"/>
  <c r="P51" i="2"/>
  <c r="U51" i="2" s="1"/>
  <c r="P52" i="2"/>
  <c r="U52" i="2" s="1"/>
  <c r="P53" i="2"/>
  <c r="U53" i="2" s="1"/>
  <c r="P54" i="2"/>
  <c r="U54" i="2" s="1"/>
  <c r="P55" i="2"/>
  <c r="U55" i="2" s="1"/>
  <c r="P56" i="2"/>
  <c r="U56" i="2" s="1"/>
  <c r="P57" i="2"/>
  <c r="U57" i="2" s="1"/>
  <c r="P58" i="2"/>
  <c r="U58" i="2" s="1"/>
  <c r="P59" i="2"/>
  <c r="U59" i="2" s="1"/>
  <c r="P60" i="2"/>
  <c r="U60" i="2" s="1"/>
  <c r="P61" i="2"/>
  <c r="U61" i="2" s="1"/>
  <c r="P62" i="2"/>
  <c r="U62" i="2" s="1"/>
  <c r="P63" i="2"/>
  <c r="U63" i="2" s="1"/>
  <c r="P64" i="2"/>
  <c r="U64" i="2" s="1"/>
  <c r="P65" i="2"/>
  <c r="U65" i="2" s="1"/>
  <c r="P66" i="2"/>
  <c r="U66" i="2" s="1"/>
  <c r="P67" i="2"/>
  <c r="U67" i="2" s="1"/>
  <c r="P68" i="2"/>
  <c r="U68" i="2" s="1"/>
  <c r="P69" i="2"/>
  <c r="U69" i="2" s="1"/>
  <c r="P70" i="2"/>
  <c r="U70" i="2" s="1"/>
  <c r="P71" i="2"/>
  <c r="U71" i="2" s="1"/>
  <c r="P72" i="2"/>
  <c r="U72" i="2" s="1"/>
  <c r="P73" i="2"/>
  <c r="U73" i="2" s="1"/>
  <c r="P74" i="2"/>
  <c r="U74" i="2" s="1"/>
  <c r="P75" i="2"/>
  <c r="U75" i="2" s="1"/>
  <c r="P76" i="2"/>
  <c r="U76" i="2" s="1"/>
  <c r="P77" i="2"/>
  <c r="U77" i="2" s="1"/>
  <c r="P78" i="2"/>
  <c r="U78" i="2" s="1"/>
  <c r="P79" i="2"/>
  <c r="U79" i="2" s="1"/>
  <c r="P80" i="2"/>
  <c r="U80" i="2" s="1"/>
  <c r="P81" i="2"/>
  <c r="U81" i="2" s="1"/>
  <c r="P82" i="2"/>
  <c r="U82" i="2" s="1"/>
  <c r="P83" i="2"/>
  <c r="U83" i="2" s="1"/>
  <c r="P84" i="2"/>
  <c r="U84" i="2" s="1"/>
  <c r="P85" i="2"/>
  <c r="U85" i="2" s="1"/>
  <c r="P86" i="2"/>
  <c r="U86" i="2" s="1"/>
  <c r="P87" i="2"/>
  <c r="U87" i="2" s="1"/>
  <c r="P88" i="2"/>
  <c r="U88" i="2" s="1"/>
  <c r="O15" i="2"/>
  <c r="R15" i="2" s="1"/>
  <c r="S15" i="2" s="1"/>
  <c r="O16" i="2"/>
  <c r="R16" i="2" s="1"/>
  <c r="S16" i="2" s="1"/>
  <c r="O17" i="2"/>
  <c r="R17" i="2" s="1"/>
  <c r="S17" i="2" s="1"/>
  <c r="O18" i="2"/>
  <c r="R18" i="2" s="1"/>
  <c r="S18" i="2" s="1"/>
  <c r="O31" i="2"/>
  <c r="R31" i="2" s="1"/>
  <c r="S31" i="2" s="1"/>
  <c r="O32" i="2"/>
  <c r="R32" i="2" s="1"/>
  <c r="S32" i="2" s="1"/>
  <c r="O33" i="2"/>
  <c r="R33" i="2" s="1"/>
  <c r="S33" i="2" s="1"/>
  <c r="O34" i="2"/>
  <c r="R34" i="2" s="1"/>
  <c r="S34" i="2" s="1"/>
  <c r="O47" i="2"/>
  <c r="R47" i="2" s="1"/>
  <c r="S47" i="2" s="1"/>
  <c r="O48" i="2"/>
  <c r="R48" i="2" s="1"/>
  <c r="S48" i="2" s="1"/>
  <c r="O49" i="2"/>
  <c r="R49" i="2" s="1"/>
  <c r="S49" i="2" s="1"/>
  <c r="O50" i="2"/>
  <c r="R50" i="2" s="1"/>
  <c r="S50" i="2" s="1"/>
  <c r="O63" i="2"/>
  <c r="R63" i="2" s="1"/>
  <c r="S63" i="2" s="1"/>
  <c r="O64" i="2"/>
  <c r="R64" i="2" s="1"/>
  <c r="S64" i="2" s="1"/>
  <c r="O65" i="2"/>
  <c r="R65" i="2" s="1"/>
  <c r="S65" i="2" s="1"/>
  <c r="O66" i="2"/>
  <c r="R66" i="2" s="1"/>
  <c r="S66" i="2" s="1"/>
  <c r="O79" i="2"/>
  <c r="R79" i="2" s="1"/>
  <c r="S79" i="2" s="1"/>
  <c r="O80" i="2"/>
  <c r="R80" i="2" s="1"/>
  <c r="S80" i="2" s="1"/>
  <c r="O81" i="2"/>
  <c r="R81" i="2" s="1"/>
  <c r="S81" i="2" s="1"/>
  <c r="O82" i="2"/>
  <c r="R82" i="2" s="1"/>
  <c r="S82" i="2" s="1"/>
  <c r="N6" i="2"/>
  <c r="O6" i="2" s="1"/>
  <c r="R6" i="2" s="1"/>
  <c r="S6" i="2" s="1"/>
  <c r="N7" i="2"/>
  <c r="O7" i="2" s="1"/>
  <c r="R7" i="2" s="1"/>
  <c r="S7" i="2" s="1"/>
  <c r="N8" i="2"/>
  <c r="O8" i="2" s="1"/>
  <c r="R8" i="2" s="1"/>
  <c r="S8" i="2" s="1"/>
  <c r="N9" i="2"/>
  <c r="O9" i="2" s="1"/>
  <c r="R9" i="2" s="1"/>
  <c r="S9" i="2" s="1"/>
  <c r="N10" i="2"/>
  <c r="O10" i="2" s="1"/>
  <c r="R10" i="2" s="1"/>
  <c r="S10" i="2" s="1"/>
  <c r="N11" i="2"/>
  <c r="O11" i="2" s="1"/>
  <c r="R11" i="2" s="1"/>
  <c r="S11" i="2" s="1"/>
  <c r="N12" i="2"/>
  <c r="O12" i="2" s="1"/>
  <c r="R12" i="2" s="1"/>
  <c r="S12" i="2" s="1"/>
  <c r="N13" i="2"/>
  <c r="O13" i="2" s="1"/>
  <c r="R13" i="2" s="1"/>
  <c r="S13" i="2" s="1"/>
  <c r="N14" i="2"/>
  <c r="O14" i="2" s="1"/>
  <c r="R14" i="2" s="1"/>
  <c r="S14" i="2" s="1"/>
  <c r="N15" i="2"/>
  <c r="N16" i="2"/>
  <c r="N17" i="2"/>
  <c r="N18" i="2"/>
  <c r="N19" i="2"/>
  <c r="O19" i="2" s="1"/>
  <c r="R19" i="2" s="1"/>
  <c r="S19" i="2" s="1"/>
  <c r="N20" i="2"/>
  <c r="O20" i="2" s="1"/>
  <c r="R20" i="2" s="1"/>
  <c r="S20" i="2" s="1"/>
  <c r="N21" i="2"/>
  <c r="O21" i="2" s="1"/>
  <c r="R21" i="2" s="1"/>
  <c r="S21" i="2" s="1"/>
  <c r="N22" i="2"/>
  <c r="O22" i="2" s="1"/>
  <c r="R22" i="2" s="1"/>
  <c r="S22" i="2" s="1"/>
  <c r="N23" i="2"/>
  <c r="O23" i="2" s="1"/>
  <c r="R23" i="2" s="1"/>
  <c r="S23" i="2" s="1"/>
  <c r="N24" i="2"/>
  <c r="O24" i="2" s="1"/>
  <c r="R24" i="2" s="1"/>
  <c r="S24" i="2" s="1"/>
  <c r="N25" i="2"/>
  <c r="O25" i="2" s="1"/>
  <c r="R25" i="2" s="1"/>
  <c r="S25" i="2" s="1"/>
  <c r="N26" i="2"/>
  <c r="O26" i="2" s="1"/>
  <c r="R26" i="2" s="1"/>
  <c r="S26" i="2" s="1"/>
  <c r="N27" i="2"/>
  <c r="O27" i="2" s="1"/>
  <c r="R27" i="2" s="1"/>
  <c r="S27" i="2" s="1"/>
  <c r="N28" i="2"/>
  <c r="O28" i="2" s="1"/>
  <c r="R28" i="2" s="1"/>
  <c r="S28" i="2" s="1"/>
  <c r="N29" i="2"/>
  <c r="O29" i="2" s="1"/>
  <c r="R29" i="2" s="1"/>
  <c r="S29" i="2" s="1"/>
  <c r="N30" i="2"/>
  <c r="O30" i="2" s="1"/>
  <c r="R30" i="2" s="1"/>
  <c r="S30" i="2" s="1"/>
  <c r="N31" i="2"/>
  <c r="N32" i="2"/>
  <c r="N33" i="2"/>
  <c r="N34" i="2"/>
  <c r="N35" i="2"/>
  <c r="O35" i="2" s="1"/>
  <c r="R35" i="2" s="1"/>
  <c r="S35" i="2" s="1"/>
  <c r="N36" i="2"/>
  <c r="O36" i="2" s="1"/>
  <c r="R36" i="2" s="1"/>
  <c r="S36" i="2" s="1"/>
  <c r="N37" i="2"/>
  <c r="O37" i="2" s="1"/>
  <c r="R37" i="2" s="1"/>
  <c r="S37" i="2" s="1"/>
  <c r="N38" i="2"/>
  <c r="O38" i="2" s="1"/>
  <c r="R38" i="2" s="1"/>
  <c r="S38" i="2" s="1"/>
  <c r="N39" i="2"/>
  <c r="O39" i="2" s="1"/>
  <c r="R39" i="2" s="1"/>
  <c r="S39" i="2" s="1"/>
  <c r="N40" i="2"/>
  <c r="O40" i="2" s="1"/>
  <c r="R40" i="2" s="1"/>
  <c r="S40" i="2" s="1"/>
  <c r="N41" i="2"/>
  <c r="O41" i="2" s="1"/>
  <c r="R41" i="2" s="1"/>
  <c r="S41" i="2" s="1"/>
  <c r="N42" i="2"/>
  <c r="O42" i="2" s="1"/>
  <c r="R42" i="2" s="1"/>
  <c r="S42" i="2" s="1"/>
  <c r="N43" i="2"/>
  <c r="O43" i="2" s="1"/>
  <c r="R43" i="2" s="1"/>
  <c r="S43" i="2" s="1"/>
  <c r="N44" i="2"/>
  <c r="O44" i="2" s="1"/>
  <c r="R44" i="2" s="1"/>
  <c r="S44" i="2" s="1"/>
  <c r="N45" i="2"/>
  <c r="O45" i="2" s="1"/>
  <c r="R45" i="2" s="1"/>
  <c r="S45" i="2" s="1"/>
  <c r="N46" i="2"/>
  <c r="O46" i="2" s="1"/>
  <c r="R46" i="2" s="1"/>
  <c r="S46" i="2" s="1"/>
  <c r="N47" i="2"/>
  <c r="N48" i="2"/>
  <c r="N49" i="2"/>
  <c r="N50" i="2"/>
  <c r="N51" i="2"/>
  <c r="O51" i="2" s="1"/>
  <c r="R51" i="2" s="1"/>
  <c r="S51" i="2" s="1"/>
  <c r="N52" i="2"/>
  <c r="O52" i="2" s="1"/>
  <c r="R52" i="2" s="1"/>
  <c r="S52" i="2" s="1"/>
  <c r="N53" i="2"/>
  <c r="O53" i="2" s="1"/>
  <c r="R53" i="2" s="1"/>
  <c r="S53" i="2" s="1"/>
  <c r="N54" i="2"/>
  <c r="O54" i="2" s="1"/>
  <c r="R54" i="2" s="1"/>
  <c r="S54" i="2" s="1"/>
  <c r="N55" i="2"/>
  <c r="O55" i="2" s="1"/>
  <c r="R55" i="2" s="1"/>
  <c r="S55" i="2" s="1"/>
  <c r="N56" i="2"/>
  <c r="O56" i="2" s="1"/>
  <c r="R56" i="2" s="1"/>
  <c r="S56" i="2" s="1"/>
  <c r="N57" i="2"/>
  <c r="O57" i="2" s="1"/>
  <c r="R57" i="2" s="1"/>
  <c r="S57" i="2" s="1"/>
  <c r="N58" i="2"/>
  <c r="O58" i="2" s="1"/>
  <c r="R58" i="2" s="1"/>
  <c r="S58" i="2" s="1"/>
  <c r="N59" i="2"/>
  <c r="O59" i="2" s="1"/>
  <c r="R59" i="2" s="1"/>
  <c r="S59" i="2" s="1"/>
  <c r="N60" i="2"/>
  <c r="O60" i="2" s="1"/>
  <c r="R60" i="2" s="1"/>
  <c r="S60" i="2" s="1"/>
  <c r="N61" i="2"/>
  <c r="O61" i="2" s="1"/>
  <c r="R61" i="2" s="1"/>
  <c r="S61" i="2" s="1"/>
  <c r="N62" i="2"/>
  <c r="O62" i="2" s="1"/>
  <c r="R62" i="2" s="1"/>
  <c r="S62" i="2" s="1"/>
  <c r="N63" i="2"/>
  <c r="N64" i="2"/>
  <c r="N65" i="2"/>
  <c r="N66" i="2"/>
  <c r="N67" i="2"/>
  <c r="O67" i="2" s="1"/>
  <c r="R67" i="2" s="1"/>
  <c r="S67" i="2" s="1"/>
  <c r="N68" i="2"/>
  <c r="O68" i="2" s="1"/>
  <c r="R68" i="2" s="1"/>
  <c r="S68" i="2" s="1"/>
  <c r="N69" i="2"/>
  <c r="O69" i="2" s="1"/>
  <c r="R69" i="2" s="1"/>
  <c r="S69" i="2" s="1"/>
  <c r="N70" i="2"/>
  <c r="O70" i="2" s="1"/>
  <c r="R70" i="2" s="1"/>
  <c r="S70" i="2" s="1"/>
  <c r="N71" i="2"/>
  <c r="O71" i="2" s="1"/>
  <c r="R71" i="2" s="1"/>
  <c r="S71" i="2" s="1"/>
  <c r="N72" i="2"/>
  <c r="O72" i="2" s="1"/>
  <c r="R72" i="2" s="1"/>
  <c r="S72" i="2" s="1"/>
  <c r="N73" i="2"/>
  <c r="O73" i="2" s="1"/>
  <c r="R73" i="2" s="1"/>
  <c r="S73" i="2" s="1"/>
  <c r="N74" i="2"/>
  <c r="O74" i="2" s="1"/>
  <c r="R74" i="2" s="1"/>
  <c r="S74" i="2" s="1"/>
  <c r="N75" i="2"/>
  <c r="O75" i="2" s="1"/>
  <c r="R75" i="2" s="1"/>
  <c r="S75" i="2" s="1"/>
  <c r="N76" i="2"/>
  <c r="O76" i="2" s="1"/>
  <c r="R76" i="2" s="1"/>
  <c r="S76" i="2" s="1"/>
  <c r="N77" i="2"/>
  <c r="O77" i="2" s="1"/>
  <c r="R77" i="2" s="1"/>
  <c r="S77" i="2" s="1"/>
  <c r="N78" i="2"/>
  <c r="O78" i="2" s="1"/>
  <c r="R78" i="2" s="1"/>
  <c r="S78" i="2" s="1"/>
  <c r="N79" i="2"/>
  <c r="N80" i="2"/>
  <c r="N81" i="2"/>
  <c r="N82" i="2"/>
  <c r="N83" i="2"/>
  <c r="O83" i="2" s="1"/>
  <c r="R83" i="2" s="1"/>
  <c r="S83" i="2" s="1"/>
  <c r="N84" i="2"/>
  <c r="O84" i="2" s="1"/>
  <c r="R84" i="2" s="1"/>
  <c r="S84" i="2" s="1"/>
  <c r="N85" i="2"/>
  <c r="O85" i="2" s="1"/>
  <c r="R85" i="2" s="1"/>
  <c r="S85" i="2" s="1"/>
  <c r="N86" i="2"/>
  <c r="O86" i="2" s="1"/>
  <c r="R86" i="2" s="1"/>
  <c r="S86" i="2" s="1"/>
  <c r="N87" i="2"/>
  <c r="O87" i="2" s="1"/>
  <c r="R87" i="2" s="1"/>
  <c r="S87" i="2" s="1"/>
  <c r="N88" i="2"/>
  <c r="O88" i="2" s="1"/>
  <c r="R88" i="2" s="1"/>
  <c r="S88" i="2" s="1"/>
  <c r="P5" i="2"/>
  <c r="U5" i="2" s="1"/>
  <c r="N5" i="2"/>
  <c r="O5" i="2" s="1"/>
  <c r="N4" i="2"/>
  <c r="O4" i="2" s="1"/>
  <c r="U2" i="2"/>
  <c r="W5" i="2" l="1"/>
  <c r="R5" i="2"/>
  <c r="S5" i="2" s="1"/>
  <c r="R4" i="2"/>
  <c r="S4" i="2" s="1"/>
  <c r="W4" i="2"/>
  <c r="K33" i="3"/>
  <c r="S90" i="2"/>
  <c r="D18" i="4"/>
  <c r="C18" i="4" s="1"/>
  <c r="O8" i="4"/>
  <c r="P8" i="4" s="1"/>
  <c r="C23" i="4"/>
  <c r="C27" i="4" s="1"/>
  <c r="C24" i="4"/>
  <c r="C28" i="4" s="1"/>
  <c r="K14" i="3"/>
  <c r="K7" i="3"/>
  <c r="K50" i="3"/>
  <c r="K57" i="3"/>
  <c r="K62" i="3"/>
  <c r="K41" i="3"/>
  <c r="K5" i="3"/>
  <c r="K34" i="3"/>
  <c r="K6" i="3"/>
  <c r="K27" i="3"/>
  <c r="K35" i="3"/>
  <c r="K15" i="3"/>
  <c r="K58" i="3"/>
  <c r="K65" i="3"/>
  <c r="K26" i="3"/>
  <c r="K69" i="3"/>
  <c r="K13" i="3"/>
  <c r="K77" i="3"/>
  <c r="K42" i="3"/>
  <c r="K78" i="3"/>
  <c r="K29" i="3"/>
  <c r="K30" i="3"/>
  <c r="K37" i="3"/>
  <c r="K19" i="3"/>
  <c r="K70" i="3"/>
  <c r="K21" i="3"/>
  <c r="K22" i="3"/>
  <c r="K9" i="3"/>
  <c r="K23" i="3"/>
  <c r="K66" i="3"/>
  <c r="K73" i="3"/>
  <c r="K49" i="3"/>
  <c r="K38" i="3"/>
  <c r="K45" i="3"/>
  <c r="K39" i="3"/>
  <c r="K43" i="3"/>
  <c r="K47" i="3"/>
  <c r="K51" i="3"/>
  <c r="K55" i="3"/>
  <c r="K59" i="3"/>
  <c r="K63" i="3"/>
  <c r="K67" i="3"/>
  <c r="K71" i="3"/>
  <c r="K75" i="3"/>
  <c r="K79" i="3"/>
  <c r="K4" i="3"/>
  <c r="K8" i="3"/>
  <c r="K12" i="3"/>
  <c r="K16" i="3"/>
  <c r="K20" i="3"/>
  <c r="K24" i="3"/>
  <c r="K28" i="3"/>
  <c r="K32" i="3"/>
  <c r="K36" i="3"/>
  <c r="K40" i="3"/>
  <c r="K44" i="3"/>
  <c r="K48" i="3"/>
  <c r="K52" i="3"/>
  <c r="K56" i="3"/>
  <c r="K60" i="3"/>
  <c r="K64" i="3"/>
  <c r="K68" i="3"/>
  <c r="K72" i="3"/>
  <c r="K76" i="3"/>
  <c r="M4" i="3" l="1"/>
  <c r="I18" i="4"/>
  <c r="H18" i="4" s="1"/>
  <c r="H27" i="4"/>
  <c r="C22" i="4"/>
  <c r="C26" i="4" s="1"/>
  <c r="N2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4" i="1"/>
  <c r="H8" i="1"/>
  <c r="H9" i="1"/>
  <c r="H24" i="1"/>
  <c r="H25" i="1"/>
  <c r="H40" i="1"/>
  <c r="H41" i="1"/>
  <c r="H56" i="1"/>
  <c r="H57" i="1"/>
  <c r="H72" i="1"/>
  <c r="H73" i="1"/>
  <c r="H4" i="1"/>
  <c r="G6" i="1"/>
  <c r="H6" i="1" s="1"/>
  <c r="G7" i="1"/>
  <c r="H7" i="1" s="1"/>
  <c r="G8" i="1"/>
  <c r="G9" i="1"/>
  <c r="G10" i="1"/>
  <c r="H10" i="1" s="1"/>
  <c r="K10" i="1" s="1"/>
  <c r="G11" i="1"/>
  <c r="H11" i="1" s="1"/>
  <c r="K11" i="1" s="1"/>
  <c r="G12" i="1"/>
  <c r="H12" i="1" s="1"/>
  <c r="K12" i="1" s="1"/>
  <c r="G13" i="1"/>
  <c r="H13" i="1" s="1"/>
  <c r="K13" i="1" s="1"/>
  <c r="G14" i="1"/>
  <c r="H14" i="1" s="1"/>
  <c r="K14" i="1" s="1"/>
  <c r="G15" i="1"/>
  <c r="H15" i="1" s="1"/>
  <c r="K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G25" i="1"/>
  <c r="G26" i="1"/>
  <c r="H26" i="1" s="1"/>
  <c r="G27" i="1"/>
  <c r="H27" i="1" s="1"/>
  <c r="K27" i="1" s="1"/>
  <c r="G28" i="1"/>
  <c r="H28" i="1" s="1"/>
  <c r="K28" i="1" s="1"/>
  <c r="G29" i="1"/>
  <c r="H29" i="1" s="1"/>
  <c r="K29" i="1" s="1"/>
  <c r="G30" i="1"/>
  <c r="H30" i="1" s="1"/>
  <c r="K30" i="1" s="1"/>
  <c r="G31" i="1"/>
  <c r="H31" i="1" s="1"/>
  <c r="K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G41" i="1"/>
  <c r="G42" i="1"/>
  <c r="H42" i="1" s="1"/>
  <c r="G43" i="1"/>
  <c r="H43" i="1" s="1"/>
  <c r="K43" i="1" s="1"/>
  <c r="G44" i="1"/>
  <c r="H44" i="1" s="1"/>
  <c r="K44" i="1" s="1"/>
  <c r="G45" i="1"/>
  <c r="H45" i="1" s="1"/>
  <c r="K45" i="1" s="1"/>
  <c r="G46" i="1"/>
  <c r="H46" i="1" s="1"/>
  <c r="K46" i="1" s="1"/>
  <c r="G47" i="1"/>
  <c r="H47" i="1" s="1"/>
  <c r="K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G57" i="1"/>
  <c r="G58" i="1"/>
  <c r="H58" i="1" s="1"/>
  <c r="G59" i="1"/>
  <c r="H59" i="1" s="1"/>
  <c r="K59" i="1" s="1"/>
  <c r="G60" i="1"/>
  <c r="H60" i="1" s="1"/>
  <c r="K60" i="1" s="1"/>
  <c r="G61" i="1"/>
  <c r="H61" i="1" s="1"/>
  <c r="K61" i="1" s="1"/>
  <c r="G62" i="1"/>
  <c r="H62" i="1" s="1"/>
  <c r="K62" i="1" s="1"/>
  <c r="G63" i="1"/>
  <c r="H63" i="1" s="1"/>
  <c r="K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G73" i="1"/>
  <c r="G74" i="1"/>
  <c r="H74" i="1" s="1"/>
  <c r="G75" i="1"/>
  <c r="H75" i="1" s="1"/>
  <c r="K75" i="1" s="1"/>
  <c r="G76" i="1"/>
  <c r="H76" i="1" s="1"/>
  <c r="K76" i="1" s="1"/>
  <c r="G77" i="1"/>
  <c r="H77" i="1" s="1"/>
  <c r="K77" i="1" s="1"/>
  <c r="G78" i="1"/>
  <c r="H78" i="1" s="1"/>
  <c r="K78" i="1" s="1"/>
  <c r="G79" i="1"/>
  <c r="H79" i="1" s="1"/>
  <c r="K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5" i="1"/>
  <c r="H5" i="1" s="1"/>
  <c r="G4" i="1"/>
  <c r="K16" i="1" l="1"/>
  <c r="K26" i="1"/>
  <c r="K57" i="1"/>
  <c r="K41" i="1"/>
  <c r="K25" i="1"/>
  <c r="K9" i="1"/>
  <c r="K58" i="1"/>
  <c r="K71" i="1"/>
  <c r="K23" i="1"/>
  <c r="K7" i="1"/>
  <c r="K40" i="1"/>
  <c r="K6" i="1"/>
  <c r="K24" i="1"/>
  <c r="K55" i="1"/>
  <c r="K86" i="1"/>
  <c r="K54" i="1"/>
  <c r="K85" i="1"/>
  <c r="K69" i="1"/>
  <c r="K53" i="1"/>
  <c r="K37" i="1"/>
  <c r="K21" i="1"/>
  <c r="K5" i="1"/>
  <c r="K42" i="1"/>
  <c r="K8" i="1"/>
  <c r="K84" i="1"/>
  <c r="K68" i="1"/>
  <c r="K52" i="1"/>
  <c r="K36" i="1"/>
  <c r="K20" i="1"/>
  <c r="K83" i="1"/>
  <c r="K67" i="1"/>
  <c r="K51" i="1"/>
  <c r="K35" i="1"/>
  <c r="K19" i="1"/>
  <c r="K70" i="1"/>
  <c r="K82" i="1"/>
  <c r="K66" i="1"/>
  <c r="K50" i="1"/>
  <c r="K34" i="1"/>
  <c r="K18" i="1"/>
  <c r="K74" i="1"/>
  <c r="K56" i="1"/>
  <c r="K4" i="1"/>
  <c r="K38" i="1"/>
  <c r="K81" i="1"/>
  <c r="K65" i="1"/>
  <c r="K49" i="1"/>
  <c r="K33" i="1"/>
  <c r="K17" i="1"/>
  <c r="K73" i="1"/>
  <c r="K72" i="1"/>
  <c r="K39" i="1"/>
  <c r="K22" i="1"/>
  <c r="K80" i="1"/>
  <c r="K64" i="1"/>
  <c r="K48" i="1"/>
  <c r="K32" i="1"/>
  <c r="J18" i="4"/>
  <c r="E16" i="4"/>
  <c r="F16" i="4" s="1"/>
  <c r="E15" i="4"/>
  <c r="F15" i="4" s="1"/>
  <c r="E19" i="4"/>
  <c r="F19" i="4" s="1"/>
  <c r="E17" i="4"/>
  <c r="F17" i="4" s="1"/>
  <c r="E18" i="4"/>
  <c r="F18" i="4" s="1"/>
</calcChain>
</file>

<file path=xl/sharedStrings.xml><?xml version="1.0" encoding="utf-8"?>
<sst xmlns="http://schemas.openxmlformats.org/spreadsheetml/2006/main" count="115" uniqueCount="55">
  <si>
    <t>normalized timestep</t>
  </si>
  <si>
    <t>time (ps)</t>
  </si>
  <si>
    <t>time (ns)</t>
  </si>
  <si>
    <t>concentration</t>
  </si>
  <si>
    <t>fitting to:</t>
  </si>
  <si>
    <t>C=C0/(C0*Kiv*t+1)</t>
  </si>
  <si>
    <t>kiv</t>
  </si>
  <si>
    <t>1/s</t>
  </si>
  <si>
    <t>kiv (1/ns)</t>
  </si>
  <si>
    <t>T</t>
  </si>
  <si>
    <t>Kiv (1/ns)</t>
  </si>
  <si>
    <t>omega</t>
  </si>
  <si>
    <t>Ang^3</t>
  </si>
  <si>
    <t>m^3</t>
  </si>
  <si>
    <t>Kiv</t>
  </si>
  <si>
    <t>4*pi*Di*riv/omega</t>
  </si>
  <si>
    <t>Di</t>
  </si>
  <si>
    <t>riv</t>
  </si>
  <si>
    <t>Dv</t>
  </si>
  <si>
    <t>~3a0</t>
  </si>
  <si>
    <t>riv/a0</t>
  </si>
  <si>
    <t>sum (m2/s)</t>
  </si>
  <si>
    <t>nm2/ns</t>
  </si>
  <si>
    <t>yongfeng's test</t>
  </si>
  <si>
    <t>1/ns</t>
  </si>
  <si>
    <t>assuming</t>
  </si>
  <si>
    <t>a0</t>
  </si>
  <si>
    <t>nm</t>
  </si>
  <si>
    <t>nm3</t>
  </si>
  <si>
    <t>nm^3</t>
  </si>
  <si>
    <t>putting everything in nm</t>
  </si>
  <si>
    <t>assuming riv = 3a0</t>
  </si>
  <si>
    <t>all @ 1000 K</t>
  </si>
  <si>
    <t>This matches what yongfeng did</t>
  </si>
  <si>
    <t>Kiv (1/s)</t>
  </si>
  <si>
    <t>units of nm and ns</t>
  </si>
  <si>
    <t>units in m2/s</t>
  </si>
  <si>
    <t>4*pi*D*riv/V</t>
  </si>
  <si>
    <t>#</t>
  </si>
  <si>
    <t>Frame</t>
  </si>
  <si>
    <t>Timestep</t>
  </si>
  <si>
    <t>WignerSeitz.interstitial_count</t>
  </si>
  <si>
    <t>WignerSeitz.vacancy_count</t>
  </si>
  <si>
    <t>fitting to</t>
  </si>
  <si>
    <t>C=C0Kt/(1+Kt)</t>
  </si>
  <si>
    <t>K (1/ns)</t>
  </si>
  <si>
    <t>i think this is all wrong</t>
  </si>
  <si>
    <t>1/T</t>
  </si>
  <si>
    <t>average</t>
  </si>
  <si>
    <t>D vac</t>
  </si>
  <si>
    <t>D int</t>
  </si>
  <si>
    <t>m2/s</t>
  </si>
  <si>
    <t>1/kT</t>
  </si>
  <si>
    <t>error</t>
  </si>
  <si>
    <r>
      <t>2.460E+07x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- 3.075E+10x + 9.849E+12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</si>
</sst>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E+00"/>
    <numFmt numFmtId="166" formatCode="0.000E+00"/>
  </numFmts>
  <fonts count="2" x14ac:knownFonts="1">
    <font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5" fontId="0" fillId="0" borderId="0" xfId="0" applyNumberFormat="1"/>
    <xf numFmtId="11" fontId="0" fillId="0" borderId="0" xfId="0" applyNumberFormat="1" applyBorder="1"/>
    <xf numFmtId="166" fontId="0" fillId="0" borderId="0" xfId="0" applyNumberFormat="1"/>
    <xf numFmtId="0" fontId="0" fillId="0" borderId="0" xfId="0" applyFill="1" applyBorder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'600 K'!$H$4:$H$86</c:f>
              <c:numCache>
                <c:formatCode>General</c:formatCode>
                <c:ptCount val="8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</c:numCache>
            </c:numRef>
          </c:xVal>
          <c:yVal>
            <c:numRef>
              <c:f>'600 K'!$I$4:$I$86</c:f>
              <c:numCache>
                <c:formatCode>General</c:formatCode>
                <c:ptCount val="83"/>
                <c:pt idx="0">
                  <c:v>3.9843749999999997E-4</c:v>
                </c:pt>
                <c:pt idx="1">
                  <c:v>3.8281250000000001E-4</c:v>
                </c:pt>
                <c:pt idx="2">
                  <c:v>3.8281250000000001E-4</c:v>
                </c:pt>
                <c:pt idx="3">
                  <c:v>3.8281250000000001E-4</c:v>
                </c:pt>
                <c:pt idx="4">
                  <c:v>3.8281250000000001E-4</c:v>
                </c:pt>
                <c:pt idx="5">
                  <c:v>3.9062500000000002E-4</c:v>
                </c:pt>
                <c:pt idx="6">
                  <c:v>3.8281250000000001E-4</c:v>
                </c:pt>
                <c:pt idx="7">
                  <c:v>3.671875E-4</c:v>
                </c:pt>
                <c:pt idx="8">
                  <c:v>3.671875E-4</c:v>
                </c:pt>
                <c:pt idx="9">
                  <c:v>3.671875E-4</c:v>
                </c:pt>
                <c:pt idx="10">
                  <c:v>3.5937499999999999E-4</c:v>
                </c:pt>
                <c:pt idx="11">
                  <c:v>3.5937499999999999E-4</c:v>
                </c:pt>
                <c:pt idx="12">
                  <c:v>3.5937499999999999E-4</c:v>
                </c:pt>
                <c:pt idx="13">
                  <c:v>3.5937499999999999E-4</c:v>
                </c:pt>
                <c:pt idx="14">
                  <c:v>3.5937499999999999E-4</c:v>
                </c:pt>
                <c:pt idx="15">
                  <c:v>3.5937499999999999E-4</c:v>
                </c:pt>
                <c:pt idx="16">
                  <c:v>3.5937499999999999E-4</c:v>
                </c:pt>
                <c:pt idx="17">
                  <c:v>3.5937499999999999E-4</c:v>
                </c:pt>
                <c:pt idx="18">
                  <c:v>3.5937499999999999E-4</c:v>
                </c:pt>
                <c:pt idx="19">
                  <c:v>3.5937499999999999E-4</c:v>
                </c:pt>
                <c:pt idx="20">
                  <c:v>3.5937499999999999E-4</c:v>
                </c:pt>
                <c:pt idx="21">
                  <c:v>3.5937499999999999E-4</c:v>
                </c:pt>
                <c:pt idx="22">
                  <c:v>3.5937499999999999E-4</c:v>
                </c:pt>
                <c:pt idx="23">
                  <c:v>3.5937499999999999E-4</c:v>
                </c:pt>
                <c:pt idx="24">
                  <c:v>3.5937499999999999E-4</c:v>
                </c:pt>
                <c:pt idx="25">
                  <c:v>3.5937499999999999E-4</c:v>
                </c:pt>
                <c:pt idx="26">
                  <c:v>3.5937499999999999E-4</c:v>
                </c:pt>
                <c:pt idx="27">
                  <c:v>3.5937499999999999E-4</c:v>
                </c:pt>
                <c:pt idx="28">
                  <c:v>3.5156249999999999E-4</c:v>
                </c:pt>
                <c:pt idx="29">
                  <c:v>3.5156249999999999E-4</c:v>
                </c:pt>
                <c:pt idx="30">
                  <c:v>3.5156249999999999E-4</c:v>
                </c:pt>
                <c:pt idx="31">
                  <c:v>3.4374999999999998E-4</c:v>
                </c:pt>
                <c:pt idx="32">
                  <c:v>3.4374999999999998E-4</c:v>
                </c:pt>
                <c:pt idx="33">
                  <c:v>3.4374999999999998E-4</c:v>
                </c:pt>
                <c:pt idx="34">
                  <c:v>3.4374999999999998E-4</c:v>
                </c:pt>
                <c:pt idx="35">
                  <c:v>3.4374999999999998E-4</c:v>
                </c:pt>
                <c:pt idx="36">
                  <c:v>3.4374999999999998E-4</c:v>
                </c:pt>
                <c:pt idx="37">
                  <c:v>3.4374999999999998E-4</c:v>
                </c:pt>
                <c:pt idx="38">
                  <c:v>3.3593749999999997E-4</c:v>
                </c:pt>
                <c:pt idx="39">
                  <c:v>3.3593749999999997E-4</c:v>
                </c:pt>
                <c:pt idx="40">
                  <c:v>3.3593749999999997E-4</c:v>
                </c:pt>
                <c:pt idx="41">
                  <c:v>3.3593749999999997E-4</c:v>
                </c:pt>
                <c:pt idx="42">
                  <c:v>3.3593749999999997E-4</c:v>
                </c:pt>
                <c:pt idx="43">
                  <c:v>3.3593749999999997E-4</c:v>
                </c:pt>
                <c:pt idx="44">
                  <c:v>3.3593749999999997E-4</c:v>
                </c:pt>
                <c:pt idx="45">
                  <c:v>3.4374999999999998E-4</c:v>
                </c:pt>
                <c:pt idx="46">
                  <c:v>3.3593749999999997E-4</c:v>
                </c:pt>
                <c:pt idx="47">
                  <c:v>3.3593749999999997E-4</c:v>
                </c:pt>
                <c:pt idx="48">
                  <c:v>3.3593749999999997E-4</c:v>
                </c:pt>
                <c:pt idx="49">
                  <c:v>3.3593749999999997E-4</c:v>
                </c:pt>
                <c:pt idx="50">
                  <c:v>3.2812500000000002E-4</c:v>
                </c:pt>
                <c:pt idx="51">
                  <c:v>3.2812500000000002E-4</c:v>
                </c:pt>
                <c:pt idx="52">
                  <c:v>3.2812500000000002E-4</c:v>
                </c:pt>
                <c:pt idx="53">
                  <c:v>3.2812500000000002E-4</c:v>
                </c:pt>
                <c:pt idx="54">
                  <c:v>3.2812500000000002E-4</c:v>
                </c:pt>
                <c:pt idx="55">
                  <c:v>3.2812500000000002E-4</c:v>
                </c:pt>
                <c:pt idx="56">
                  <c:v>3.2812500000000002E-4</c:v>
                </c:pt>
                <c:pt idx="57">
                  <c:v>3.2812500000000002E-4</c:v>
                </c:pt>
                <c:pt idx="58">
                  <c:v>3.2812500000000002E-4</c:v>
                </c:pt>
                <c:pt idx="59">
                  <c:v>3.2812500000000002E-4</c:v>
                </c:pt>
                <c:pt idx="60">
                  <c:v>3.2812500000000002E-4</c:v>
                </c:pt>
                <c:pt idx="61">
                  <c:v>3.2812500000000002E-4</c:v>
                </c:pt>
                <c:pt idx="62">
                  <c:v>3.2812500000000002E-4</c:v>
                </c:pt>
                <c:pt idx="63">
                  <c:v>3.2812500000000002E-4</c:v>
                </c:pt>
                <c:pt idx="64">
                  <c:v>3.2812500000000002E-4</c:v>
                </c:pt>
                <c:pt idx="65">
                  <c:v>3.2812500000000002E-4</c:v>
                </c:pt>
                <c:pt idx="66">
                  <c:v>3.2812500000000002E-4</c:v>
                </c:pt>
                <c:pt idx="67">
                  <c:v>3.2812500000000002E-4</c:v>
                </c:pt>
                <c:pt idx="68">
                  <c:v>3.2812500000000002E-4</c:v>
                </c:pt>
                <c:pt idx="69">
                  <c:v>3.2812500000000002E-4</c:v>
                </c:pt>
                <c:pt idx="70">
                  <c:v>3.2812500000000002E-4</c:v>
                </c:pt>
                <c:pt idx="71">
                  <c:v>3.2812500000000002E-4</c:v>
                </c:pt>
                <c:pt idx="72">
                  <c:v>3.2812500000000002E-4</c:v>
                </c:pt>
                <c:pt idx="73">
                  <c:v>3.2812500000000002E-4</c:v>
                </c:pt>
                <c:pt idx="74">
                  <c:v>3.2031250000000001E-4</c:v>
                </c:pt>
                <c:pt idx="75">
                  <c:v>3.2031250000000001E-4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32-534D-9BCD-195DD0E7C7A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'600 K'!$H$4:$H$86</c:f>
              <c:numCache>
                <c:formatCode>General</c:formatCode>
                <c:ptCount val="8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</c:numCache>
            </c:numRef>
          </c:xVal>
          <c:yVal>
            <c:numRef>
              <c:f>'600 K'!$K$4:$K$86</c:f>
              <c:numCache>
                <c:formatCode>General</c:formatCode>
                <c:ptCount val="83"/>
                <c:pt idx="0">
                  <c:v>3.9843749999999997E-4</c:v>
                </c:pt>
                <c:pt idx="1">
                  <c:v>3.9707632360355054E-4</c:v>
                </c:pt>
                <c:pt idx="2">
                  <c:v>3.9572441587801792E-4</c:v>
                </c:pt>
                <c:pt idx="3">
                  <c:v>3.9438168247475782E-4</c:v>
                </c:pt>
                <c:pt idx="4">
                  <c:v>3.9304803032133421E-4</c:v>
                </c:pt>
                <c:pt idx="5">
                  <c:v>3.9172336760001338E-4</c:v>
                </c:pt>
                <c:pt idx="6">
                  <c:v>3.9040760372669196E-4</c:v>
                </c:pt>
                <c:pt idx="7">
                  <c:v>3.8910064933024802E-4</c:v>
                </c:pt>
                <c:pt idx="8">
                  <c:v>3.8780241623230559E-4</c:v>
                </c:pt>
                <c:pt idx="9">
                  <c:v>3.8651281742740272E-4</c:v>
                </c:pt>
                <c:pt idx="10">
                  <c:v>3.852317670635541E-4</c:v>
                </c:pt>
                <c:pt idx="11">
                  <c:v>3.839591804231988E-4</c:v>
                </c:pt>
                <c:pt idx="12">
                  <c:v>3.8269497390452494E-4</c:v>
                </c:pt>
                <c:pt idx="13">
                  <c:v>3.8143906500316113E-4</c:v>
                </c:pt>
                <c:pt idx="14">
                  <c:v>3.8019137229422794E-4</c:v>
                </c:pt>
                <c:pt idx="15">
                  <c:v>3.7895181541474038E-4</c:v>
                </c:pt>
                <c:pt idx="16">
                  <c:v>3.7772031504635333E-4</c:v>
                </c:pt>
                <c:pt idx="17">
                  <c:v>3.7649679289844247E-4</c:v>
                </c:pt>
                <c:pt idx="18">
                  <c:v>3.7528117169151277E-4</c:v>
                </c:pt>
                <c:pt idx="19">
                  <c:v>3.7407337514092776E-4</c:v>
                </c:pt>
                <c:pt idx="20">
                  <c:v>3.7287332794095138E-4</c:v>
                </c:pt>
                <c:pt idx="21">
                  <c:v>3.7168095574909672E-4</c:v>
                </c:pt>
                <c:pt idx="22">
                  <c:v>3.7049618517077362E-4</c:v>
                </c:pt>
                <c:pt idx="23">
                  <c:v>3.6931894374422908E-4</c:v>
                </c:pt>
                <c:pt idx="24">
                  <c:v>3.6814915992577376E-4</c:v>
                </c:pt>
                <c:pt idx="25">
                  <c:v>3.6698676307528858E-4</c:v>
                </c:pt>
                <c:pt idx="26">
                  <c:v>3.6583168344200519E-4</c:v>
                </c:pt>
                <c:pt idx="27">
                  <c:v>3.6468385215055339E-4</c:v>
                </c:pt>
                <c:pt idx="28">
                  <c:v>3.6354320118727108E-4</c:v>
                </c:pt>
                <c:pt idx="29">
                  <c:v>3.6240966338677011E-4</c:v>
                </c:pt>
                <c:pt idx="30">
                  <c:v>3.6128317241875284E-4</c:v>
                </c:pt>
                <c:pt idx="31">
                  <c:v>3.6016366277507331E-4</c:v>
                </c:pt>
                <c:pt idx="32">
                  <c:v>3.5905106975703884E-4</c:v>
                </c:pt>
                <c:pt idx="33">
                  <c:v>3.5794532946294583E-4</c:v>
                </c:pt>
                <c:pt idx="34">
                  <c:v>3.5684637877584534E-4</c:v>
                </c:pt>
                <c:pt idx="35">
                  <c:v>3.5575415535153368E-4</c:v>
                </c:pt>
                <c:pt idx="36">
                  <c:v>3.5466859760676191E-4</c:v>
                </c:pt>
                <c:pt idx="37">
                  <c:v>3.5358964470766168E-4</c:v>
                </c:pt>
                <c:pt idx="38">
                  <c:v>3.525172365583809E-4</c:v>
                </c:pt>
                <c:pt idx="39">
                  <c:v>3.5145131378992603E-4</c:v>
                </c:pt>
                <c:pt idx="40">
                  <c:v>3.5039181774920605E-4</c:v>
                </c:pt>
                <c:pt idx="41">
                  <c:v>3.493386904882738E-4</c:v>
                </c:pt>
                <c:pt idx="42">
                  <c:v>3.4829187475376099E-4</c:v>
                </c:pt>
                <c:pt idx="43">
                  <c:v>3.4725131397650286E-4</c:v>
                </c:pt>
                <c:pt idx="44">
                  <c:v>3.4621695226134735E-4</c:v>
                </c:pt>
                <c:pt idx="45">
                  <c:v>3.4518873437714705E-4</c:v>
                </c:pt>
                <c:pt idx="46">
                  <c:v>3.4416660574692801E-4</c:v>
                </c:pt>
                <c:pt idx="47">
                  <c:v>3.4315051243823309E-4</c:v>
                </c:pt>
                <c:pt idx="48">
                  <c:v>3.4214040115363619E-4</c:v>
                </c:pt>
                <c:pt idx="49">
                  <c:v>3.4113621922142272E-4</c:v>
                </c:pt>
                <c:pt idx="50">
                  <c:v>3.4013791458643432E-4</c:v>
                </c:pt>
                <c:pt idx="51">
                  <c:v>3.3914543580107373E-4</c:v>
                </c:pt>
                <c:pt idx="52">
                  <c:v>3.3815873201646662E-4</c:v>
                </c:pt>
                <c:pt idx="53">
                  <c:v>3.3717775297377749E-4</c:v>
                </c:pt>
                <c:pt idx="54">
                  <c:v>3.3620244899567573E-4</c:v>
                </c:pt>
                <c:pt idx="55">
                  <c:v>3.3523277097794986E-4</c:v>
                </c:pt>
                <c:pt idx="56">
                  <c:v>3.3426867038126637E-4</c:v>
                </c:pt>
                <c:pt idx="57">
                  <c:v>3.3331009922307032E-4</c:v>
                </c:pt>
                <c:pt idx="58">
                  <c:v>3.3235701006962496E-4</c:v>
                </c:pt>
                <c:pt idx="59">
                  <c:v>3.3140935602818709E-4</c:v>
                </c:pt>
                <c:pt idx="60">
                  <c:v>3.3046709073931676E-4</c:v>
                </c:pt>
                <c:pt idx="61">
                  <c:v>3.2953016836931716E-4</c:v>
                </c:pt>
                <c:pt idx="62">
                  <c:v>3.2859854360280257E-4</c:v>
                </c:pt>
                <c:pt idx="63">
                  <c:v>3.2767217163539279E-4</c:v>
                </c:pt>
                <c:pt idx="64">
                  <c:v>3.2675100816653024E-4</c:v>
                </c:pt>
                <c:pt idx="65">
                  <c:v>3.2583500939241774E-4</c:v>
                </c:pt>
                <c:pt idx="66">
                  <c:v>3.2492413199907539E-4</c:v>
                </c:pt>
                <c:pt idx="67">
                  <c:v>3.2401833315551292E-4</c:v>
                </c:pt>
                <c:pt idx="68">
                  <c:v>3.2311757050701624E-4</c:v>
                </c:pt>
                <c:pt idx="69">
                  <c:v>3.2222180216854559E-4</c:v>
                </c:pt>
                <c:pt idx="70">
                  <c:v>3.2133098671824356E-4</c:v>
                </c:pt>
                <c:pt idx="71">
                  <c:v>3.2044508319104963E-4</c:v>
                </c:pt>
                <c:pt idx="72">
                  <c:v>3.1956405107242086E-4</c:v>
                </c:pt>
                <c:pt idx="73">
                  <c:v>3.1868785029215559E-4</c:v>
                </c:pt>
                <c:pt idx="74">
                  <c:v>3.1781644121831867E-4</c:v>
                </c:pt>
                <c:pt idx="75">
                  <c:v>3.1694978465126542E-4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32-534D-9BCD-195DD0E7C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66367"/>
        <c:axId val="115668047"/>
      </c:scatterChart>
      <c:valAx>
        <c:axId val="11566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68047"/>
        <c:crosses val="autoZero"/>
        <c:crossBetween val="midCat"/>
      </c:valAx>
      <c:valAx>
        <c:axId val="1156680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6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3293815545784049"/>
                  <c:y val="4.1666666666666666E-3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summary!$E$4:$E$10</c:f>
              <c:numCache>
                <c:formatCode>General</c:formatCode>
                <c:ptCount val="7"/>
                <c:pt idx="0">
                  <c:v>19.340938190229732</c:v>
                </c:pt>
                <c:pt idx="1">
                  <c:v>16.577947020196913</c:v>
                </c:pt>
                <c:pt idx="2">
                  <c:v>14.5057036426723</c:v>
                </c:pt>
                <c:pt idx="3">
                  <c:v>12.893958793486487</c:v>
                </c:pt>
                <c:pt idx="4">
                  <c:v>11.604562914137839</c:v>
                </c:pt>
                <c:pt idx="5">
                  <c:v>10.549602649216217</c:v>
                </c:pt>
                <c:pt idx="6">
                  <c:v>9.670469095114866</c:v>
                </c:pt>
              </c:numCache>
            </c:numRef>
          </c:xVal>
          <c:yVal>
            <c:numRef>
              <c:f>summary!$C$4:$C$10</c:f>
              <c:numCache>
                <c:formatCode>0.0</c:formatCode>
                <c:ptCount val="7"/>
                <c:pt idx="0">
                  <c:v>172.072</c:v>
                </c:pt>
                <c:pt idx="1">
                  <c:v>429.19900000000001</c:v>
                </c:pt>
                <c:pt idx="2">
                  <c:v>1057.1389999999999</c:v>
                </c:pt>
                <c:pt idx="3">
                  <c:v>2280.855</c:v>
                </c:pt>
                <c:pt idx="4">
                  <c:v>3380.337</c:v>
                </c:pt>
                <c:pt idx="5">
                  <c:v>5785.7000000000007</c:v>
                </c:pt>
                <c:pt idx="6">
                  <c:v>8447.3739999999998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3D-304A-A0DF-6C4EA958A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531152"/>
        <c:axId val="100697295"/>
      </c:scatterChart>
      <c:valAx>
        <c:axId val="174153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97295"/>
        <c:crosses val="autoZero"/>
        <c:crossBetween val="midCat"/>
      </c:valAx>
      <c:valAx>
        <c:axId val="100697295"/>
        <c:scaling>
          <c:logBase val="10"/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5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6.2805118110236216E-2"/>
                  <c:y val="-9.4367891513560797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summary!$B$4:$B$10</c:f>
              <c:numCache>
                <c:formatCode>General</c:formatCode>
                <c:ptCount val="7"/>
                <c:pt idx="0">
                  <c:v>600</c:v>
                </c:pt>
                <c:pt idx="1">
                  <c:v>700</c:v>
                </c:pt>
                <c:pt idx="2">
                  <c:v>800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</c:numCache>
            </c:numRef>
          </c:xVal>
          <c:yVal>
            <c:numRef>
              <c:f>summary!$D$4:$D$10</c:f>
              <c:numCache>
                <c:formatCode>0.0000E+00</c:formatCode>
                <c:ptCount val="7"/>
                <c:pt idx="0">
                  <c:v>172072000000</c:v>
                </c:pt>
                <c:pt idx="1">
                  <c:v>429199000000</c:v>
                </c:pt>
                <c:pt idx="2">
                  <c:v>1057138999999.9999</c:v>
                </c:pt>
                <c:pt idx="3">
                  <c:v>2280855000000</c:v>
                </c:pt>
                <c:pt idx="4">
                  <c:v>3380337000000</c:v>
                </c:pt>
                <c:pt idx="5">
                  <c:v>5785700000000</c:v>
                </c:pt>
                <c:pt idx="6">
                  <c:v>8447373999999.999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AD-D54E-8029-D412DDF8D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925664"/>
        <c:axId val="75032400"/>
      </c:scatterChart>
      <c:valAx>
        <c:axId val="164592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32400"/>
        <c:crosses val="autoZero"/>
        <c:crossBetween val="midCat"/>
      </c:valAx>
      <c:valAx>
        <c:axId val="7503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92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7025524934383202"/>
                  <c:y val="-0.34716207349081363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summary!$V$4:$V$8</c:f>
              <c:numCache>
                <c:formatCode>General</c:formatCode>
                <c:ptCount val="5"/>
                <c:pt idx="0">
                  <c:v>19.340938190229732</c:v>
                </c:pt>
                <c:pt idx="1">
                  <c:v>16.577947020196913</c:v>
                </c:pt>
                <c:pt idx="2">
                  <c:v>14.505703642672298</c:v>
                </c:pt>
                <c:pt idx="3">
                  <c:v>12.893958793486487</c:v>
                </c:pt>
                <c:pt idx="4">
                  <c:v>11.604562914137839</c:v>
                </c:pt>
              </c:numCache>
            </c:numRef>
          </c:xVal>
          <c:yVal>
            <c:numRef>
              <c:f>summary!$W$4:$W$8</c:f>
              <c:numCache>
                <c:formatCode>General</c:formatCode>
                <c:ptCount val="5"/>
                <c:pt idx="0">
                  <c:v>3.1717025725735121E-11</c:v>
                </c:pt>
                <c:pt idx="1">
                  <c:v>1.3454490476825588E-10</c:v>
                </c:pt>
                <c:pt idx="2">
                  <c:v>3.9769337516909034E-10</c:v>
                </c:pt>
                <c:pt idx="3">
                  <c:v>9.2391848711206272E-10</c:v>
                </c:pt>
                <c:pt idx="4">
                  <c:v>1.8134346000501375E-9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1D-BE42-8A0E-3809B859AA6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10752252843394576"/>
                  <c:y val="-7.8772965879265092E-2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summary!$V$4:$V$8</c:f>
              <c:numCache>
                <c:formatCode>General</c:formatCode>
                <c:ptCount val="5"/>
                <c:pt idx="0">
                  <c:v>19.340938190229732</c:v>
                </c:pt>
                <c:pt idx="1">
                  <c:v>16.577947020196913</c:v>
                </c:pt>
                <c:pt idx="2">
                  <c:v>14.505703642672298</c:v>
                </c:pt>
                <c:pt idx="3">
                  <c:v>12.893958793486487</c:v>
                </c:pt>
                <c:pt idx="4">
                  <c:v>11.604562914137839</c:v>
                </c:pt>
              </c:numCache>
            </c:numRef>
          </c:xVal>
          <c:yVal>
            <c:numRef>
              <c:f>summary!$X$4:$X$8</c:f>
              <c:numCache>
                <c:formatCode>General</c:formatCode>
                <c:ptCount val="5"/>
                <c:pt idx="0">
                  <c:v>1.3808163356151045E-12</c:v>
                </c:pt>
                <c:pt idx="1">
                  <c:v>8.6716926281031581E-12</c:v>
                </c:pt>
                <c:pt idx="2">
                  <c:v>3.440169532769071E-11</c:v>
                </c:pt>
                <c:pt idx="3">
                  <c:v>1.0047572646902844E-10</c:v>
                </c:pt>
                <c:pt idx="4">
                  <c:v>2.3683517390330481E-10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1D-BE42-8A0E-3809B859A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680255"/>
        <c:axId val="1016963599"/>
      </c:scatterChart>
      <c:valAx>
        <c:axId val="1016680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963599"/>
        <c:crosses val="autoZero"/>
        <c:crossBetween val="midCat"/>
      </c:valAx>
      <c:valAx>
        <c:axId val="1016963599"/>
        <c:scaling>
          <c:logBase val="10"/>
          <c:orientation val="minMax"/>
          <c:max val="1.0000000000000005E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680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'700 K'!$H$4:$H$86</c:f>
              <c:numCache>
                <c:formatCode>General</c:formatCode>
                <c:ptCount val="8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</c:numCache>
            </c:numRef>
          </c:xVal>
          <c:yVal>
            <c:numRef>
              <c:f>'700 K'!$I$4:$I$86</c:f>
              <c:numCache>
                <c:formatCode>General</c:formatCode>
                <c:ptCount val="83"/>
                <c:pt idx="0">
                  <c:v>3.9062500000000002E-4</c:v>
                </c:pt>
                <c:pt idx="1">
                  <c:v>3.8281250000000001E-4</c:v>
                </c:pt>
                <c:pt idx="2">
                  <c:v>3.8281250000000001E-4</c:v>
                </c:pt>
                <c:pt idx="3">
                  <c:v>3.7500000000000001E-4</c:v>
                </c:pt>
                <c:pt idx="4">
                  <c:v>3.5937499999999999E-4</c:v>
                </c:pt>
                <c:pt idx="5">
                  <c:v>3.5937499999999999E-4</c:v>
                </c:pt>
                <c:pt idx="6">
                  <c:v>3.5156249999999999E-4</c:v>
                </c:pt>
                <c:pt idx="7">
                  <c:v>3.4374999999999998E-4</c:v>
                </c:pt>
                <c:pt idx="8">
                  <c:v>3.4374999999999998E-4</c:v>
                </c:pt>
                <c:pt idx="9">
                  <c:v>3.4374999999999998E-4</c:v>
                </c:pt>
                <c:pt idx="10">
                  <c:v>3.3593749999999997E-4</c:v>
                </c:pt>
                <c:pt idx="11">
                  <c:v>3.3593749999999997E-4</c:v>
                </c:pt>
                <c:pt idx="12">
                  <c:v>3.2812500000000002E-4</c:v>
                </c:pt>
                <c:pt idx="13">
                  <c:v>3.2812500000000002E-4</c:v>
                </c:pt>
                <c:pt idx="14">
                  <c:v>3.2812500000000002E-4</c:v>
                </c:pt>
                <c:pt idx="15">
                  <c:v>3.2812500000000002E-4</c:v>
                </c:pt>
                <c:pt idx="16">
                  <c:v>3.2031250000000001E-4</c:v>
                </c:pt>
                <c:pt idx="17">
                  <c:v>3.1250000000000001E-4</c:v>
                </c:pt>
                <c:pt idx="18">
                  <c:v>3.1250000000000001E-4</c:v>
                </c:pt>
                <c:pt idx="19">
                  <c:v>3.1250000000000001E-4</c:v>
                </c:pt>
                <c:pt idx="20">
                  <c:v>3.1250000000000001E-4</c:v>
                </c:pt>
                <c:pt idx="21">
                  <c:v>3.1250000000000001E-4</c:v>
                </c:pt>
                <c:pt idx="22">
                  <c:v>3.046875E-4</c:v>
                </c:pt>
                <c:pt idx="23">
                  <c:v>3.046875E-4</c:v>
                </c:pt>
                <c:pt idx="24">
                  <c:v>2.9687499999999999E-4</c:v>
                </c:pt>
                <c:pt idx="25">
                  <c:v>2.9687499999999999E-4</c:v>
                </c:pt>
                <c:pt idx="26">
                  <c:v>2.9687499999999999E-4</c:v>
                </c:pt>
                <c:pt idx="27">
                  <c:v>2.9687499999999999E-4</c:v>
                </c:pt>
                <c:pt idx="28">
                  <c:v>2.9687499999999999E-4</c:v>
                </c:pt>
                <c:pt idx="29">
                  <c:v>2.9687499999999999E-4</c:v>
                </c:pt>
                <c:pt idx="30">
                  <c:v>2.9687499999999999E-4</c:v>
                </c:pt>
                <c:pt idx="31">
                  <c:v>2.8124999999999998E-4</c:v>
                </c:pt>
                <c:pt idx="32">
                  <c:v>2.8906249999999999E-4</c:v>
                </c:pt>
                <c:pt idx="33">
                  <c:v>2.8124999999999998E-4</c:v>
                </c:pt>
                <c:pt idx="34">
                  <c:v>2.8124999999999998E-4</c:v>
                </c:pt>
                <c:pt idx="35">
                  <c:v>2.8124999999999998E-4</c:v>
                </c:pt>
                <c:pt idx="36">
                  <c:v>2.8124999999999998E-4</c:v>
                </c:pt>
                <c:pt idx="37">
                  <c:v>2.8124999999999998E-4</c:v>
                </c:pt>
                <c:pt idx="38">
                  <c:v>2.8124999999999998E-4</c:v>
                </c:pt>
                <c:pt idx="39">
                  <c:v>2.9687499999999999E-4</c:v>
                </c:pt>
                <c:pt idx="40">
                  <c:v>2.7343750000000003E-4</c:v>
                </c:pt>
                <c:pt idx="41">
                  <c:v>2.7343750000000003E-4</c:v>
                </c:pt>
                <c:pt idx="42">
                  <c:v>2.7343750000000003E-4</c:v>
                </c:pt>
                <c:pt idx="43">
                  <c:v>2.7343750000000003E-4</c:v>
                </c:pt>
                <c:pt idx="44">
                  <c:v>2.7343750000000003E-4</c:v>
                </c:pt>
                <c:pt idx="45">
                  <c:v>2.8124999999999998E-4</c:v>
                </c:pt>
                <c:pt idx="46">
                  <c:v>2.7343750000000003E-4</c:v>
                </c:pt>
                <c:pt idx="47">
                  <c:v>2.7343750000000003E-4</c:v>
                </c:pt>
                <c:pt idx="48">
                  <c:v>2.7343750000000003E-4</c:v>
                </c:pt>
                <c:pt idx="49">
                  <c:v>2.6562500000000002E-4</c:v>
                </c:pt>
                <c:pt idx="50">
                  <c:v>2.6562500000000002E-4</c:v>
                </c:pt>
                <c:pt idx="51">
                  <c:v>2.6562500000000002E-4</c:v>
                </c:pt>
                <c:pt idx="52">
                  <c:v>2.6562500000000002E-4</c:v>
                </c:pt>
                <c:pt idx="53">
                  <c:v>2.6562500000000002E-4</c:v>
                </c:pt>
                <c:pt idx="54">
                  <c:v>2.6562500000000002E-4</c:v>
                </c:pt>
                <c:pt idx="55">
                  <c:v>2.6562500000000002E-4</c:v>
                </c:pt>
                <c:pt idx="56">
                  <c:v>2.6562500000000002E-4</c:v>
                </c:pt>
                <c:pt idx="57">
                  <c:v>2.6562500000000002E-4</c:v>
                </c:pt>
                <c:pt idx="58">
                  <c:v>2.6562500000000002E-4</c:v>
                </c:pt>
                <c:pt idx="59">
                  <c:v>2.6562500000000002E-4</c:v>
                </c:pt>
                <c:pt idx="60">
                  <c:v>2.6562500000000002E-4</c:v>
                </c:pt>
                <c:pt idx="61">
                  <c:v>2.6562500000000002E-4</c:v>
                </c:pt>
                <c:pt idx="62">
                  <c:v>2.6562500000000002E-4</c:v>
                </c:pt>
                <c:pt idx="63">
                  <c:v>2.6562500000000002E-4</c:v>
                </c:pt>
                <c:pt idx="64">
                  <c:v>2.6562500000000002E-4</c:v>
                </c:pt>
                <c:pt idx="65">
                  <c:v>2.6562500000000002E-4</c:v>
                </c:pt>
                <c:pt idx="66">
                  <c:v>2.6562500000000002E-4</c:v>
                </c:pt>
                <c:pt idx="67">
                  <c:v>2.6562500000000002E-4</c:v>
                </c:pt>
                <c:pt idx="68">
                  <c:v>2.6562500000000002E-4</c:v>
                </c:pt>
                <c:pt idx="69">
                  <c:v>2.6562500000000002E-4</c:v>
                </c:pt>
                <c:pt idx="70">
                  <c:v>2.6562500000000002E-4</c:v>
                </c:pt>
                <c:pt idx="71">
                  <c:v>2.6562500000000002E-4</c:v>
                </c:pt>
                <c:pt idx="72">
                  <c:v>2.6562500000000002E-4</c:v>
                </c:pt>
                <c:pt idx="73">
                  <c:v>2.6562500000000002E-4</c:v>
                </c:pt>
                <c:pt idx="74">
                  <c:v>2.6562500000000002E-4</c:v>
                </c:pt>
                <c:pt idx="75">
                  <c:v>2.6562500000000002E-4</c:v>
                </c:pt>
                <c:pt idx="76">
                  <c:v>2.6562500000000002E-4</c:v>
                </c:pt>
                <c:pt idx="77">
                  <c:v>2.6562500000000002E-4</c:v>
                </c:pt>
                <c:pt idx="78">
                  <c:v>2.6562500000000002E-4</c:v>
                </c:pt>
                <c:pt idx="79">
                  <c:v>2.6562500000000002E-4</c:v>
                </c:pt>
                <c:pt idx="80">
                  <c:v>2.6562500000000002E-4</c:v>
                </c:pt>
                <c:pt idx="81">
                  <c:v>2.6562500000000002E-4</c:v>
                </c:pt>
                <c:pt idx="82">
                  <c:v>2.6562500000000002E-4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B0-9448-8AFC-0E4F2FED7A6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'700 K'!$H$4:$H$86</c:f>
              <c:numCache>
                <c:formatCode>General</c:formatCode>
                <c:ptCount val="8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</c:numCache>
            </c:numRef>
          </c:xVal>
          <c:yVal>
            <c:numRef>
              <c:f>'700 K'!$K$4:$K$86</c:f>
              <c:numCache>
                <c:formatCode>General</c:formatCode>
                <c:ptCount val="83"/>
                <c:pt idx="0">
                  <c:v>3.9062500000000002E-4</c:v>
                </c:pt>
                <c:pt idx="1">
                  <c:v>3.8737769299887839E-4</c:v>
                </c:pt>
                <c:pt idx="2">
                  <c:v>3.8418393128424738E-4</c:v>
                </c:pt>
                <c:pt idx="3">
                  <c:v>3.810424013124472E-4</c:v>
                </c:pt>
                <c:pt idx="4">
                  <c:v>3.7795183215552208E-4</c:v>
                </c:pt>
                <c:pt idx="5">
                  <c:v>3.7491099378688129E-4</c:v>
                </c:pt>
                <c:pt idx="6">
                  <c:v>3.7191869544905782E-4</c:v>
                </c:pt>
                <c:pt idx="7">
                  <c:v>3.6897378409901204E-4</c:v>
                </c:pt>
                <c:pt idx="8">
                  <c:v>3.6607514292671809E-4</c:v>
                </c:pt>
                <c:pt idx="9">
                  <c:v>3.632216899430325E-4</c:v>
                </c:pt>
                <c:pt idx="10">
                  <c:v>3.6041237663309608E-4</c:v>
                </c:pt>
                <c:pt idx="11">
                  <c:v>3.5764618667174619E-4</c:v>
                </c:pt>
                <c:pt idx="12">
                  <c:v>3.5492213469763513E-4</c:v>
                </c:pt>
                <c:pt idx="13">
                  <c:v>3.5223926514294651E-4</c:v>
                </c:pt>
                <c:pt idx="14">
                  <c:v>3.4959665111579196E-4</c:v>
                </c:pt>
                <c:pt idx="15">
                  <c:v>3.4699339333253931E-4</c:v>
                </c:pt>
                <c:pt idx="16">
                  <c:v>3.4442861909749232E-4</c:v>
                </c:pt>
                <c:pt idx="17">
                  <c:v>3.4190148132748653E-4</c:v>
                </c:pt>
                <c:pt idx="18">
                  <c:v>3.3941115761911358E-4</c:v>
                </c:pt>
                <c:pt idx="19">
                  <c:v>3.3695684935641497E-4</c:v>
                </c:pt>
                <c:pt idx="20">
                  <c:v>3.3453778085701223E-4</c:v>
                </c:pt>
                <c:pt idx="21">
                  <c:v>3.3215319855475496E-4</c:v>
                </c:pt>
                <c:pt idx="22">
                  <c:v>3.2980237021707821E-4</c:v>
                </c:pt>
                <c:pt idx="23">
                  <c:v>3.2748458419536148E-4</c:v>
                </c:pt>
                <c:pt idx="24">
                  <c:v>3.251991487066765E-4</c:v>
                </c:pt>
                <c:pt idx="25">
                  <c:v>3.2294539114540252E-4</c:v>
                </c:pt>
                <c:pt idx="26">
                  <c:v>3.2072265742326861E-4</c:v>
                </c:pt>
                <c:pt idx="27">
                  <c:v>3.1853031133646353E-4</c:v>
                </c:pt>
                <c:pt idx="28">
                  <c:v>3.1636773395852662E-4</c:v>
                </c:pt>
                <c:pt idx="29">
                  <c:v>3.1423432305780288E-4</c:v>
                </c:pt>
                <c:pt idx="30">
                  <c:v>3.121294925383104E-4</c:v>
                </c:pt>
                <c:pt idx="31">
                  <c:v>3.1005267190292924E-4</c:v>
                </c:pt>
                <c:pt idx="32">
                  <c:v>3.0800330573787984E-4</c:v>
                </c:pt>
                <c:pt idx="33">
                  <c:v>3.0598085321751186E-4</c:v>
                </c:pt>
                <c:pt idx="34">
                  <c:v>3.0398478762847571E-4</c:v>
                </c:pt>
                <c:pt idx="35">
                  <c:v>3.0201459591239855E-4</c:v>
                </c:pt>
                <c:pt idx="36">
                  <c:v>3.0006977822622872E-4</c:v>
                </c:pt>
                <c:pt idx="37">
                  <c:v>2.9814984751945961E-4</c:v>
                </c:pt>
                <c:pt idx="38">
                  <c:v>2.9625432912747975E-4</c:v>
                </c:pt>
                <c:pt idx="39">
                  <c:v>2.9438276038033724E-4</c:v>
                </c:pt>
                <c:pt idx="40">
                  <c:v>2.9253469022624048E-4</c:v>
                </c:pt>
                <c:pt idx="41">
                  <c:v>2.9070967886915213E-4</c:v>
                </c:pt>
                <c:pt idx="42">
                  <c:v>2.8890729741986427E-4</c:v>
                </c:pt>
                <c:pt idx="43">
                  <c:v>2.8712712755997347E-4</c:v>
                </c:pt>
                <c:pt idx="44">
                  <c:v>2.8536876121820271E-4</c:v>
                </c:pt>
                <c:pt idx="45">
                  <c:v>2.8363180025854461E-4</c:v>
                </c:pt>
                <c:pt idx="46">
                  <c:v>2.8191585617972384E-4</c:v>
                </c:pt>
                <c:pt idx="47">
                  <c:v>2.8022054982550459E-4</c:v>
                </c:pt>
                <c:pt idx="48">
                  <c:v>2.7854551110538669E-4</c:v>
                </c:pt>
                <c:pt idx="49">
                  <c:v>2.7689037872526064E-4</c:v>
                </c:pt>
                <c:pt idx="50">
                  <c:v>2.7525479992760799E-4</c:v>
                </c:pt>
                <c:pt idx="51">
                  <c:v>2.7363843024085562E-4</c:v>
                </c:pt>
                <c:pt idx="52">
                  <c:v>2.7204093323750965E-4</c:v>
                </c:pt>
                <c:pt idx="53">
                  <c:v>2.7046198030071235E-4</c:v>
                </c:pt>
                <c:pt idx="54">
                  <c:v>2.6890125039888142E-4</c:v>
                </c:pt>
                <c:pt idx="55">
                  <c:v>2.6735842986810746E-4</c:v>
                </c:pt>
                <c:pt idx="56">
                  <c:v>2.6583321220199967E-4</c:v>
                </c:pt>
                <c:pt idx="57">
                  <c:v>2.6432529784868413E-4</c:v>
                </c:pt>
                <c:pt idx="58">
                  <c:v>2.6283439401467211E-4</c:v>
                </c:pt>
                <c:pt idx="59">
                  <c:v>2.6136021447532832E-4</c:v>
                </c:pt>
                <c:pt idx="60">
                  <c:v>2.5990247939168266E-4</c:v>
                </c:pt>
                <c:pt idx="61">
                  <c:v>2.5846091513333756E-4</c:v>
                </c:pt>
                <c:pt idx="62">
                  <c:v>2.5703525410723701E-4</c:v>
                </c:pt>
                <c:pt idx="63">
                  <c:v>2.5562523459207081E-4</c:v>
                </c:pt>
                <c:pt idx="64">
                  <c:v>2.5423060057810004E-4</c:v>
                </c:pt>
                <c:pt idx="65">
                  <c:v>2.5285110161219756E-4</c:v>
                </c:pt>
                <c:pt idx="66">
                  <c:v>2.5148649264790558E-4</c:v>
                </c:pt>
                <c:pt idx="67">
                  <c:v>2.501365339003228E-4</c:v>
                </c:pt>
                <c:pt idx="68">
                  <c:v>2.4880099070564093E-4</c:v>
                </c:pt>
                <c:pt idx="69">
                  <c:v>2.4747963338515595E-4</c:v>
                </c:pt>
                <c:pt idx="70">
                  <c:v>2.4617223711359115E-4</c:v>
                </c:pt>
                <c:pt idx="71">
                  <c:v>2.4487858179157067E-4</c:v>
                </c:pt>
                <c:pt idx="72">
                  <c:v>2.4359845192209407E-4</c:v>
                </c:pt>
                <c:pt idx="73">
                  <c:v>2.4233163649086488E-4</c:v>
                </c:pt>
                <c:pt idx="74">
                  <c:v>2.4107792885033337E-4</c:v>
                </c:pt>
                <c:pt idx="75">
                  <c:v>2.3983712660732097E-4</c:v>
                </c:pt>
                <c:pt idx="76">
                  <c:v>2.3860903151409692E-4</c:v>
                </c:pt>
                <c:pt idx="77">
                  <c:v>2.3739344936278434E-4</c:v>
                </c:pt>
                <c:pt idx="78">
                  <c:v>2.3619018988297745E-4</c:v>
                </c:pt>
                <c:pt idx="79">
                  <c:v>2.3499906664245707E-4</c:v>
                </c:pt>
                <c:pt idx="80">
                  <c:v>2.3381989695089501E-4</c:v>
                </c:pt>
                <c:pt idx="81">
                  <c:v>2.326525017664432E-4</c:v>
                </c:pt>
                <c:pt idx="82">
                  <c:v>2.3149670560510707E-4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B0-9448-8AFC-0E4F2FED7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66367"/>
        <c:axId val="115668047"/>
      </c:scatterChart>
      <c:valAx>
        <c:axId val="11566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68047"/>
        <c:crosses val="autoZero"/>
        <c:crossBetween val="midCat"/>
      </c:valAx>
      <c:valAx>
        <c:axId val="1156680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6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'800 K'!$H$4:$H$86</c:f>
              <c:numCache>
                <c:formatCode>General</c:formatCode>
                <c:ptCount val="8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</c:numCache>
            </c:numRef>
          </c:xVal>
          <c:yVal>
            <c:numRef>
              <c:f>'800 K'!$I$4:$I$86</c:f>
              <c:numCache>
                <c:formatCode>General</c:formatCode>
                <c:ptCount val="83"/>
                <c:pt idx="0">
                  <c:v>3.9062500000000002E-4</c:v>
                </c:pt>
                <c:pt idx="1">
                  <c:v>3.7500000000000001E-4</c:v>
                </c:pt>
                <c:pt idx="2">
                  <c:v>3.671875E-4</c:v>
                </c:pt>
                <c:pt idx="3">
                  <c:v>3.671875E-4</c:v>
                </c:pt>
                <c:pt idx="4">
                  <c:v>3.671875E-4</c:v>
                </c:pt>
                <c:pt idx="5">
                  <c:v>3.5937499999999999E-4</c:v>
                </c:pt>
                <c:pt idx="6">
                  <c:v>3.2812500000000002E-4</c:v>
                </c:pt>
                <c:pt idx="7">
                  <c:v>3.2812500000000002E-4</c:v>
                </c:pt>
                <c:pt idx="8">
                  <c:v>3.2031250000000001E-4</c:v>
                </c:pt>
                <c:pt idx="9">
                  <c:v>3.2031250000000001E-4</c:v>
                </c:pt>
                <c:pt idx="10">
                  <c:v>3.2031250000000001E-4</c:v>
                </c:pt>
                <c:pt idx="11">
                  <c:v>3.1250000000000001E-4</c:v>
                </c:pt>
                <c:pt idx="12">
                  <c:v>3.046875E-4</c:v>
                </c:pt>
                <c:pt idx="13">
                  <c:v>2.9687499999999999E-4</c:v>
                </c:pt>
                <c:pt idx="14">
                  <c:v>2.8906249999999999E-4</c:v>
                </c:pt>
                <c:pt idx="15">
                  <c:v>2.8906249999999999E-4</c:v>
                </c:pt>
                <c:pt idx="16">
                  <c:v>2.8124999999999998E-4</c:v>
                </c:pt>
                <c:pt idx="17">
                  <c:v>2.8124999999999998E-4</c:v>
                </c:pt>
                <c:pt idx="18">
                  <c:v>2.8124999999999998E-4</c:v>
                </c:pt>
                <c:pt idx="19">
                  <c:v>2.6562500000000002E-4</c:v>
                </c:pt>
                <c:pt idx="20">
                  <c:v>2.6562500000000002E-4</c:v>
                </c:pt>
                <c:pt idx="21">
                  <c:v>2.6562500000000002E-4</c:v>
                </c:pt>
                <c:pt idx="22">
                  <c:v>2.6562500000000002E-4</c:v>
                </c:pt>
                <c:pt idx="23">
                  <c:v>2.6562500000000002E-4</c:v>
                </c:pt>
                <c:pt idx="24">
                  <c:v>2.5000000000000001E-4</c:v>
                </c:pt>
                <c:pt idx="25">
                  <c:v>2.421875E-4</c:v>
                </c:pt>
                <c:pt idx="26">
                  <c:v>2.3437499999999999E-4</c:v>
                </c:pt>
                <c:pt idx="27">
                  <c:v>2.3437499999999999E-4</c:v>
                </c:pt>
                <c:pt idx="28">
                  <c:v>2.3437499999999999E-4</c:v>
                </c:pt>
                <c:pt idx="29">
                  <c:v>2.3437499999999999E-4</c:v>
                </c:pt>
                <c:pt idx="30">
                  <c:v>2.421875E-4</c:v>
                </c:pt>
                <c:pt idx="31">
                  <c:v>2.421875E-4</c:v>
                </c:pt>
                <c:pt idx="32">
                  <c:v>2.3437499999999999E-4</c:v>
                </c:pt>
                <c:pt idx="33">
                  <c:v>2.1875E-4</c:v>
                </c:pt>
                <c:pt idx="34">
                  <c:v>2.1875E-4</c:v>
                </c:pt>
                <c:pt idx="35">
                  <c:v>2.109375E-4</c:v>
                </c:pt>
                <c:pt idx="36">
                  <c:v>2.109375E-4</c:v>
                </c:pt>
                <c:pt idx="37">
                  <c:v>2.0312499999999999E-4</c:v>
                </c:pt>
                <c:pt idx="38">
                  <c:v>2.0312499999999999E-4</c:v>
                </c:pt>
                <c:pt idx="39">
                  <c:v>2.0312499999999999E-4</c:v>
                </c:pt>
                <c:pt idx="40">
                  <c:v>2.0312499999999999E-4</c:v>
                </c:pt>
                <c:pt idx="41">
                  <c:v>2.0312499999999999E-4</c:v>
                </c:pt>
                <c:pt idx="42">
                  <c:v>2.0312499999999999E-4</c:v>
                </c:pt>
                <c:pt idx="43">
                  <c:v>2.0312499999999999E-4</c:v>
                </c:pt>
                <c:pt idx="44">
                  <c:v>2.0312499999999999E-4</c:v>
                </c:pt>
                <c:pt idx="45">
                  <c:v>1.9531250000000001E-4</c:v>
                </c:pt>
                <c:pt idx="46">
                  <c:v>1.9531250000000001E-4</c:v>
                </c:pt>
                <c:pt idx="47">
                  <c:v>1.9531250000000001E-4</c:v>
                </c:pt>
                <c:pt idx="48">
                  <c:v>1.9531250000000001E-4</c:v>
                </c:pt>
                <c:pt idx="49">
                  <c:v>1.9531250000000001E-4</c:v>
                </c:pt>
                <c:pt idx="50">
                  <c:v>1.9531250000000001E-4</c:v>
                </c:pt>
                <c:pt idx="51">
                  <c:v>1.9531250000000001E-4</c:v>
                </c:pt>
                <c:pt idx="52">
                  <c:v>1.9531250000000001E-4</c:v>
                </c:pt>
                <c:pt idx="53">
                  <c:v>1.9531250000000001E-4</c:v>
                </c:pt>
                <c:pt idx="54">
                  <c:v>1.9531250000000001E-4</c:v>
                </c:pt>
                <c:pt idx="55">
                  <c:v>1.9531250000000001E-4</c:v>
                </c:pt>
                <c:pt idx="56">
                  <c:v>1.9531250000000001E-4</c:v>
                </c:pt>
                <c:pt idx="57">
                  <c:v>1.796875E-4</c:v>
                </c:pt>
                <c:pt idx="58">
                  <c:v>1.796875E-4</c:v>
                </c:pt>
                <c:pt idx="59">
                  <c:v>1.875E-4</c:v>
                </c:pt>
                <c:pt idx="60">
                  <c:v>1.796875E-4</c:v>
                </c:pt>
                <c:pt idx="61">
                  <c:v>1.796875E-4</c:v>
                </c:pt>
                <c:pt idx="62">
                  <c:v>1.796875E-4</c:v>
                </c:pt>
                <c:pt idx="63">
                  <c:v>1.796875E-4</c:v>
                </c:pt>
                <c:pt idx="64">
                  <c:v>1.796875E-4</c:v>
                </c:pt>
                <c:pt idx="65">
                  <c:v>1.7187499999999999E-4</c:v>
                </c:pt>
                <c:pt idx="66">
                  <c:v>1.7187499999999999E-4</c:v>
                </c:pt>
                <c:pt idx="67">
                  <c:v>1.7187499999999999E-4</c:v>
                </c:pt>
                <c:pt idx="68">
                  <c:v>1.7187499999999999E-4</c:v>
                </c:pt>
                <c:pt idx="69">
                  <c:v>1.7187499999999999E-4</c:v>
                </c:pt>
                <c:pt idx="70">
                  <c:v>1.7187499999999999E-4</c:v>
                </c:pt>
                <c:pt idx="71">
                  <c:v>1.7187499999999999E-4</c:v>
                </c:pt>
                <c:pt idx="72">
                  <c:v>1.7187499999999999E-4</c:v>
                </c:pt>
                <c:pt idx="73">
                  <c:v>1.7187499999999999E-4</c:v>
                </c:pt>
                <c:pt idx="74">
                  <c:v>1.7187499999999999E-4</c:v>
                </c:pt>
                <c:pt idx="75">
                  <c:v>1.7187499999999999E-4</c:v>
                </c:pt>
                <c:pt idx="76">
                  <c:v>1.7187499999999999E-4</c:v>
                </c:pt>
                <c:pt idx="77">
                  <c:v>1.7187499999999999E-4</c:v>
                </c:pt>
                <c:pt idx="78">
                  <c:v>1.6406250000000001E-4</c:v>
                </c:pt>
                <c:pt idx="79">
                  <c:v>1.7187499999999999E-4</c:v>
                </c:pt>
                <c:pt idx="80">
                  <c:v>1.484375E-4</c:v>
                </c:pt>
                <c:pt idx="81">
                  <c:v>1.484375E-4</c:v>
                </c:pt>
                <c:pt idx="82">
                  <c:v>1.484375E-4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FD-0E4A-BA47-77D7FAECB61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'800 K'!$H$4:$H$86</c:f>
              <c:numCache>
                <c:formatCode>General</c:formatCode>
                <c:ptCount val="8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</c:numCache>
            </c:numRef>
          </c:xVal>
          <c:yVal>
            <c:numRef>
              <c:f>'800 K'!$K$4:$K$86</c:f>
              <c:numCache>
                <c:formatCode>General</c:formatCode>
                <c:ptCount val="83"/>
                <c:pt idx="0">
                  <c:v>3.9062500000000002E-4</c:v>
                </c:pt>
                <c:pt idx="1">
                  <c:v>3.8272282759299169E-4</c:v>
                </c:pt>
                <c:pt idx="2">
                  <c:v>3.7513403069999371E-4</c:v>
                </c:pt>
                <c:pt idx="3">
                  <c:v>3.6784033051777924E-4</c:v>
                </c:pt>
                <c:pt idx="4">
                  <c:v>3.6082484270382218E-4</c:v>
                </c:pt>
                <c:pt idx="5">
                  <c:v>3.5407194688849987E-4</c:v>
                </c:pt>
                <c:pt idx="6">
                  <c:v>3.4756717057070916E-4</c:v>
                </c:pt>
                <c:pt idx="7">
                  <c:v>3.4129708558056847E-4</c:v>
                </c:pt>
                <c:pt idx="8">
                  <c:v>3.3524921555036052E-4</c:v>
                </c:pt>
                <c:pt idx="9">
                  <c:v>3.2941195305201084E-4</c:v>
                </c:pt>
                <c:pt idx="10">
                  <c:v>3.237744852430875E-4</c:v>
                </c:pt>
                <c:pt idx="11">
                  <c:v>3.1832672701918581E-4</c:v>
                </c:pt>
                <c:pt idx="12">
                  <c:v>3.1305926080322117E-4</c:v>
                </c:pt>
                <c:pt idx="13">
                  <c:v>3.0796328221538075E-4</c:v>
                </c:pt>
                <c:pt idx="14">
                  <c:v>3.0303055096439019E-4</c:v>
                </c:pt>
                <c:pt idx="15">
                  <c:v>2.9825334638390556E-4</c:v>
                </c:pt>
                <c:pt idx="16">
                  <c:v>2.9362442710938029E-4</c:v>
                </c:pt>
                <c:pt idx="17">
                  <c:v>2.8913699445245864E-4</c:v>
                </c:pt>
                <c:pt idx="18">
                  <c:v>2.8478465908328789E-4</c:v>
                </c:pt>
                <c:pt idx="19">
                  <c:v>2.805614106773621E-4</c:v>
                </c:pt>
                <c:pt idx="20">
                  <c:v>2.7646159022365471E-4</c:v>
                </c:pt>
                <c:pt idx="21">
                  <c:v>2.7247986472573628E-4</c:v>
                </c:pt>
                <c:pt idx="22">
                  <c:v>2.6861120405804914E-4</c:v>
                </c:pt>
                <c:pt idx="23">
                  <c:v>2.6485085976614441E-4</c:v>
                </c:pt>
                <c:pt idx="24">
                  <c:v>2.6119434562301487E-4</c:v>
                </c:pt>
                <c:pt idx="25">
                  <c:v>2.5763741977412281E-4</c:v>
                </c:pt>
                <c:pt idx="26">
                  <c:v>2.5417606832171385E-4</c:v>
                </c:pt>
                <c:pt idx="27">
                  <c:v>2.508064902148538E-4</c:v>
                </c:pt>
                <c:pt idx="28">
                  <c:v>2.4752508332560646E-4</c:v>
                </c:pt>
                <c:pt idx="29">
                  <c:v>2.4432843160412211E-4</c:v>
                </c:pt>
                <c:pt idx="30">
                  <c:v>2.4121329321634652E-4</c:v>
                </c:pt>
                <c:pt idx="31">
                  <c:v>2.3817658957775689E-4</c:v>
                </c:pt>
                <c:pt idx="32">
                  <c:v>2.3521539520514358E-4</c:v>
                </c:pt>
                <c:pt idx="33">
                  <c:v>2.3232692831611873E-4</c:v>
                </c:pt>
                <c:pt idx="34">
                  <c:v>2.2950854211285522E-4</c:v>
                </c:pt>
                <c:pt idx="35">
                  <c:v>2.2675771669265028E-4</c:v>
                </c:pt>
                <c:pt idx="36">
                  <c:v>2.2407205153334521E-4</c:v>
                </c:pt>
                <c:pt idx="37">
                  <c:v>2.2144925850649992E-4</c:v>
                </c:pt>
                <c:pt idx="38">
                  <c:v>2.1888715537558072E-4</c:v>
                </c:pt>
                <c:pt idx="39">
                  <c:v>2.163836597403303E-4</c:v>
                </c:pt>
                <c:pt idx="40">
                  <c:v>2.1393678339200195E-4</c:v>
                </c:pt>
                <c:pt idx="41">
                  <c:v>2.1154462704729853E-4</c:v>
                </c:pt>
                <c:pt idx="42">
                  <c:v>2.0920537543170315E-4</c:v>
                </c:pt>
                <c:pt idx="43">
                  <c:v>2.06917292685452E-4</c:v>
                </c:pt>
                <c:pt idx="44">
                  <c:v>2.0467871806771501E-4</c:v>
                </c:pt>
                <c:pt idx="45">
                  <c:v>2.0248806193664344E-4</c:v>
                </c:pt>
                <c:pt idx="46">
                  <c:v>2.0034380198483414E-4</c:v>
                </c:pt>
                <c:pt idx="47">
                  <c:v>1.9824447971147658E-4</c:v>
                </c:pt>
                <c:pt idx="48">
                  <c:v>1.9618869711400151E-4</c:v>
                </c:pt>
                <c:pt idx="49">
                  <c:v>1.9417511358346085E-4</c:v>
                </c:pt>
                <c:pt idx="50">
                  <c:v>1.9220244298915161E-4</c:v>
                </c:pt>
                <c:pt idx="51">
                  <c:v>1.9026945093916005E-4</c:v>
                </c:pt>
                <c:pt idx="52">
                  <c:v>1.8837495220456527E-4</c:v>
                </c:pt>
                <c:pt idx="53">
                  <c:v>1.8651780829600815E-4</c:v>
                </c:pt>
                <c:pt idx="54">
                  <c:v>1.8469692518221232E-4</c:v>
                </c:pt>
                <c:pt idx="55">
                  <c:v>1.8291125114085178E-4</c:v>
                </c:pt>
                <c:pt idx="56">
                  <c:v>1.811597747328926E-4</c:v>
                </c:pt>
                <c:pt idx="57">
                  <c:v>1.7944152289221192E-4</c:v>
                </c:pt>
                <c:pt idx="58">
                  <c:v>1.7775555912291215E-4</c:v>
                </c:pt>
                <c:pt idx="59">
                  <c:v>1.7610098179731323E-4</c:v>
                </c:pt>
                <c:pt idx="60">
                  <c:v>1.7447692254812379E-4</c:v>
                </c:pt>
                <c:pt idx="61">
                  <c:v>1.7288254474876665E-4</c:v>
                </c:pt>
                <c:pt idx="62">
                  <c:v>1.7131704207627073E-4</c:v>
                </c:pt>
                <c:pt idx="63">
                  <c:v>1.6977963715154355E-4</c:v>
                </c:pt>
                <c:pt idx="64">
                  <c:v>1.6826958025220514E-4</c:v>
                </c:pt>
                <c:pt idx="65">
                  <c:v>1.6678614809350714E-4</c:v>
                </c:pt>
                <c:pt idx="66">
                  <c:v>1.6532864267317107E-4</c:v>
                </c:pt>
                <c:pt idx="67">
                  <c:v>1.6389639017627E-4</c:v>
                </c:pt>
                <c:pt idx="68">
                  <c:v>1.6248873993654427E-4</c:v>
                </c:pt>
                <c:pt idx="69">
                  <c:v>1.6110506345078622E-4</c:v>
                </c:pt>
                <c:pt idx="70">
                  <c:v>1.5974475344315839E-4</c:v>
                </c:pt>
                <c:pt idx="71">
                  <c:v>1.5840722297651781E-4</c:v>
                </c:pt>
                <c:pt idx="72">
                  <c:v>1.5709190460801454E-4</c:v>
                </c:pt>
                <c:pt idx="73">
                  <c:v>1.5579824958641213E-4</c:v>
                </c:pt>
                <c:pt idx="74">
                  <c:v>1.5452572708874474E-4</c:v>
                </c:pt>
                <c:pt idx="75">
                  <c:v>1.5327382349407991E-4</c:v>
                </c:pt>
                <c:pt idx="76">
                  <c:v>1.520420416922997E-4</c:v>
                </c:pt>
                <c:pt idx="77">
                  <c:v>1.5082990042594591E-4</c:v>
                </c:pt>
                <c:pt idx="78">
                  <c:v>1.4963693366329872E-4</c:v>
                </c:pt>
                <c:pt idx="79">
                  <c:v>1.4846269000097324E-4</c:v>
                </c:pt>
                <c:pt idx="80">
                  <c:v>1.4730673209442481E-4</c:v>
                </c:pt>
                <c:pt idx="81">
                  <c:v>1.4616863611485406E-4</c:v>
                </c:pt>
                <c:pt idx="82">
                  <c:v>1.4504799123109469E-4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FD-0E4A-BA47-77D7FAECB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66367"/>
        <c:axId val="115668047"/>
      </c:scatterChart>
      <c:valAx>
        <c:axId val="11566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68047"/>
        <c:crosses val="autoZero"/>
        <c:crossBetween val="midCat"/>
      </c:valAx>
      <c:valAx>
        <c:axId val="1156680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6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'900 K'!$H$4:$H$84</c:f>
              <c:numCache>
                <c:formatCode>General</c:formatCode>
                <c:ptCount val="8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</c:numCache>
            </c:numRef>
          </c:xVal>
          <c:yVal>
            <c:numRef>
              <c:f>'900 K'!$I$4:$I$84</c:f>
              <c:numCache>
                <c:formatCode>General</c:formatCode>
                <c:ptCount val="81"/>
                <c:pt idx="0">
                  <c:v>3.9062500000000002E-4</c:v>
                </c:pt>
                <c:pt idx="1">
                  <c:v>3.5937499999999999E-4</c:v>
                </c:pt>
                <c:pt idx="2">
                  <c:v>3.4374999999999998E-4</c:v>
                </c:pt>
                <c:pt idx="3">
                  <c:v>3.2031250000000001E-4</c:v>
                </c:pt>
                <c:pt idx="4">
                  <c:v>3.2031250000000001E-4</c:v>
                </c:pt>
                <c:pt idx="5">
                  <c:v>2.8906249999999999E-4</c:v>
                </c:pt>
                <c:pt idx="6">
                  <c:v>2.5781250000000001E-4</c:v>
                </c:pt>
                <c:pt idx="7">
                  <c:v>2.5000000000000001E-4</c:v>
                </c:pt>
                <c:pt idx="8">
                  <c:v>2.421875E-4</c:v>
                </c:pt>
                <c:pt idx="9">
                  <c:v>2.421875E-4</c:v>
                </c:pt>
                <c:pt idx="10">
                  <c:v>2.3437499999999999E-4</c:v>
                </c:pt>
                <c:pt idx="11">
                  <c:v>2.2656250000000001E-4</c:v>
                </c:pt>
                <c:pt idx="12">
                  <c:v>2.2656250000000001E-4</c:v>
                </c:pt>
                <c:pt idx="13">
                  <c:v>2.1875E-4</c:v>
                </c:pt>
                <c:pt idx="14">
                  <c:v>2.109375E-4</c:v>
                </c:pt>
                <c:pt idx="15">
                  <c:v>2.109375E-4</c:v>
                </c:pt>
                <c:pt idx="16">
                  <c:v>2.109375E-4</c:v>
                </c:pt>
                <c:pt idx="17">
                  <c:v>2.109375E-4</c:v>
                </c:pt>
                <c:pt idx="18">
                  <c:v>2.109375E-4</c:v>
                </c:pt>
                <c:pt idx="19">
                  <c:v>2.109375E-4</c:v>
                </c:pt>
                <c:pt idx="20">
                  <c:v>1.9531250000000001E-4</c:v>
                </c:pt>
                <c:pt idx="21">
                  <c:v>1.875E-4</c:v>
                </c:pt>
                <c:pt idx="22">
                  <c:v>1.875E-4</c:v>
                </c:pt>
                <c:pt idx="23">
                  <c:v>1.796875E-4</c:v>
                </c:pt>
                <c:pt idx="24">
                  <c:v>1.796875E-4</c:v>
                </c:pt>
                <c:pt idx="25">
                  <c:v>1.796875E-4</c:v>
                </c:pt>
                <c:pt idx="26">
                  <c:v>1.7187499999999999E-4</c:v>
                </c:pt>
                <c:pt idx="27">
                  <c:v>1.7187499999999999E-4</c:v>
                </c:pt>
                <c:pt idx="28">
                  <c:v>1.6406250000000001E-4</c:v>
                </c:pt>
                <c:pt idx="29">
                  <c:v>1.6406250000000001E-4</c:v>
                </c:pt>
                <c:pt idx="30">
                  <c:v>1.6406250000000001E-4</c:v>
                </c:pt>
                <c:pt idx="31">
                  <c:v>1.6406250000000001E-4</c:v>
                </c:pt>
                <c:pt idx="32">
                  <c:v>1.6406250000000001E-4</c:v>
                </c:pt>
                <c:pt idx="33">
                  <c:v>1.6406250000000001E-4</c:v>
                </c:pt>
                <c:pt idx="34">
                  <c:v>1.6406250000000001E-4</c:v>
                </c:pt>
                <c:pt idx="35">
                  <c:v>1.6406250000000001E-4</c:v>
                </c:pt>
                <c:pt idx="36">
                  <c:v>1.6406250000000001E-4</c:v>
                </c:pt>
                <c:pt idx="37">
                  <c:v>1.6406250000000001E-4</c:v>
                </c:pt>
                <c:pt idx="38">
                  <c:v>1.6406250000000001E-4</c:v>
                </c:pt>
                <c:pt idx="39">
                  <c:v>1.5625E-4</c:v>
                </c:pt>
                <c:pt idx="40">
                  <c:v>1.5625E-4</c:v>
                </c:pt>
                <c:pt idx="41">
                  <c:v>1.5625E-4</c:v>
                </c:pt>
                <c:pt idx="42">
                  <c:v>1.5625E-4</c:v>
                </c:pt>
                <c:pt idx="43">
                  <c:v>1.5625E-4</c:v>
                </c:pt>
                <c:pt idx="44">
                  <c:v>1.5625E-4</c:v>
                </c:pt>
                <c:pt idx="45">
                  <c:v>1.5625E-4</c:v>
                </c:pt>
                <c:pt idx="46">
                  <c:v>1.484375E-4</c:v>
                </c:pt>
                <c:pt idx="47">
                  <c:v>1.484375E-4</c:v>
                </c:pt>
                <c:pt idx="48">
                  <c:v>1.484375E-4</c:v>
                </c:pt>
                <c:pt idx="49">
                  <c:v>1.5625E-4</c:v>
                </c:pt>
                <c:pt idx="50">
                  <c:v>1.4062499999999999E-4</c:v>
                </c:pt>
                <c:pt idx="51">
                  <c:v>1.4062499999999999E-4</c:v>
                </c:pt>
                <c:pt idx="52">
                  <c:v>1.4062499999999999E-4</c:v>
                </c:pt>
                <c:pt idx="53">
                  <c:v>1.4062499999999999E-4</c:v>
                </c:pt>
                <c:pt idx="54">
                  <c:v>1.3281250000000001E-4</c:v>
                </c:pt>
                <c:pt idx="55">
                  <c:v>1.25E-4</c:v>
                </c:pt>
                <c:pt idx="56">
                  <c:v>1.171875E-4</c:v>
                </c:pt>
                <c:pt idx="57">
                  <c:v>1.171875E-4</c:v>
                </c:pt>
                <c:pt idx="58">
                  <c:v>1.015625E-4</c:v>
                </c:pt>
                <c:pt idx="59">
                  <c:v>1.015625E-4</c:v>
                </c:pt>
                <c:pt idx="60">
                  <c:v>1.015625E-4</c:v>
                </c:pt>
                <c:pt idx="61">
                  <c:v>1.015625E-4</c:v>
                </c:pt>
                <c:pt idx="62">
                  <c:v>1.015625E-4</c:v>
                </c:pt>
                <c:pt idx="63">
                  <c:v>1.015625E-4</c:v>
                </c:pt>
                <c:pt idx="64">
                  <c:v>1.015625E-4</c:v>
                </c:pt>
                <c:pt idx="65">
                  <c:v>1.015625E-4</c:v>
                </c:pt>
                <c:pt idx="66">
                  <c:v>1.015625E-4</c:v>
                </c:pt>
                <c:pt idx="67">
                  <c:v>1.015625E-4</c:v>
                </c:pt>
                <c:pt idx="68">
                  <c:v>1.015625E-4</c:v>
                </c:pt>
                <c:pt idx="69">
                  <c:v>1.015625E-4</c:v>
                </c:pt>
                <c:pt idx="70">
                  <c:v>1.015625E-4</c:v>
                </c:pt>
                <c:pt idx="71">
                  <c:v>1.015625E-4</c:v>
                </c:pt>
                <c:pt idx="72">
                  <c:v>1.015625E-4</c:v>
                </c:pt>
                <c:pt idx="73">
                  <c:v>1.015625E-4</c:v>
                </c:pt>
                <c:pt idx="74">
                  <c:v>1.015625E-4</c:v>
                </c:pt>
                <c:pt idx="75">
                  <c:v>1.015625E-4</c:v>
                </c:pt>
                <c:pt idx="76">
                  <c:v>1.015625E-4</c:v>
                </c:pt>
                <c:pt idx="77">
                  <c:v>1.015625E-4</c:v>
                </c:pt>
                <c:pt idx="78">
                  <c:v>9.3750000000000002E-5</c:v>
                </c:pt>
                <c:pt idx="79">
                  <c:v>1.015625E-4</c:v>
                </c:pt>
                <c:pt idx="80">
                  <c:v>9.3750000000000002E-5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04-FC4E-AA37-94CA7895CE5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'900 K'!$H$4:$H$84</c:f>
              <c:numCache>
                <c:formatCode>General</c:formatCode>
                <c:ptCount val="8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</c:numCache>
            </c:numRef>
          </c:xVal>
          <c:yVal>
            <c:numRef>
              <c:f>'900 K'!$K$4:$K$84</c:f>
              <c:numCache>
                <c:formatCode>General</c:formatCode>
                <c:ptCount val="81"/>
                <c:pt idx="0">
                  <c:v>3.9062500000000002E-4</c:v>
                </c:pt>
                <c:pt idx="1">
                  <c:v>3.739655994654536E-4</c:v>
                </c:pt>
                <c:pt idx="2">
                  <c:v>3.5866905803283292E-4</c:v>
                </c:pt>
                <c:pt idx="3">
                  <c:v>3.4457470995639147E-4</c:v>
                </c:pt>
                <c:pt idx="4">
                  <c:v>3.3154618885998174E-4</c:v>
                </c:pt>
                <c:pt idx="5">
                  <c:v>3.1946700125510597E-4</c:v>
                </c:pt>
                <c:pt idx="6">
                  <c:v>3.0823703366241232E-4</c:v>
                </c:pt>
                <c:pt idx="7">
                  <c:v>2.9776977141033516E-4</c:v>
                </c:pt>
                <c:pt idx="8">
                  <c:v>2.8799006549470071E-4</c:v>
                </c:pt>
                <c:pt idx="9">
                  <c:v>2.788323255055108E-4</c:v>
                </c:pt>
                <c:pt idx="10">
                  <c:v>2.7023904670473884E-4</c:v>
                </c:pt>
                <c:pt idx="11">
                  <c:v>2.6215960132340788E-4</c:v>
                </c:pt>
                <c:pt idx="12">
                  <c:v>2.545492403868843E-4</c:v>
                </c:pt>
                <c:pt idx="13">
                  <c:v>2.4736826449455894E-4</c:v>
                </c:pt>
                <c:pt idx="14">
                  <c:v>2.4058133110522944E-4</c:v>
                </c:pt>
                <c:pt idx="15">
                  <c:v>2.3415687281154793E-4</c:v>
                </c:pt>
                <c:pt idx="16">
                  <c:v>2.2806660639626482E-4</c:v>
                </c:pt>
                <c:pt idx="17">
                  <c:v>2.2228511656103585E-4</c:v>
                </c:pt>
                <c:pt idx="18">
                  <c:v>2.1678950140474176E-4</c:v>
                </c:pt>
                <c:pt idx="19">
                  <c:v>2.1155906922260345E-4</c:v>
                </c:pt>
                <c:pt idx="20">
                  <c:v>2.0657507816284519E-4</c:v>
                </c:pt>
                <c:pt idx="21">
                  <c:v>2.0182051183599098E-4</c:v>
                </c:pt>
                <c:pt idx="22">
                  <c:v>1.9727988521467158E-4</c:v>
                </c:pt>
                <c:pt idx="23">
                  <c:v>1.9293907615850392E-4</c:v>
                </c:pt>
                <c:pt idx="24">
                  <c:v>1.887851787021623E-4</c:v>
                </c:pt>
                <c:pt idx="25">
                  <c:v>1.8480637489590203E-4</c:v>
                </c:pt>
                <c:pt idx="26">
                  <c:v>1.8099182251797089E-4</c:v>
                </c:pt>
                <c:pt idx="27">
                  <c:v>1.7733155641202756E-4</c:v>
                </c:pt>
                <c:pt idx="28">
                  <c:v>1.7381640155899407E-4</c:v>
                </c:pt>
                <c:pt idx="29">
                  <c:v>1.704378962867505E-4</c:v>
                </c:pt>
                <c:pt idx="30">
                  <c:v>1.6718822426461217E-4</c:v>
                </c:pt>
                <c:pt idx="31">
                  <c:v>1.6406015413205391E-4</c:v>
                </c:pt>
                <c:pt idx="32">
                  <c:v>1.6104698578019535E-4</c:v>
                </c:pt>
                <c:pt idx="33">
                  <c:v>1.5814250244616798E-4</c:v>
                </c:pt>
                <c:pt idx="34">
                  <c:v>1.5534092789951803E-4</c:v>
                </c:pt>
                <c:pt idx="35">
                  <c:v>1.5263688810018017E-4</c:v>
                </c:pt>
                <c:pt idx="36">
                  <c:v>1.5002537679248442E-4</c:v>
                </c:pt>
                <c:pt idx="37">
                  <c:v>1.4750172457172599E-4</c:v>
                </c:pt>
                <c:pt idx="38">
                  <c:v>1.4506157102116599E-4</c:v>
                </c:pt>
                <c:pt idx="39">
                  <c:v>1.4270083956968705E-4</c:v>
                </c:pt>
                <c:pt idx="40">
                  <c:v>1.4041571476513365E-4</c:v>
                </c:pt>
                <c:pt idx="41">
                  <c:v>1.3820262169682345E-4</c:v>
                </c:pt>
                <c:pt idx="42">
                  <c:v>1.360582073337959E-4</c:v>
                </c:pt>
                <c:pt idx="43">
                  <c:v>1.3397932357389977E-4</c:v>
                </c:pt>
                <c:pt idx="44">
                  <c:v>1.3196301182348996E-4</c:v>
                </c:pt>
                <c:pt idx="45">
                  <c:v>1.3000648894887965E-4</c:v>
                </c:pt>
                <c:pt idx="46">
                  <c:v>1.2810713445926265E-4</c:v>
                </c:pt>
                <c:pt idx="47">
                  <c:v>1.2626247879697869E-4</c:v>
                </c:pt>
                <c:pt idx="48">
                  <c:v>1.2447019262509131E-4</c:v>
                </c:pt>
                <c:pt idx="49">
                  <c:v>1.2272807701456834E-4</c:v>
                </c:pt>
                <c:pt idx="50">
                  <c:v>1.2103405444414354E-4</c:v>
                </c:pt>
                <c:pt idx="51">
                  <c:v>1.1938616053540635E-4</c:v>
                </c:pt>
                <c:pt idx="52">
                  <c:v>1.1778253645398948E-4</c:v>
                </c:pt>
                <c:pt idx="53">
                  <c:v>1.1622142191505416E-4</c:v>
                </c:pt>
                <c:pt idx="54">
                  <c:v>1.1470114873773967E-4</c:v>
                </c:pt>
                <c:pt idx="55">
                  <c:v>1.1322013489896022E-4</c:v>
                </c:pt>
                <c:pt idx="56">
                  <c:v>1.1177687904199167E-4</c:v>
                </c:pt>
                <c:pt idx="57">
                  <c:v>1.1036995539977694E-4</c:v>
                </c:pt>
                <c:pt idx="58">
                  <c:v>1.0899800909686484E-4</c:v>
                </c:pt>
                <c:pt idx="59">
                  <c:v>1.076597517974401E-4</c:v>
                </c:pt>
                <c:pt idx="60">
                  <c:v>1.0635395767006131E-4</c:v>
                </c:pt>
                <c:pt idx="61">
                  <c:v>1.0507945964253912E-4</c:v>
                </c:pt>
                <c:pt idx="62">
                  <c:v>1.0383514592290521E-4</c:v>
                </c:pt>
                <c:pt idx="63">
                  <c:v>1.0261995676467291E-4</c:v>
                </c:pt>
                <c:pt idx="64">
                  <c:v>1.0143288145660863E-4</c:v>
                </c:pt>
                <c:pt idx="65">
                  <c:v>1.0027295551904227E-4</c:v>
                </c:pt>
                <c:pt idx="66">
                  <c:v>9.913925809037069E-5</c:v>
                </c:pt>
                <c:pt idx="67">
                  <c:v>9.803090948887002E-5</c:v>
                </c:pt>
                <c:pt idx="68">
                  <c:v>9.6947068936249252E-5</c:v>
                </c:pt>
                <c:pt idx="69">
                  <c:v>9.5886932430564248E-5</c:v>
                </c:pt>
                <c:pt idx="70">
                  <c:v>9.4849730757183036E-5</c:v>
                </c:pt>
                <c:pt idx="71">
                  <c:v>9.3834727627460938E-5</c:v>
                </c:pt>
                <c:pt idx="72">
                  <c:v>9.2841217935660649E-5</c:v>
                </c:pt>
                <c:pt idx="73">
                  <c:v>9.186852612544514E-5</c:v>
                </c:pt>
                <c:pt idx="74">
                  <c:v>9.0916004657990595E-5</c:v>
                </c:pt>
                <c:pt idx="75">
                  <c:v>8.998303257442018E-5</c:v>
                </c:pt>
                <c:pt idx="76">
                  <c:v>8.9069014145851751E-5</c:v>
                </c:pt>
                <c:pt idx="77">
                  <c:v>8.8173377604892325E-5</c:v>
                </c:pt>
                <c:pt idx="78">
                  <c:v>8.7295573952903769E-5</c:v>
                </c:pt>
                <c:pt idx="79">
                  <c:v>8.6435075837811395E-5</c:v>
                </c:pt>
                <c:pt idx="80">
                  <c:v>8.5591376497635112E-5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04-FC4E-AA37-94CA7895C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251856"/>
        <c:axId val="1417474016"/>
      </c:scatterChart>
      <c:valAx>
        <c:axId val="24325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474016"/>
        <c:crosses val="autoZero"/>
        <c:crossBetween val="midCat"/>
      </c:valAx>
      <c:valAx>
        <c:axId val="1417474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25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MD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'1000 K'!$O$4:$O$86</c:f>
              <c:numCache>
                <c:formatCode>General</c:formatCode>
                <c:ptCount val="8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</c:numCache>
            </c:numRef>
          </c:xVal>
          <c:yVal>
            <c:numRef>
              <c:f>'1000 K'!$P$4:$P$86</c:f>
              <c:numCache>
                <c:formatCode>General</c:formatCode>
                <c:ptCount val="83"/>
                <c:pt idx="0">
                  <c:v>3.7500000000000001E-4</c:v>
                </c:pt>
                <c:pt idx="1">
                  <c:v>3.5937499999999999E-4</c:v>
                </c:pt>
                <c:pt idx="2">
                  <c:v>3.3593749999999997E-4</c:v>
                </c:pt>
                <c:pt idx="3">
                  <c:v>3.2031250000000001E-4</c:v>
                </c:pt>
                <c:pt idx="4">
                  <c:v>3.046875E-4</c:v>
                </c:pt>
                <c:pt idx="5">
                  <c:v>3.046875E-4</c:v>
                </c:pt>
                <c:pt idx="6">
                  <c:v>2.8906249999999999E-4</c:v>
                </c:pt>
                <c:pt idx="7">
                  <c:v>2.5000000000000001E-4</c:v>
                </c:pt>
                <c:pt idx="8">
                  <c:v>2.421875E-4</c:v>
                </c:pt>
                <c:pt idx="9">
                  <c:v>2.421875E-4</c:v>
                </c:pt>
                <c:pt idx="10">
                  <c:v>2.2656250000000001E-4</c:v>
                </c:pt>
                <c:pt idx="11">
                  <c:v>2.1875E-4</c:v>
                </c:pt>
                <c:pt idx="12">
                  <c:v>2.1875E-4</c:v>
                </c:pt>
                <c:pt idx="13">
                  <c:v>2.0312499999999999E-4</c:v>
                </c:pt>
                <c:pt idx="14">
                  <c:v>2.0312499999999999E-4</c:v>
                </c:pt>
                <c:pt idx="15">
                  <c:v>1.9531250000000001E-4</c:v>
                </c:pt>
                <c:pt idx="16">
                  <c:v>1.875E-4</c:v>
                </c:pt>
                <c:pt idx="17">
                  <c:v>1.796875E-4</c:v>
                </c:pt>
                <c:pt idx="18">
                  <c:v>1.7187499999999999E-4</c:v>
                </c:pt>
                <c:pt idx="19">
                  <c:v>1.6406250000000001E-4</c:v>
                </c:pt>
                <c:pt idx="20">
                  <c:v>1.5625E-4</c:v>
                </c:pt>
                <c:pt idx="21">
                  <c:v>1.484375E-4</c:v>
                </c:pt>
                <c:pt idx="22">
                  <c:v>1.484375E-4</c:v>
                </c:pt>
                <c:pt idx="23">
                  <c:v>1.4062499999999999E-4</c:v>
                </c:pt>
                <c:pt idx="24">
                  <c:v>1.4062499999999999E-4</c:v>
                </c:pt>
                <c:pt idx="25">
                  <c:v>1.4062499999999999E-4</c:v>
                </c:pt>
                <c:pt idx="26">
                  <c:v>1.3281250000000001E-4</c:v>
                </c:pt>
                <c:pt idx="27">
                  <c:v>1.25E-4</c:v>
                </c:pt>
                <c:pt idx="28">
                  <c:v>1.171875E-4</c:v>
                </c:pt>
                <c:pt idx="29">
                  <c:v>1.171875E-4</c:v>
                </c:pt>
                <c:pt idx="30">
                  <c:v>1.171875E-4</c:v>
                </c:pt>
                <c:pt idx="31">
                  <c:v>1.171875E-4</c:v>
                </c:pt>
                <c:pt idx="32">
                  <c:v>1.171875E-4</c:v>
                </c:pt>
                <c:pt idx="33">
                  <c:v>1.09375E-4</c:v>
                </c:pt>
                <c:pt idx="34">
                  <c:v>1.09375E-4</c:v>
                </c:pt>
                <c:pt idx="35">
                  <c:v>1.09375E-4</c:v>
                </c:pt>
                <c:pt idx="36">
                  <c:v>1.09375E-4</c:v>
                </c:pt>
                <c:pt idx="37">
                  <c:v>1.09375E-4</c:v>
                </c:pt>
                <c:pt idx="38">
                  <c:v>1.09375E-4</c:v>
                </c:pt>
                <c:pt idx="39">
                  <c:v>1.015625E-4</c:v>
                </c:pt>
                <c:pt idx="40">
                  <c:v>1.015625E-4</c:v>
                </c:pt>
                <c:pt idx="41">
                  <c:v>1.015625E-4</c:v>
                </c:pt>
                <c:pt idx="42">
                  <c:v>1.015625E-4</c:v>
                </c:pt>
                <c:pt idx="43">
                  <c:v>1.015625E-4</c:v>
                </c:pt>
                <c:pt idx="44">
                  <c:v>1.015625E-4</c:v>
                </c:pt>
                <c:pt idx="45">
                  <c:v>1.015625E-4</c:v>
                </c:pt>
                <c:pt idx="46">
                  <c:v>1.015625E-4</c:v>
                </c:pt>
                <c:pt idx="47">
                  <c:v>1.015625E-4</c:v>
                </c:pt>
                <c:pt idx="48">
                  <c:v>1.015625E-4</c:v>
                </c:pt>
                <c:pt idx="49">
                  <c:v>1.09375E-4</c:v>
                </c:pt>
                <c:pt idx="50">
                  <c:v>1.015625E-4</c:v>
                </c:pt>
                <c:pt idx="51">
                  <c:v>1.015625E-4</c:v>
                </c:pt>
                <c:pt idx="52">
                  <c:v>1.015625E-4</c:v>
                </c:pt>
                <c:pt idx="53">
                  <c:v>1.015625E-4</c:v>
                </c:pt>
                <c:pt idx="54">
                  <c:v>1.015625E-4</c:v>
                </c:pt>
                <c:pt idx="55">
                  <c:v>1.09375E-4</c:v>
                </c:pt>
                <c:pt idx="56">
                  <c:v>1.015625E-4</c:v>
                </c:pt>
                <c:pt idx="57">
                  <c:v>1.015625E-4</c:v>
                </c:pt>
                <c:pt idx="58">
                  <c:v>1.015625E-4</c:v>
                </c:pt>
                <c:pt idx="59">
                  <c:v>1.015625E-4</c:v>
                </c:pt>
                <c:pt idx="60">
                  <c:v>9.3750000000000002E-5</c:v>
                </c:pt>
                <c:pt idx="61">
                  <c:v>9.3750000000000002E-5</c:v>
                </c:pt>
                <c:pt idx="62">
                  <c:v>8.5937499999999995E-5</c:v>
                </c:pt>
                <c:pt idx="63">
                  <c:v>8.5937499999999995E-5</c:v>
                </c:pt>
                <c:pt idx="64">
                  <c:v>7.8125000000000002E-5</c:v>
                </c:pt>
                <c:pt idx="65">
                  <c:v>7.8125000000000002E-5</c:v>
                </c:pt>
                <c:pt idx="66">
                  <c:v>7.8125000000000002E-5</c:v>
                </c:pt>
                <c:pt idx="67">
                  <c:v>7.8125000000000002E-5</c:v>
                </c:pt>
                <c:pt idx="68">
                  <c:v>7.8125000000000002E-5</c:v>
                </c:pt>
                <c:pt idx="69">
                  <c:v>7.8125000000000002E-5</c:v>
                </c:pt>
                <c:pt idx="70">
                  <c:v>7.8125000000000002E-5</c:v>
                </c:pt>
                <c:pt idx="71">
                  <c:v>7.8125000000000002E-5</c:v>
                </c:pt>
                <c:pt idx="72">
                  <c:v>7.8125000000000002E-5</c:v>
                </c:pt>
                <c:pt idx="73">
                  <c:v>7.8125000000000002E-5</c:v>
                </c:pt>
                <c:pt idx="74">
                  <c:v>7.8125000000000002E-5</c:v>
                </c:pt>
                <c:pt idx="75">
                  <c:v>7.8125000000000002E-5</c:v>
                </c:pt>
                <c:pt idx="76">
                  <c:v>7.8125000000000002E-5</c:v>
                </c:pt>
                <c:pt idx="77">
                  <c:v>7.8125000000000002E-5</c:v>
                </c:pt>
                <c:pt idx="78">
                  <c:v>7.8125000000000002E-5</c:v>
                </c:pt>
                <c:pt idx="79">
                  <c:v>7.0312499999999995E-5</c:v>
                </c:pt>
                <c:pt idx="80">
                  <c:v>7.0312499999999995E-5</c:v>
                </c:pt>
                <c:pt idx="81">
                  <c:v>7.0312499999999995E-5</c:v>
                </c:pt>
                <c:pt idx="82">
                  <c:v>7.0312499999999995E-5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7A-E849-8964-1CB3FDF82E9C}"/>
            </c:ext>
          </c:extLst>
        </c:ser>
        <c:ser>
          <c:idx val="1"/>
          <c:order val="1"/>
          <c:tx>
            <c:v>Fit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'1000 K'!$O$4:$O$86</c:f>
              <c:numCache>
                <c:formatCode>General</c:formatCode>
                <c:ptCount val="8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</c:numCache>
            </c:numRef>
          </c:xVal>
          <c:yVal>
            <c:numRef>
              <c:f>'1000 K'!$R$4:$R$86</c:f>
              <c:numCache>
                <c:formatCode>General</c:formatCode>
                <c:ptCount val="83"/>
                <c:pt idx="0">
                  <c:v>3.7500000000000001E-4</c:v>
                </c:pt>
                <c:pt idx="1">
                  <c:v>3.5296118335614721E-4</c:v>
                </c:pt>
                <c:pt idx="2">
                  <c:v>3.3336902642766954E-4</c:v>
                </c:pt>
                <c:pt idx="3">
                  <c:v>3.1583752804981358E-4</c:v>
                </c:pt>
                <c:pt idx="4">
                  <c:v>3.0005782776654927E-4</c:v>
                </c:pt>
                <c:pt idx="5">
                  <c:v>2.8577985248280489E-4</c:v>
                </c:pt>
                <c:pt idx="6">
                  <c:v>2.7279896506639842E-4</c:v>
                </c:pt>
                <c:pt idx="7">
                  <c:v>2.6094609358792448E-4</c:v>
                </c:pt>
                <c:pt idx="8">
                  <c:v>2.5008032666489979E-4</c:v>
                </c:pt>
                <c:pt idx="9">
                  <c:v>2.4008328482696571E-4</c:v>
                </c:pt>
                <c:pt idx="10">
                  <c:v>2.3085479002628228E-4</c:v>
                </c:pt>
                <c:pt idx="11">
                  <c:v>2.2230949692921215E-4</c:v>
                </c:pt>
                <c:pt idx="12">
                  <c:v>2.1437424567642338E-4</c:v>
                </c:pt>
                <c:pt idx="13">
                  <c:v>2.0698596205648685E-4</c:v>
                </c:pt>
                <c:pt idx="14">
                  <c:v>2.0008997742882663E-4</c:v>
                </c:pt>
                <c:pt idx="15">
                  <c:v>1.9363867366107231E-4</c:v>
                </c:pt>
                <c:pt idx="16">
                  <c:v>1.8759038201818446E-4</c:v>
                </c:pt>
                <c:pt idx="17">
                  <c:v>1.8190848215997565E-4</c:v>
                </c:pt>
                <c:pt idx="18">
                  <c:v>1.7656066006693091E-4</c:v>
                </c:pt>
                <c:pt idx="19">
                  <c:v>1.7151829312267742E-4</c:v>
                </c:pt>
                <c:pt idx="20">
                  <c:v>1.667559376387939E-4</c:v>
                </c:pt>
                <c:pt idx="21">
                  <c:v>1.6225089944905645E-4</c:v>
                </c:pt>
                <c:pt idx="22">
                  <c:v>1.57982872277069E-4</c:v>
                </c:pt>
                <c:pt idx="23">
                  <c:v>1.5393363171763619E-4</c:v>
                </c:pt>
                <c:pt idx="24">
                  <c:v>1.5008677510322665E-4</c:v>
                </c:pt>
                <c:pt idx="25">
                  <c:v>1.4642749942443551E-4</c:v>
                </c:pt>
                <c:pt idx="26">
                  <c:v>1.4294241096444164E-4</c:v>
                </c:pt>
                <c:pt idx="27">
                  <c:v>1.3961936148656912E-4</c:v>
                </c:pt>
                <c:pt idx="28">
                  <c:v>1.364473067520761E-4</c:v>
                </c:pt>
                <c:pt idx="29">
                  <c:v>1.3341618389577166E-4</c:v>
                </c:pt>
                <c:pt idx="30">
                  <c:v>1.3051680479075277E-4</c:v>
                </c:pt>
                <c:pt idx="31">
                  <c:v>1.277407630216853E-4</c:v>
                </c:pt>
                <c:pt idx="32">
                  <c:v>1.2508035248268761E-4</c:v>
                </c:pt>
                <c:pt idx="33">
                  <c:v>1.2252849593968166E-4</c:v>
                </c:pt>
                <c:pt idx="34">
                  <c:v>1.2007868216261685E-4</c:v>
                </c:pt>
                <c:pt idx="35">
                  <c:v>1.1772491045166575E-4</c:v>
                </c:pt>
                <c:pt idx="36">
                  <c:v>1.1546164156234386E-4</c:v>
                </c:pt>
                <c:pt idx="37">
                  <c:v>1.1328375418465931E-4</c:v>
                </c:pt>
                <c:pt idx="38">
                  <c:v>1.1118650625653081E-4</c:v>
                </c:pt>
                <c:pt idx="39">
                  <c:v>1.0916550049637617E-4</c:v>
                </c:pt>
                <c:pt idx="40">
                  <c:v>1.0721665362762049E-4</c:v>
                </c:pt>
                <c:pt idx="41">
                  <c:v>1.0533616884185267E-4</c:v>
                </c:pt>
                <c:pt idx="42">
                  <c:v>1.0352051110986337E-4</c:v>
                </c:pt>
                <c:pt idx="43">
                  <c:v>1.0176638500276825E-4</c:v>
                </c:pt>
                <c:pt idx="44">
                  <c:v>1.0007071473044842E-4</c:v>
                </c:pt>
                <c:pt idx="45">
                  <c:v>9.8430626142926642E-5</c:v>
                </c:pt>
                <c:pt idx="46">
                  <c:v>9.6843430473112161E-5</c:v>
                </c:pt>
                <c:pt idx="47">
                  <c:v>9.5306609627476374E-5</c:v>
                </c:pt>
                <c:pt idx="48">
                  <c:v>9.3817802855395433E-5</c:v>
                </c:pt>
                <c:pt idx="49">
                  <c:v>9.2374794648722672E-5</c:v>
                </c:pt>
                <c:pt idx="50">
                  <c:v>9.0975503741143012E-5</c:v>
                </c:pt>
                <c:pt idx="51">
                  <c:v>8.9617973092432729E-5</c:v>
                </c:pt>
                <c:pt idx="52">
                  <c:v>8.8300360756260644E-5</c:v>
                </c:pt>
                <c:pt idx="53">
                  <c:v>8.7020931541915956E-5</c:v>
                </c:pt>
                <c:pt idx="54">
                  <c:v>8.5778049390587517E-5</c:v>
                </c:pt>
                <c:pt idx="55">
                  <c:v>8.4570170395761206E-5</c:v>
                </c:pt>
                <c:pt idx="56">
                  <c:v>8.3395836405126362E-5</c:v>
                </c:pt>
                <c:pt idx="57">
                  <c:v>8.2253669148241496E-5</c:v>
                </c:pt>
                <c:pt idx="58">
                  <c:v>8.1142364840236151E-5</c:v>
                </c:pt>
                <c:pt idx="59">
                  <c:v>8.006068921712783E-5</c:v>
                </c:pt>
                <c:pt idx="60">
                  <c:v>7.9007472963007799E-5</c:v>
                </c:pt>
                <c:pt idx="61">
                  <c:v>7.7981607493478832E-5</c:v>
                </c:pt>
                <c:pt idx="62">
                  <c:v>7.6982041063379763E-5</c:v>
                </c:pt>
                <c:pt idx="63">
                  <c:v>7.600777517006806E-5</c:v>
                </c:pt>
                <c:pt idx="64">
                  <c:v>7.505786122640418E-5</c:v>
                </c:pt>
                <c:pt idx="65">
                  <c:v>7.4131397480134729E-5</c:v>
                </c:pt>
                <c:pt idx="66">
                  <c:v>7.3227526158643939E-5</c:v>
                </c:pt>
                <c:pt idx="67">
                  <c:v>7.2345430820070549E-5</c:v>
                </c:pt>
                <c:pt idx="68">
                  <c:v>7.1484333893595696E-5</c:v>
                </c:pt>
                <c:pt idx="69">
                  <c:v>7.0643494393326118E-5</c:v>
                </c:pt>
                <c:pt idx="70">
                  <c:v>6.9822205791645142E-5</c:v>
                </c:pt>
                <c:pt idx="71">
                  <c:v>6.901979403920327E-5</c:v>
                </c:pt>
                <c:pt idx="72">
                  <c:v>6.8235615719885626E-5</c:v>
                </c:pt>
                <c:pt idx="73">
                  <c:v>6.7469056330142062E-5</c:v>
                </c:pt>
                <c:pt idx="74">
                  <c:v>6.6719528673008958E-5</c:v>
                </c:pt>
                <c:pt idx="75">
                  <c:v>6.5986471358001758E-5</c:v>
                </c:pt>
                <c:pt idx="76">
                  <c:v>6.5269347398824119E-5</c:v>
                </c:pt>
                <c:pt idx="77">
                  <c:v>6.45676429015325E-5</c:v>
                </c:pt>
                <c:pt idx="78">
                  <c:v>6.3880865836421106E-5</c:v>
                </c:pt>
                <c:pt idx="79">
                  <c:v>6.3208544887459529E-5</c:v>
                </c:pt>
                <c:pt idx="80">
                  <c:v>6.2550228373628808E-5</c:v>
                </c:pt>
                <c:pt idx="81">
                  <c:v>6.190548323696845E-5</c:v>
                </c:pt>
                <c:pt idx="82">
                  <c:v>6.1273894092570008E-5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7A-E849-8964-1CB3FDF82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66367"/>
        <c:axId val="115668047"/>
      </c:scatterChart>
      <c:valAx>
        <c:axId val="115666367"/>
        <c:scaling>
          <c:orientation val="minMax"/>
          <c:max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5668047"/>
        <c:crosses val="autoZero"/>
        <c:crossBetween val="midCat"/>
      </c:valAx>
      <c:valAx>
        <c:axId val="1156680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Defect 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566636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4166681926387104"/>
          <c:y val="0.30314585676790401"/>
          <c:w val="0.18298319904779345"/>
          <c:h val="0.1303203171032192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MD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'1200 K'!$H$4:$H$86</c:f>
              <c:numCache>
                <c:formatCode>General</c:formatCode>
                <c:ptCount val="8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</c:numCache>
            </c:numRef>
          </c:xVal>
          <c:yVal>
            <c:numRef>
              <c:f>'1200 K'!$I$4:$I$86</c:f>
              <c:numCache>
                <c:formatCode>General</c:formatCode>
                <c:ptCount val="83"/>
                <c:pt idx="0">
                  <c:v>4.0624999999999998E-4</c:v>
                </c:pt>
                <c:pt idx="1">
                  <c:v>3.046875E-4</c:v>
                </c:pt>
                <c:pt idx="2">
                  <c:v>2.5000000000000001E-4</c:v>
                </c:pt>
                <c:pt idx="3">
                  <c:v>2.2656250000000001E-4</c:v>
                </c:pt>
                <c:pt idx="4">
                  <c:v>2.1875E-4</c:v>
                </c:pt>
                <c:pt idx="5">
                  <c:v>1.796875E-4</c:v>
                </c:pt>
                <c:pt idx="6">
                  <c:v>1.6406250000000001E-4</c:v>
                </c:pt>
                <c:pt idx="7">
                  <c:v>1.5625E-4</c:v>
                </c:pt>
                <c:pt idx="8">
                  <c:v>1.6406250000000001E-4</c:v>
                </c:pt>
                <c:pt idx="9">
                  <c:v>1.6406250000000001E-4</c:v>
                </c:pt>
                <c:pt idx="10">
                  <c:v>1.484375E-4</c:v>
                </c:pt>
                <c:pt idx="11">
                  <c:v>1.4062499999999999E-4</c:v>
                </c:pt>
                <c:pt idx="12">
                  <c:v>1.4062499999999999E-4</c:v>
                </c:pt>
                <c:pt idx="13">
                  <c:v>1.09375E-4</c:v>
                </c:pt>
                <c:pt idx="14">
                  <c:v>1.25E-4</c:v>
                </c:pt>
                <c:pt idx="15">
                  <c:v>1.09375E-4</c:v>
                </c:pt>
                <c:pt idx="16">
                  <c:v>1.09375E-4</c:v>
                </c:pt>
                <c:pt idx="17">
                  <c:v>9.3750000000000002E-5</c:v>
                </c:pt>
                <c:pt idx="18">
                  <c:v>8.5937499999999995E-5</c:v>
                </c:pt>
                <c:pt idx="19">
                  <c:v>8.5937499999999995E-5</c:v>
                </c:pt>
                <c:pt idx="20">
                  <c:v>8.5937499999999995E-5</c:v>
                </c:pt>
                <c:pt idx="21">
                  <c:v>9.3750000000000002E-5</c:v>
                </c:pt>
                <c:pt idx="22">
                  <c:v>8.5937499999999995E-5</c:v>
                </c:pt>
                <c:pt idx="23">
                  <c:v>8.5937499999999995E-5</c:v>
                </c:pt>
                <c:pt idx="24">
                  <c:v>7.8125000000000002E-5</c:v>
                </c:pt>
                <c:pt idx="25">
                  <c:v>7.8125000000000002E-5</c:v>
                </c:pt>
                <c:pt idx="26">
                  <c:v>7.0312499999999995E-5</c:v>
                </c:pt>
                <c:pt idx="27">
                  <c:v>7.0312499999999995E-5</c:v>
                </c:pt>
                <c:pt idx="28">
                  <c:v>7.0312499999999995E-5</c:v>
                </c:pt>
                <c:pt idx="29">
                  <c:v>7.0312499999999995E-5</c:v>
                </c:pt>
                <c:pt idx="30">
                  <c:v>7.8125000000000002E-5</c:v>
                </c:pt>
                <c:pt idx="31">
                  <c:v>7.0312499999999995E-5</c:v>
                </c:pt>
                <c:pt idx="32">
                  <c:v>6.2500000000000001E-5</c:v>
                </c:pt>
                <c:pt idx="33">
                  <c:v>6.2500000000000001E-5</c:v>
                </c:pt>
                <c:pt idx="34">
                  <c:v>7.8125000000000002E-5</c:v>
                </c:pt>
                <c:pt idx="35">
                  <c:v>6.2500000000000001E-5</c:v>
                </c:pt>
                <c:pt idx="36">
                  <c:v>6.2500000000000001E-5</c:v>
                </c:pt>
                <c:pt idx="37">
                  <c:v>6.2500000000000001E-5</c:v>
                </c:pt>
                <c:pt idx="38">
                  <c:v>6.2500000000000001E-5</c:v>
                </c:pt>
                <c:pt idx="39">
                  <c:v>6.2500000000000001E-5</c:v>
                </c:pt>
                <c:pt idx="40">
                  <c:v>6.2500000000000001E-5</c:v>
                </c:pt>
                <c:pt idx="41">
                  <c:v>6.2500000000000001E-5</c:v>
                </c:pt>
                <c:pt idx="42">
                  <c:v>7.8125000000000002E-5</c:v>
                </c:pt>
                <c:pt idx="43">
                  <c:v>6.2500000000000001E-5</c:v>
                </c:pt>
                <c:pt idx="44">
                  <c:v>7.0312499999999995E-5</c:v>
                </c:pt>
                <c:pt idx="45">
                  <c:v>7.8125000000000002E-5</c:v>
                </c:pt>
                <c:pt idx="46">
                  <c:v>5.4687500000000001E-5</c:v>
                </c:pt>
                <c:pt idx="47">
                  <c:v>7.0312499999999995E-5</c:v>
                </c:pt>
                <c:pt idx="48">
                  <c:v>5.4687500000000001E-5</c:v>
                </c:pt>
                <c:pt idx="49">
                  <c:v>5.4687500000000001E-5</c:v>
                </c:pt>
                <c:pt idx="50">
                  <c:v>6.2500000000000001E-5</c:v>
                </c:pt>
                <c:pt idx="51">
                  <c:v>6.2500000000000001E-5</c:v>
                </c:pt>
                <c:pt idx="52">
                  <c:v>4.6875000000000001E-5</c:v>
                </c:pt>
                <c:pt idx="53">
                  <c:v>4.6875000000000001E-5</c:v>
                </c:pt>
                <c:pt idx="54">
                  <c:v>4.6875000000000001E-5</c:v>
                </c:pt>
                <c:pt idx="55">
                  <c:v>4.6875000000000001E-5</c:v>
                </c:pt>
                <c:pt idx="56">
                  <c:v>5.4687500000000001E-5</c:v>
                </c:pt>
                <c:pt idx="57">
                  <c:v>4.6875000000000001E-5</c:v>
                </c:pt>
                <c:pt idx="58">
                  <c:v>4.6875000000000001E-5</c:v>
                </c:pt>
                <c:pt idx="59">
                  <c:v>4.6875000000000001E-5</c:v>
                </c:pt>
                <c:pt idx="60">
                  <c:v>4.6875000000000001E-5</c:v>
                </c:pt>
                <c:pt idx="61">
                  <c:v>3.9062500000000001E-5</c:v>
                </c:pt>
                <c:pt idx="62">
                  <c:v>3.9062500000000001E-5</c:v>
                </c:pt>
                <c:pt idx="63">
                  <c:v>3.9062500000000001E-5</c:v>
                </c:pt>
                <c:pt idx="64">
                  <c:v>4.6875000000000001E-5</c:v>
                </c:pt>
                <c:pt idx="65">
                  <c:v>3.9062500000000001E-5</c:v>
                </c:pt>
                <c:pt idx="66">
                  <c:v>4.6875000000000001E-5</c:v>
                </c:pt>
                <c:pt idx="67">
                  <c:v>4.6875000000000001E-5</c:v>
                </c:pt>
                <c:pt idx="68">
                  <c:v>3.9062500000000001E-5</c:v>
                </c:pt>
                <c:pt idx="69">
                  <c:v>3.9062500000000001E-5</c:v>
                </c:pt>
                <c:pt idx="70">
                  <c:v>3.9062500000000001E-5</c:v>
                </c:pt>
                <c:pt idx="71">
                  <c:v>3.9062500000000001E-5</c:v>
                </c:pt>
                <c:pt idx="72">
                  <c:v>6.2500000000000001E-5</c:v>
                </c:pt>
                <c:pt idx="73">
                  <c:v>3.1250000000000001E-5</c:v>
                </c:pt>
                <c:pt idx="74">
                  <c:v>3.1250000000000001E-5</c:v>
                </c:pt>
                <c:pt idx="75">
                  <c:v>3.9062500000000001E-5</c:v>
                </c:pt>
                <c:pt idx="76">
                  <c:v>3.1250000000000001E-5</c:v>
                </c:pt>
                <c:pt idx="77">
                  <c:v>3.1250000000000001E-5</c:v>
                </c:pt>
                <c:pt idx="78">
                  <c:v>2.34375E-5</c:v>
                </c:pt>
                <c:pt idx="79">
                  <c:v>2.34375E-5</c:v>
                </c:pt>
                <c:pt idx="80">
                  <c:v>2.34375E-5</c:v>
                </c:pt>
                <c:pt idx="81">
                  <c:v>3.1250000000000001E-5</c:v>
                </c:pt>
                <c:pt idx="82">
                  <c:v>2.34375E-5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FB-714D-8581-C6188426DBD0}"/>
            </c:ext>
          </c:extLst>
        </c:ser>
        <c:ser>
          <c:idx val="1"/>
          <c:order val="1"/>
          <c:tx>
            <c:v>Fit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'1200 K'!$H$4:$H$86</c:f>
              <c:numCache>
                <c:formatCode>General</c:formatCode>
                <c:ptCount val="8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</c:numCache>
            </c:numRef>
          </c:xVal>
          <c:yVal>
            <c:numRef>
              <c:f>'1200 K'!$K$4:$K$86</c:f>
              <c:numCache>
                <c:formatCode>General</c:formatCode>
                <c:ptCount val="83"/>
                <c:pt idx="0">
                  <c:v>4.0624999999999998E-4</c:v>
                </c:pt>
                <c:pt idx="1">
                  <c:v>3.467518002439911E-4</c:v>
                </c:pt>
                <c:pt idx="2">
                  <c:v>3.0245510111025171E-4</c:v>
                </c:pt>
                <c:pt idx="3">
                  <c:v>2.6819397330471044E-4</c:v>
                </c:pt>
                <c:pt idx="4">
                  <c:v>2.4090503619094119E-4</c:v>
                </c:pt>
                <c:pt idx="5">
                  <c:v>2.1865656715530608E-4</c:v>
                </c:pt>
                <c:pt idx="6">
                  <c:v>2.001701181163525E-4</c:v>
                </c:pt>
                <c:pt idx="7">
                  <c:v>1.8456588592320207E-4</c:v>
                </c:pt>
                <c:pt idx="8">
                  <c:v>1.7121856760316477E-4</c:v>
                </c:pt>
                <c:pt idx="9">
                  <c:v>1.596715425684351E-4</c:v>
                </c:pt>
                <c:pt idx="10">
                  <c:v>1.4958358633575112E-4</c:v>
                </c:pt>
                <c:pt idx="11">
                  <c:v>1.4069458346557405E-4</c:v>
                </c:pt>
                <c:pt idx="12">
                  <c:v>1.3280277982615282E-4</c:v>
                </c:pt>
                <c:pt idx="13">
                  <c:v>1.2574928400074651E-4</c:v>
                </c:pt>
                <c:pt idx="14">
                  <c:v>1.1940725862065617E-4</c:v>
                </c:pt>
                <c:pt idx="15">
                  <c:v>1.1367422540076536E-4</c:v>
                </c:pt>
                <c:pt idx="16">
                  <c:v>1.0846648534452245E-4</c:v>
                </c:pt>
                <c:pt idx="17">
                  <c:v>1.0371500551899057E-4</c:v>
                </c:pt>
                <c:pt idx="18">
                  <c:v>9.9362341561568066E-5</c:v>
                </c:pt>
                <c:pt idx="19">
                  <c:v>9.5360303903723172E-5</c:v>
                </c:pt>
                <c:pt idx="20">
                  <c:v>9.16681661463229E-5</c:v>
                </c:pt>
                <c:pt idx="21">
                  <c:v>8.8251274127261071E-5</c:v>
                </c:pt>
                <c:pt idx="22">
                  <c:v>8.5079954888932482E-5</c:v>
                </c:pt>
                <c:pt idx="23">
                  <c:v>8.212865272387103E-5</c:v>
                </c:pt>
                <c:pt idx="24">
                  <c:v>7.9375239008003335E-5</c:v>
                </c:pt>
                <c:pt idx="25">
                  <c:v>7.6800456360127148E-5</c:v>
                </c:pt>
                <c:pt idx="26">
                  <c:v>7.4387467584902808E-5</c:v>
                </c:pt>
                <c:pt idx="27">
                  <c:v>7.2121487056054081E-5</c:v>
                </c:pt>
                <c:pt idx="28">
                  <c:v>6.998947748046246E-5</c:v>
                </c:pt>
                <c:pt idx="29">
                  <c:v>6.7979898902375584E-5</c:v>
                </c:pt>
                <c:pt idx="30">
                  <c:v>6.6082499741147222E-5</c:v>
                </c:pt>
                <c:pt idx="31">
                  <c:v>6.4288141873065411E-5</c:v>
                </c:pt>
                <c:pt idx="32">
                  <c:v>6.2588653457464223E-5</c:v>
                </c:pt>
                <c:pt idx="33">
                  <c:v>6.09767045053088E-5</c:v>
                </c:pt>
                <c:pt idx="34">
                  <c:v>5.9445701193126529E-5</c:v>
                </c:pt>
                <c:pt idx="35">
                  <c:v>5.7989695708372425E-5</c:v>
                </c:pt>
                <c:pt idx="36">
                  <c:v>5.660330902700742E-5</c:v>
                </c:pt>
                <c:pt idx="37">
                  <c:v>5.5281664509588165E-5</c:v>
                </c:pt>
                <c:pt idx="38">
                  <c:v>5.4020330587984397E-5</c:v>
                </c:pt>
                <c:pt idx="39">
                  <c:v>5.2815271123198628E-5</c:v>
                </c:pt>
                <c:pt idx="40">
                  <c:v>5.1662802262563681E-5</c:v>
                </c:pt>
                <c:pt idx="41">
                  <c:v>5.0559554824768792E-5</c:v>
                </c:pt>
                <c:pt idx="42">
                  <c:v>4.9502441403672614E-5</c:v>
                </c:pt>
                <c:pt idx="43">
                  <c:v>4.8488627514415214E-5</c:v>
                </c:pt>
                <c:pt idx="44">
                  <c:v>4.7515506213952891E-5</c:v>
                </c:pt>
                <c:pt idx="45">
                  <c:v>4.6580675717520083E-5</c:v>
                </c:pt>
                <c:pt idx="46">
                  <c:v>4.568191960638142E-5</c:v>
                </c:pt>
                <c:pt idx="47">
                  <c:v>4.4817189283513513E-5</c:v>
                </c:pt>
                <c:pt idx="48">
                  <c:v>4.3984588384886614E-5</c:v>
                </c:pt>
                <c:pt idx="49">
                  <c:v>4.3182358896670515E-5</c:v>
                </c:pt>
                <c:pt idx="50">
                  <c:v>4.2408868764467034E-5</c:v>
                </c:pt>
                <c:pt idx="51">
                  <c:v>4.1662600810782868E-5</c:v>
                </c:pt>
                <c:pt idx="52">
                  <c:v>4.0942142802382063E-5</c:v>
                </c:pt>
                <c:pt idx="53">
                  <c:v>4.0246178530692597E-5</c:v>
                </c:pt>
                <c:pt idx="54">
                  <c:v>3.9573479786737441E-5</c:v>
                </c:pt>
                <c:pt idx="55">
                  <c:v>3.8922899127649658E-5</c:v>
                </c:pt>
                <c:pt idx="56">
                  <c:v>3.829336334515005E-5</c:v>
                </c:pt>
                <c:pt idx="57">
                  <c:v>3.7683867557778321E-5</c:v>
                </c:pt>
                <c:pt idx="58">
                  <c:v>3.7093469858470421E-5</c:v>
                </c:pt>
                <c:pt idx="59">
                  <c:v>3.6521286457517129E-5</c:v>
                </c:pt>
                <c:pt idx="60">
                  <c:v>3.5966487268225939E-5</c:v>
                </c:pt>
                <c:pt idx="61">
                  <c:v>3.5428291888914603E-5</c:v>
                </c:pt>
                <c:pt idx="62">
                  <c:v>3.4905965940334038E-5</c:v>
                </c:pt>
                <c:pt idx="63">
                  <c:v>3.4398817722372391E-5</c:v>
                </c:pt>
                <c:pt idx="64">
                  <c:v>3.3906195158033414E-5</c:v>
                </c:pt>
                <c:pt idx="65">
                  <c:v>3.3427482996297583E-5</c:v>
                </c:pt>
                <c:pt idx="66">
                  <c:v>3.2962100248636521E-5</c:v>
                </c:pt>
                <c:pt idx="67">
                  <c:v>3.2509497836722608E-5</c:v>
                </c:pt>
                <c:pt idx="68">
                  <c:v>3.2069156431309422E-5</c:v>
                </c:pt>
                <c:pt idx="69">
                  <c:v>3.1640584464399182E-5</c:v>
                </c:pt>
                <c:pt idx="70">
                  <c:v>3.1223316298700565E-5</c:v>
                </c:pt>
                <c:pt idx="71">
                  <c:v>3.0816910540045521E-5</c:v>
                </c:pt>
                <c:pt idx="72">
                  <c:v>3.0420948479907231E-5</c:v>
                </c:pt>
                <c:pt idx="73">
                  <c:v>3.0035032656466049E-5</c:v>
                </c:pt>
                <c:pt idx="74">
                  <c:v>2.9658785523828041E-5</c:v>
                </c:pt>
                <c:pt idx="75">
                  <c:v>2.9291848220029863E-5</c:v>
                </c:pt>
                <c:pt idx="76">
                  <c:v>2.8933879425379103E-5</c:v>
                </c:pt>
                <c:pt idx="77">
                  <c:v>2.8584554303495715E-5</c:v>
                </c:pt>
                <c:pt idx="78">
                  <c:v>2.8243563518148608E-5</c:v>
                </c:pt>
                <c:pt idx="79">
                  <c:v>2.7910612319632761E-5</c:v>
                </c:pt>
                <c:pt idx="80">
                  <c:v>2.758541969501526E-5</c:v>
                </c:pt>
                <c:pt idx="81">
                  <c:v>2.7267717577101175E-5</c:v>
                </c:pt>
                <c:pt idx="82">
                  <c:v>2.6957250107439262E-5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FB-714D-8581-C6188426D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66367"/>
        <c:axId val="115668047"/>
      </c:scatterChart>
      <c:valAx>
        <c:axId val="115666367"/>
        <c:scaling>
          <c:orientation val="minMax"/>
          <c:max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5668047"/>
        <c:crosses val="autoZero"/>
        <c:crossBetween val="midCat"/>
      </c:valAx>
      <c:valAx>
        <c:axId val="1156680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Defect 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566636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4166681926387104"/>
          <c:y val="0.30314585676790401"/>
          <c:w val="0.17519364585240799"/>
          <c:h val="0.1147967218383416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9.1212095828446929E-2"/>
                  <c:y val="-0.1244404345290172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2.460E+07x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- 3.075E+10x + 9.849E+12</a:t>
                    </a:r>
                    <a:br>
                      <a:rPr lang="en-US" baseline="0"/>
                    </a:br>
                    <a:r>
                      <a:rPr lang="en-US" baseline="0"/>
                      <a:t>R² = 9.973E-01</a:t>
                    </a:r>
                  </a:p>
                  <a:p>
                    <a:pPr>
                      <a:defRPr/>
                    </a:pPr>
                    <a:endParaRPr lang="en-US"/>
                  </a:p>
                </c:rich>
              </c:tx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summary!$B$4:$B$10</c:f>
              <c:numCache>
                <c:formatCode>General</c:formatCode>
                <c:ptCount val="7"/>
                <c:pt idx="0">
                  <c:v>600</c:v>
                </c:pt>
                <c:pt idx="1">
                  <c:v>700</c:v>
                </c:pt>
                <c:pt idx="2">
                  <c:v>800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</c:numCache>
            </c:numRef>
          </c:xVal>
          <c:yVal>
            <c:numRef>
              <c:f>summary!$D$4:$D$10</c:f>
              <c:numCache>
                <c:formatCode>0.0000E+00</c:formatCode>
                <c:ptCount val="7"/>
                <c:pt idx="0">
                  <c:v>172072000000</c:v>
                </c:pt>
                <c:pt idx="1">
                  <c:v>429199000000</c:v>
                </c:pt>
                <c:pt idx="2">
                  <c:v>1057138999999.9999</c:v>
                </c:pt>
                <c:pt idx="3">
                  <c:v>2280855000000</c:v>
                </c:pt>
                <c:pt idx="4">
                  <c:v>3380337000000</c:v>
                </c:pt>
                <c:pt idx="5">
                  <c:v>5785700000000</c:v>
                </c:pt>
                <c:pt idx="6">
                  <c:v>8447373999999.999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3C-CE48-88FE-53B8F789F47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summary!$B$14:$B$19</c:f>
              <c:numCache>
                <c:formatCode>General</c:formatCode>
                <c:ptCount val="6"/>
                <c:pt idx="0">
                  <c:v>600</c:v>
                </c:pt>
                <c:pt idx="1">
                  <c:v>700</c:v>
                </c:pt>
                <c:pt idx="2">
                  <c:v>800</c:v>
                </c:pt>
                <c:pt idx="3">
                  <c:v>900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summary!$C$14:$C$19</c:f>
              <c:numCache>
                <c:formatCode>0.00E+00</c:formatCode>
                <c:ptCount val="6"/>
                <c:pt idx="0">
                  <c:v>172072000000</c:v>
                </c:pt>
                <c:pt idx="1">
                  <c:v>429198999999.99994</c:v>
                </c:pt>
                <c:pt idx="2">
                  <c:v>1057138999999.9998</c:v>
                </c:pt>
                <c:pt idx="3">
                  <c:v>2280855000000</c:v>
                </c:pt>
                <c:pt idx="4">
                  <c:v>3380337000000</c:v>
                </c:pt>
                <c:pt idx="5">
                  <c:v>8447373999999.998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3C-CE48-88FE-53B8F789F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531152"/>
        <c:axId val="100697295"/>
      </c:scatterChart>
      <c:valAx>
        <c:axId val="174153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97295"/>
        <c:crosses val="autoZero"/>
        <c:crossBetween val="midCat"/>
      </c:valAx>
      <c:valAx>
        <c:axId val="100697295"/>
        <c:scaling>
          <c:orientation val="minMax"/>
        </c:scaling>
        <c:delete val="0"/>
        <c:axPos val="l"/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5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summary!$B$4:$B$10</c:f>
              <c:numCache>
                <c:formatCode>General</c:formatCode>
                <c:ptCount val="7"/>
                <c:pt idx="0">
                  <c:v>600</c:v>
                </c:pt>
                <c:pt idx="1">
                  <c:v>700</c:v>
                </c:pt>
                <c:pt idx="2">
                  <c:v>800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</c:numCache>
            </c:numRef>
          </c:xVal>
          <c:yVal>
            <c:numRef>
              <c:f>summary!$D$4:$D$10</c:f>
              <c:numCache>
                <c:formatCode>0.0000E+00</c:formatCode>
                <c:ptCount val="7"/>
                <c:pt idx="0">
                  <c:v>172072000000</c:v>
                </c:pt>
                <c:pt idx="1">
                  <c:v>429199000000</c:v>
                </c:pt>
                <c:pt idx="2">
                  <c:v>1057138999999.9999</c:v>
                </c:pt>
                <c:pt idx="3">
                  <c:v>2280855000000</c:v>
                </c:pt>
                <c:pt idx="4">
                  <c:v>3380337000000</c:v>
                </c:pt>
                <c:pt idx="5">
                  <c:v>5785700000000</c:v>
                </c:pt>
                <c:pt idx="6">
                  <c:v>8447373999999.999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39-7B47-9552-FAAF53CB73D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summary!$Q$3:$Q$10</c:f>
              <c:numCache>
                <c:formatCode>General</c:formatCode>
                <c:ptCount val="8"/>
                <c:pt idx="0">
                  <c:v>400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</c:numCache>
            </c:numRef>
          </c:xVal>
          <c:yVal>
            <c:numRef>
              <c:f>summary!$R$3:$R$10</c:f>
              <c:numCache>
                <c:formatCode>0.000E+00</c:formatCode>
                <c:ptCount val="8"/>
                <c:pt idx="0">
                  <c:v>18965733442.117989</c:v>
                </c:pt>
                <c:pt idx="1">
                  <c:v>188654642914.60367</c:v>
                </c:pt>
                <c:pt idx="2">
                  <c:v>451829537436.12347</c:v>
                </c:pt>
                <c:pt idx="3">
                  <c:v>962820640302.08105</c:v>
                </c:pt>
                <c:pt idx="4">
                  <c:v>1876572524962.2778</c:v>
                </c:pt>
                <c:pt idx="5">
                  <c:v>3408930471989.5225</c:v>
                </c:pt>
                <c:pt idx="6">
                  <c:v>5849797318633.75</c:v>
                </c:pt>
                <c:pt idx="7">
                  <c:v>9577303437346.7676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39-7B47-9552-FAAF53CB7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531152"/>
        <c:axId val="100697295"/>
      </c:scatterChart>
      <c:valAx>
        <c:axId val="174153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97295"/>
        <c:crosses val="autoZero"/>
        <c:crossBetween val="midCat"/>
      </c:valAx>
      <c:valAx>
        <c:axId val="100697295"/>
        <c:scaling>
          <c:orientation val="minMax"/>
        </c:scaling>
        <c:delete val="0"/>
        <c:axPos val="l"/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5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1212095828446929E-2"/>
                  <c:y val="-0.12444043452901721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summary!$B$4:$B$10</c:f>
              <c:numCache>
                <c:formatCode>General</c:formatCode>
                <c:ptCount val="7"/>
                <c:pt idx="0">
                  <c:v>600</c:v>
                </c:pt>
                <c:pt idx="1">
                  <c:v>700</c:v>
                </c:pt>
                <c:pt idx="2">
                  <c:v>800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</c:numCache>
            </c:numRef>
          </c:xVal>
          <c:yVal>
            <c:numRef>
              <c:f>summary!$C$4:$C$10</c:f>
              <c:numCache>
                <c:formatCode>0.0</c:formatCode>
                <c:ptCount val="7"/>
                <c:pt idx="0">
                  <c:v>172.072</c:v>
                </c:pt>
                <c:pt idx="1">
                  <c:v>429.19900000000001</c:v>
                </c:pt>
                <c:pt idx="2">
                  <c:v>1057.1389999999999</c:v>
                </c:pt>
                <c:pt idx="3">
                  <c:v>2280.855</c:v>
                </c:pt>
                <c:pt idx="4">
                  <c:v>3380.337</c:v>
                </c:pt>
                <c:pt idx="5">
                  <c:v>5785.7000000000007</c:v>
                </c:pt>
                <c:pt idx="6">
                  <c:v>8447.3739999999998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FB-CC4B-B4D3-7CE33B8A3E1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summary!$G$14:$G$19</c:f>
              <c:numCache>
                <c:formatCode>General</c:formatCode>
                <c:ptCount val="6"/>
                <c:pt idx="0">
                  <c:v>600</c:v>
                </c:pt>
                <c:pt idx="1">
                  <c:v>700</c:v>
                </c:pt>
                <c:pt idx="2">
                  <c:v>800</c:v>
                </c:pt>
                <c:pt idx="3">
                  <c:v>900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summary!$H$14:$H$19</c:f>
              <c:numCache>
                <c:formatCode>0.00E+00</c:formatCode>
                <c:ptCount val="6"/>
                <c:pt idx="0">
                  <c:v>172.07200000000003</c:v>
                </c:pt>
                <c:pt idx="1">
                  <c:v>429.19900000000001</c:v>
                </c:pt>
                <c:pt idx="2">
                  <c:v>1057.1389999999999</c:v>
                </c:pt>
                <c:pt idx="3">
                  <c:v>2280.855</c:v>
                </c:pt>
                <c:pt idx="4">
                  <c:v>3380.3369999999995</c:v>
                </c:pt>
                <c:pt idx="5">
                  <c:v>8447.3739999999998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FB-CC4B-B4D3-7CE33B8A3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531152"/>
        <c:axId val="100697295"/>
      </c:scatterChart>
      <c:valAx>
        <c:axId val="174153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97295"/>
        <c:crosses val="autoZero"/>
        <c:crossBetween val="midCat"/>
      </c:valAx>
      <c:valAx>
        <c:axId val="100697295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5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0</xdr:rowOff>
    </xdr:from>
    <xdr:to>
      <xdr:col>17</xdr:col>
      <xdr:colOff>260350</xdr:colOff>
      <xdr:row>25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ADF325-4A50-2C44-9538-817037C015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12</xdr:row>
      <xdr:rowOff>0</xdr:rowOff>
    </xdr:from>
    <xdr:to>
      <xdr:col>17</xdr:col>
      <xdr:colOff>260350</xdr:colOff>
      <xdr:row>27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8762B0-0126-184A-A16D-E1ED63BCD4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</xdr:colOff>
      <xdr:row>8</xdr:row>
      <xdr:rowOff>88900</xdr:rowOff>
    </xdr:from>
    <xdr:to>
      <xdr:col>17</xdr:col>
      <xdr:colOff>215900</xdr:colOff>
      <xdr:row>24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E06B95-D6FA-5E40-B009-622292500B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298450</xdr:colOff>
      <xdr:row>6</xdr:row>
      <xdr:rowOff>50800</xdr:rowOff>
    </xdr:from>
    <xdr:to>
      <xdr:col>17</xdr:col>
      <xdr:colOff>742950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F1E8FB-C548-264F-AE29-A4780A3F2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101600</xdr:colOff>
      <xdr:row>6</xdr:row>
      <xdr:rowOff>165100</xdr:rowOff>
    </xdr:from>
    <xdr:to>
      <xdr:col>27</xdr:col>
      <xdr:colOff>342900</xdr:colOff>
      <xdr:row>25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D9128B-B7EF-1441-BF3D-F6540ABE0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0</xdr:rowOff>
    </xdr:from>
    <xdr:to>
      <xdr:col>17</xdr:col>
      <xdr:colOff>241300</xdr:colOff>
      <xdr:row>28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F6E5CB-955D-D04E-8059-019EC0F58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31750</xdr:colOff>
      <xdr:row>29</xdr:row>
      <xdr:rowOff>114300</xdr:rowOff>
    </xdr:from>
    <xdr:to>
      <xdr:col>15</xdr:col>
      <xdr:colOff>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78976B-2D29-0741-ABCD-3FA6C285D3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29</xdr:row>
      <xdr:rowOff>139700</xdr:rowOff>
    </xdr:from>
    <xdr:to>
      <xdr:col>20</xdr:col>
      <xdr:colOff>742950</xdr:colOff>
      <xdr:row>44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23856A-E9E7-BC4F-AE5A-060CEBAA62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317500</xdr:colOff>
      <xdr:row>12</xdr:row>
      <xdr:rowOff>50800</xdr:rowOff>
    </xdr:from>
    <xdr:to>
      <xdr:col>17</xdr:col>
      <xdr:colOff>387350</xdr:colOff>
      <xdr:row>27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1F0842-5C3A-1E4F-A2D0-E504B5141A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11</xdr:row>
      <xdr:rowOff>190500</xdr:rowOff>
    </xdr:from>
    <xdr:to>
      <xdr:col>23</xdr:col>
      <xdr:colOff>273050</xdr:colOff>
      <xdr:row>26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A81CB6-BD60-5B4B-86B6-3380D7FC1F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260350</xdr:colOff>
      <xdr:row>35</xdr:row>
      <xdr:rowOff>165100</xdr:rowOff>
    </xdr:from>
    <xdr:to>
      <xdr:col>12</xdr:col>
      <xdr:colOff>400050</xdr:colOff>
      <xdr:row>49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B25A19-88D8-1C47-A973-1595ED777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171450</xdr:colOff>
      <xdr:row>1</xdr:row>
      <xdr:rowOff>69850</xdr:rowOff>
    </xdr:from>
    <xdr:to>
      <xdr:col>30</xdr:col>
      <xdr:colOff>615950</xdr:colOff>
      <xdr:row>14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3885711-9C08-3948-8F8C-5BA0A8630D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62CF3-CEBE-944A-97E4-D41F3DB10803}">
  <dimension ref="B1:N79"/>
  <sheetViews>
    <sheetView workbookViewId="0">
      <selection activeCell="M4" sqref="M4"/>
    </sheetView>
  </sheetViews>
  <sheetFormatPr baseColWidth="10" defaultRowHeight="16" x14ac:dyDescent="0.2"/>
  <sheetData>
    <row r="1" spans="2:14" x14ac:dyDescent="0.2">
      <c r="K1" t="s">
        <v>4</v>
      </c>
      <c r="M1" t="s">
        <v>8</v>
      </c>
      <c r="N1" t="s">
        <v>7</v>
      </c>
    </row>
    <row r="2" spans="2:14" x14ac:dyDescent="0.2">
      <c r="K2" t="s">
        <v>5</v>
      </c>
      <c r="M2">
        <v>172.072</v>
      </c>
      <c r="N2">
        <f>M2/(0.00000001)</f>
        <v>17207200000</v>
      </c>
    </row>
    <row r="3" spans="2:14" x14ac:dyDescent="0.2">
      <c r="F3" t="s">
        <v>0</v>
      </c>
      <c r="G3" t="s">
        <v>1</v>
      </c>
      <c r="H3" t="s">
        <v>2</v>
      </c>
      <c r="I3" t="s">
        <v>3</v>
      </c>
    </row>
    <row r="4" spans="2:14" x14ac:dyDescent="0.2">
      <c r="B4">
        <v>24</v>
      </c>
      <c r="C4">
        <v>0</v>
      </c>
      <c r="D4">
        <v>102</v>
      </c>
      <c r="F4">
        <v>0</v>
      </c>
      <c r="G4">
        <f>F4*50000*0.001</f>
        <v>0</v>
      </c>
      <c r="H4">
        <f>G4/1000</f>
        <v>0</v>
      </c>
      <c r="I4">
        <f>D4/2/128000</f>
        <v>3.9843749999999997E-4</v>
      </c>
      <c r="K4">
        <f>$I$4/($I$4*$M$2*$H4+1)</f>
        <v>3.9843749999999997E-4</v>
      </c>
      <c r="M4">
        <f>K79/K4</f>
        <v>0.79548181245807792</v>
      </c>
    </row>
    <row r="5" spans="2:14" x14ac:dyDescent="0.2">
      <c r="B5">
        <v>25</v>
      </c>
      <c r="C5">
        <v>0</v>
      </c>
      <c r="D5">
        <v>98</v>
      </c>
      <c r="F5">
        <v>1</v>
      </c>
      <c r="G5">
        <f>F5*50000*0.001</f>
        <v>50</v>
      </c>
      <c r="H5">
        <f>G5/1000</f>
        <v>0.05</v>
      </c>
      <c r="I5">
        <f>D5/2/128000</f>
        <v>3.8281250000000001E-4</v>
      </c>
      <c r="K5">
        <f>$I$4/($I$4*$M$2*$H5+1)</f>
        <v>3.9707632360355054E-4</v>
      </c>
    </row>
    <row r="6" spans="2:14" x14ac:dyDescent="0.2">
      <c r="B6">
        <v>26</v>
      </c>
      <c r="C6">
        <v>0</v>
      </c>
      <c r="D6">
        <v>98</v>
      </c>
      <c r="F6">
        <v>2</v>
      </c>
      <c r="G6">
        <f t="shared" ref="G6:G69" si="0">F6*50000*0.001</f>
        <v>100</v>
      </c>
      <c r="H6">
        <f t="shared" ref="H6:H69" si="1">G6/1000</f>
        <v>0.1</v>
      </c>
      <c r="I6">
        <f t="shared" ref="I6:I69" si="2">D6/2/128000</f>
        <v>3.8281250000000001E-4</v>
      </c>
      <c r="K6">
        <f t="shared" ref="K6:K69" si="3">$I$4/($I$4*$M$2*$H6+1)</f>
        <v>3.9572441587801792E-4</v>
      </c>
    </row>
    <row r="7" spans="2:14" x14ac:dyDescent="0.2">
      <c r="B7">
        <v>27</v>
      </c>
      <c r="C7">
        <v>0</v>
      </c>
      <c r="D7">
        <v>98</v>
      </c>
      <c r="F7">
        <v>3</v>
      </c>
      <c r="G7">
        <f t="shared" si="0"/>
        <v>150</v>
      </c>
      <c r="H7">
        <f t="shared" si="1"/>
        <v>0.15</v>
      </c>
      <c r="I7">
        <f t="shared" si="2"/>
        <v>3.8281250000000001E-4</v>
      </c>
      <c r="K7">
        <f t="shared" si="3"/>
        <v>3.9438168247475782E-4</v>
      </c>
    </row>
    <row r="8" spans="2:14" x14ac:dyDescent="0.2">
      <c r="B8">
        <v>28</v>
      </c>
      <c r="C8">
        <v>0</v>
      </c>
      <c r="D8">
        <v>98</v>
      </c>
      <c r="F8">
        <v>4</v>
      </c>
      <c r="G8">
        <f t="shared" si="0"/>
        <v>200</v>
      </c>
      <c r="H8">
        <f t="shared" si="1"/>
        <v>0.2</v>
      </c>
      <c r="I8">
        <f t="shared" si="2"/>
        <v>3.8281250000000001E-4</v>
      </c>
      <c r="K8">
        <f t="shared" si="3"/>
        <v>3.9304803032133421E-4</v>
      </c>
    </row>
    <row r="9" spans="2:14" x14ac:dyDescent="0.2">
      <c r="B9">
        <v>29</v>
      </c>
      <c r="C9">
        <v>0</v>
      </c>
      <c r="D9">
        <v>100</v>
      </c>
      <c r="F9">
        <v>5</v>
      </c>
      <c r="G9">
        <f t="shared" si="0"/>
        <v>250</v>
      </c>
      <c r="H9">
        <f t="shared" si="1"/>
        <v>0.25</v>
      </c>
      <c r="I9">
        <f t="shared" si="2"/>
        <v>3.9062500000000002E-4</v>
      </c>
      <c r="K9">
        <f t="shared" si="3"/>
        <v>3.9172336760001338E-4</v>
      </c>
    </row>
    <row r="10" spans="2:14" x14ac:dyDescent="0.2">
      <c r="B10">
        <v>30</v>
      </c>
      <c r="C10">
        <v>0</v>
      </c>
      <c r="D10">
        <v>98</v>
      </c>
      <c r="F10">
        <v>6</v>
      </c>
      <c r="G10">
        <f t="shared" si="0"/>
        <v>300</v>
      </c>
      <c r="H10">
        <f t="shared" si="1"/>
        <v>0.3</v>
      </c>
      <c r="I10">
        <f t="shared" si="2"/>
        <v>3.8281250000000001E-4</v>
      </c>
      <c r="K10">
        <f t="shared" si="3"/>
        <v>3.9040760372669196E-4</v>
      </c>
    </row>
    <row r="11" spans="2:14" x14ac:dyDescent="0.2">
      <c r="B11">
        <v>31</v>
      </c>
      <c r="C11">
        <v>0</v>
      </c>
      <c r="D11">
        <v>94</v>
      </c>
      <c r="F11">
        <v>7</v>
      </c>
      <c r="G11">
        <f t="shared" si="0"/>
        <v>350</v>
      </c>
      <c r="H11">
        <f t="shared" si="1"/>
        <v>0.35</v>
      </c>
      <c r="I11">
        <f t="shared" si="2"/>
        <v>3.671875E-4</v>
      </c>
      <c r="K11">
        <f t="shared" si="3"/>
        <v>3.8910064933024802E-4</v>
      </c>
    </row>
    <row r="12" spans="2:14" x14ac:dyDescent="0.2">
      <c r="B12">
        <v>32</v>
      </c>
      <c r="C12">
        <v>0</v>
      </c>
      <c r="D12">
        <v>94</v>
      </c>
      <c r="F12">
        <v>8</v>
      </c>
      <c r="G12">
        <f t="shared" si="0"/>
        <v>400</v>
      </c>
      <c r="H12">
        <f t="shared" si="1"/>
        <v>0.4</v>
      </c>
      <c r="I12">
        <f t="shared" si="2"/>
        <v>3.671875E-4</v>
      </c>
      <c r="K12">
        <f t="shared" si="3"/>
        <v>3.8780241623230559E-4</v>
      </c>
    </row>
    <row r="13" spans="2:14" x14ac:dyDescent="0.2">
      <c r="B13">
        <v>33</v>
      </c>
      <c r="C13">
        <v>0</v>
      </c>
      <c r="D13">
        <v>94</v>
      </c>
      <c r="F13">
        <v>9</v>
      </c>
      <c r="G13">
        <f t="shared" si="0"/>
        <v>450</v>
      </c>
      <c r="H13">
        <f t="shared" si="1"/>
        <v>0.45</v>
      </c>
      <c r="I13">
        <f t="shared" si="2"/>
        <v>3.671875E-4</v>
      </c>
      <c r="K13">
        <f t="shared" si="3"/>
        <v>3.8651281742740272E-4</v>
      </c>
    </row>
    <row r="14" spans="2:14" x14ac:dyDescent="0.2">
      <c r="B14">
        <v>34</v>
      </c>
      <c r="C14">
        <v>0</v>
      </c>
      <c r="D14">
        <v>92</v>
      </c>
      <c r="F14">
        <v>10</v>
      </c>
      <c r="G14">
        <f t="shared" si="0"/>
        <v>500</v>
      </c>
      <c r="H14">
        <f t="shared" si="1"/>
        <v>0.5</v>
      </c>
      <c r="I14">
        <f t="shared" si="2"/>
        <v>3.5937499999999999E-4</v>
      </c>
      <c r="K14">
        <f t="shared" si="3"/>
        <v>3.852317670635541E-4</v>
      </c>
    </row>
    <row r="15" spans="2:14" x14ac:dyDescent="0.2">
      <c r="B15">
        <v>35</v>
      </c>
      <c r="C15">
        <v>0</v>
      </c>
      <c r="D15">
        <v>92</v>
      </c>
      <c r="F15">
        <v>11</v>
      </c>
      <c r="G15">
        <f t="shared" si="0"/>
        <v>550</v>
      </c>
      <c r="H15">
        <f t="shared" si="1"/>
        <v>0.55000000000000004</v>
      </c>
      <c r="I15">
        <f t="shared" si="2"/>
        <v>3.5937499999999999E-4</v>
      </c>
      <c r="K15">
        <f t="shared" si="3"/>
        <v>3.839591804231988E-4</v>
      </c>
    </row>
    <row r="16" spans="2:14" x14ac:dyDescent="0.2">
      <c r="B16">
        <v>36</v>
      </c>
      <c r="C16">
        <v>0</v>
      </c>
      <c r="D16">
        <v>92</v>
      </c>
      <c r="F16">
        <v>12</v>
      </c>
      <c r="G16">
        <f t="shared" si="0"/>
        <v>600</v>
      </c>
      <c r="H16">
        <f t="shared" si="1"/>
        <v>0.6</v>
      </c>
      <c r="I16">
        <f t="shared" si="2"/>
        <v>3.5937499999999999E-4</v>
      </c>
      <c r="K16">
        <f t="shared" si="3"/>
        <v>3.8269497390452494E-4</v>
      </c>
    </row>
    <row r="17" spans="2:11" x14ac:dyDescent="0.2">
      <c r="B17">
        <v>37</v>
      </c>
      <c r="C17">
        <v>0</v>
      </c>
      <c r="D17">
        <v>92</v>
      </c>
      <c r="F17">
        <v>13</v>
      </c>
      <c r="G17">
        <f t="shared" si="0"/>
        <v>650</v>
      </c>
      <c r="H17">
        <f t="shared" si="1"/>
        <v>0.65</v>
      </c>
      <c r="I17">
        <f t="shared" si="2"/>
        <v>3.5937499999999999E-4</v>
      </c>
      <c r="K17">
        <f t="shared" si="3"/>
        <v>3.8143906500316113E-4</v>
      </c>
    </row>
    <row r="18" spans="2:11" x14ac:dyDescent="0.2">
      <c r="B18">
        <v>38</v>
      </c>
      <c r="C18">
        <v>0</v>
      </c>
      <c r="D18">
        <v>92</v>
      </c>
      <c r="F18">
        <v>14</v>
      </c>
      <c r="G18">
        <f t="shared" si="0"/>
        <v>700</v>
      </c>
      <c r="H18">
        <f t="shared" si="1"/>
        <v>0.7</v>
      </c>
      <c r="I18">
        <f t="shared" si="2"/>
        <v>3.5937499999999999E-4</v>
      </c>
      <c r="K18">
        <f t="shared" si="3"/>
        <v>3.8019137229422794E-4</v>
      </c>
    </row>
    <row r="19" spans="2:11" x14ac:dyDescent="0.2">
      <c r="B19">
        <v>39</v>
      </c>
      <c r="C19">
        <v>0</v>
      </c>
      <c r="D19">
        <v>92</v>
      </c>
      <c r="F19">
        <v>15</v>
      </c>
      <c r="G19">
        <f t="shared" si="0"/>
        <v>750</v>
      </c>
      <c r="H19">
        <f t="shared" si="1"/>
        <v>0.75</v>
      </c>
      <c r="I19">
        <f t="shared" si="2"/>
        <v>3.5937499999999999E-4</v>
      </c>
      <c r="K19">
        <f t="shared" si="3"/>
        <v>3.7895181541474038E-4</v>
      </c>
    </row>
    <row r="20" spans="2:11" x14ac:dyDescent="0.2">
      <c r="B20">
        <v>40</v>
      </c>
      <c r="C20">
        <v>0</v>
      </c>
      <c r="D20">
        <v>92</v>
      </c>
      <c r="F20">
        <v>16</v>
      </c>
      <c r="G20">
        <f t="shared" si="0"/>
        <v>800</v>
      </c>
      <c r="H20">
        <f t="shared" si="1"/>
        <v>0.8</v>
      </c>
      <c r="I20">
        <f t="shared" si="2"/>
        <v>3.5937499999999999E-4</v>
      </c>
      <c r="K20">
        <f t="shared" si="3"/>
        <v>3.7772031504635333E-4</v>
      </c>
    </row>
    <row r="21" spans="2:11" x14ac:dyDescent="0.2">
      <c r="B21">
        <v>41</v>
      </c>
      <c r="C21">
        <v>0</v>
      </c>
      <c r="D21">
        <v>92</v>
      </c>
      <c r="F21">
        <v>17</v>
      </c>
      <c r="G21">
        <f t="shared" si="0"/>
        <v>850</v>
      </c>
      <c r="H21">
        <f t="shared" si="1"/>
        <v>0.85</v>
      </c>
      <c r="I21">
        <f t="shared" si="2"/>
        <v>3.5937499999999999E-4</v>
      </c>
      <c r="K21">
        <f t="shared" si="3"/>
        <v>3.7649679289844247E-4</v>
      </c>
    </row>
    <row r="22" spans="2:11" x14ac:dyDescent="0.2">
      <c r="B22">
        <v>42</v>
      </c>
      <c r="C22">
        <v>0</v>
      </c>
      <c r="D22">
        <v>92</v>
      </c>
      <c r="F22">
        <v>18</v>
      </c>
      <c r="G22">
        <f t="shared" si="0"/>
        <v>900</v>
      </c>
      <c r="H22">
        <f t="shared" si="1"/>
        <v>0.9</v>
      </c>
      <c r="I22">
        <f t="shared" si="2"/>
        <v>3.5937499999999999E-4</v>
      </c>
      <c r="K22">
        <f t="shared" si="3"/>
        <v>3.7528117169151277E-4</v>
      </c>
    </row>
    <row r="23" spans="2:11" x14ac:dyDescent="0.2">
      <c r="B23">
        <v>43</v>
      </c>
      <c r="C23">
        <v>0</v>
      </c>
      <c r="D23">
        <v>92</v>
      </c>
      <c r="F23">
        <v>19</v>
      </c>
      <c r="G23">
        <f t="shared" si="0"/>
        <v>950</v>
      </c>
      <c r="H23">
        <f t="shared" si="1"/>
        <v>0.95</v>
      </c>
      <c r="I23">
        <f t="shared" si="2"/>
        <v>3.5937499999999999E-4</v>
      </c>
      <c r="K23">
        <f t="shared" si="3"/>
        <v>3.7407337514092776E-4</v>
      </c>
    </row>
    <row r="24" spans="2:11" x14ac:dyDescent="0.2">
      <c r="B24">
        <v>44</v>
      </c>
      <c r="C24">
        <v>0</v>
      </c>
      <c r="D24">
        <v>92</v>
      </c>
      <c r="F24">
        <v>20</v>
      </c>
      <c r="G24">
        <f t="shared" si="0"/>
        <v>1000</v>
      </c>
      <c r="H24">
        <f t="shared" si="1"/>
        <v>1</v>
      </c>
      <c r="I24">
        <f t="shared" si="2"/>
        <v>3.5937499999999999E-4</v>
      </c>
      <c r="K24">
        <f t="shared" si="3"/>
        <v>3.7287332794095138E-4</v>
      </c>
    </row>
    <row r="25" spans="2:11" x14ac:dyDescent="0.2">
      <c r="B25">
        <v>45</v>
      </c>
      <c r="C25">
        <v>0</v>
      </c>
      <c r="D25">
        <v>92</v>
      </c>
      <c r="F25">
        <v>21</v>
      </c>
      <c r="G25">
        <f t="shared" si="0"/>
        <v>1050</v>
      </c>
      <c r="H25">
        <f t="shared" si="1"/>
        <v>1.05</v>
      </c>
      <c r="I25">
        <f t="shared" si="2"/>
        <v>3.5937499999999999E-4</v>
      </c>
      <c r="K25">
        <f t="shared" si="3"/>
        <v>3.7168095574909672E-4</v>
      </c>
    </row>
    <row r="26" spans="2:11" x14ac:dyDescent="0.2">
      <c r="B26">
        <v>46</v>
      </c>
      <c r="C26">
        <v>0</v>
      </c>
      <c r="D26">
        <v>92</v>
      </c>
      <c r="F26">
        <v>22</v>
      </c>
      <c r="G26">
        <f t="shared" si="0"/>
        <v>1100</v>
      </c>
      <c r="H26">
        <f t="shared" si="1"/>
        <v>1.1000000000000001</v>
      </c>
      <c r="I26">
        <f t="shared" si="2"/>
        <v>3.5937499999999999E-4</v>
      </c>
      <c r="K26">
        <f t="shared" si="3"/>
        <v>3.7049618517077362E-4</v>
      </c>
    </row>
    <row r="27" spans="2:11" x14ac:dyDescent="0.2">
      <c r="B27">
        <v>47</v>
      </c>
      <c r="C27">
        <v>0</v>
      </c>
      <c r="D27">
        <v>92</v>
      </c>
      <c r="F27">
        <v>23</v>
      </c>
      <c r="G27">
        <f t="shared" si="0"/>
        <v>1150</v>
      </c>
      <c r="H27">
        <f t="shared" si="1"/>
        <v>1.1499999999999999</v>
      </c>
      <c r="I27">
        <f t="shared" si="2"/>
        <v>3.5937499999999999E-4</v>
      </c>
      <c r="K27">
        <f t="shared" si="3"/>
        <v>3.6931894374422908E-4</v>
      </c>
    </row>
    <row r="28" spans="2:11" x14ac:dyDescent="0.2">
      <c r="B28">
        <v>48</v>
      </c>
      <c r="C28">
        <v>0</v>
      </c>
      <c r="D28">
        <v>92</v>
      </c>
      <c r="F28">
        <v>24</v>
      </c>
      <c r="G28">
        <f t="shared" si="0"/>
        <v>1200</v>
      </c>
      <c r="H28">
        <f t="shared" si="1"/>
        <v>1.2</v>
      </c>
      <c r="I28">
        <f t="shared" si="2"/>
        <v>3.5937499999999999E-4</v>
      </c>
      <c r="K28">
        <f t="shared" si="3"/>
        <v>3.6814915992577376E-4</v>
      </c>
    </row>
    <row r="29" spans="2:11" x14ac:dyDescent="0.2">
      <c r="B29">
        <v>49</v>
      </c>
      <c r="C29">
        <v>0</v>
      </c>
      <c r="D29">
        <v>92</v>
      </c>
      <c r="F29">
        <v>25</v>
      </c>
      <c r="G29">
        <f t="shared" si="0"/>
        <v>1250</v>
      </c>
      <c r="H29">
        <f t="shared" si="1"/>
        <v>1.25</v>
      </c>
      <c r="I29">
        <f t="shared" si="2"/>
        <v>3.5937499999999999E-4</v>
      </c>
      <c r="K29">
        <f t="shared" si="3"/>
        <v>3.6698676307528858E-4</v>
      </c>
    </row>
    <row r="30" spans="2:11" x14ac:dyDescent="0.2">
      <c r="B30">
        <v>50</v>
      </c>
      <c r="C30">
        <v>0</v>
      </c>
      <c r="D30">
        <v>92</v>
      </c>
      <c r="F30">
        <v>26</v>
      </c>
      <c r="G30">
        <f t="shared" si="0"/>
        <v>1300</v>
      </c>
      <c r="H30">
        <f t="shared" si="1"/>
        <v>1.3</v>
      </c>
      <c r="I30">
        <f t="shared" si="2"/>
        <v>3.5937499999999999E-4</v>
      </c>
      <c r="K30">
        <f t="shared" si="3"/>
        <v>3.6583168344200519E-4</v>
      </c>
    </row>
    <row r="31" spans="2:11" x14ac:dyDescent="0.2">
      <c r="B31">
        <v>51</v>
      </c>
      <c r="C31">
        <v>0</v>
      </c>
      <c r="D31">
        <v>92</v>
      </c>
      <c r="F31">
        <v>27</v>
      </c>
      <c r="G31">
        <f t="shared" si="0"/>
        <v>1350</v>
      </c>
      <c r="H31">
        <f t="shared" si="1"/>
        <v>1.35</v>
      </c>
      <c r="I31">
        <f t="shared" si="2"/>
        <v>3.5937499999999999E-4</v>
      </c>
      <c r="K31">
        <f t="shared" si="3"/>
        <v>3.6468385215055339E-4</v>
      </c>
    </row>
    <row r="32" spans="2:11" x14ac:dyDescent="0.2">
      <c r="B32">
        <v>52</v>
      </c>
      <c r="C32">
        <v>0</v>
      </c>
      <c r="D32">
        <v>90</v>
      </c>
      <c r="F32">
        <v>28</v>
      </c>
      <c r="G32">
        <f t="shared" si="0"/>
        <v>1400</v>
      </c>
      <c r="H32">
        <f t="shared" si="1"/>
        <v>1.4</v>
      </c>
      <c r="I32">
        <f t="shared" si="2"/>
        <v>3.5156249999999999E-4</v>
      </c>
      <c r="K32">
        <f t="shared" si="3"/>
        <v>3.6354320118727108E-4</v>
      </c>
    </row>
    <row r="33" spans="2:11" x14ac:dyDescent="0.2">
      <c r="B33">
        <v>53</v>
      </c>
      <c r="C33">
        <v>0</v>
      </c>
      <c r="D33">
        <v>90</v>
      </c>
      <c r="F33">
        <v>29</v>
      </c>
      <c r="G33">
        <f t="shared" si="0"/>
        <v>1450</v>
      </c>
      <c r="H33">
        <f t="shared" si="1"/>
        <v>1.45</v>
      </c>
      <c r="I33">
        <f t="shared" si="2"/>
        <v>3.5156249999999999E-4</v>
      </c>
      <c r="K33">
        <f t="shared" si="3"/>
        <v>3.6240966338677011E-4</v>
      </c>
    </row>
    <row r="34" spans="2:11" x14ac:dyDescent="0.2">
      <c r="B34">
        <v>54</v>
      </c>
      <c r="C34">
        <v>0</v>
      </c>
      <c r="D34">
        <v>90</v>
      </c>
      <c r="F34">
        <v>30</v>
      </c>
      <c r="G34">
        <f t="shared" si="0"/>
        <v>1500</v>
      </c>
      <c r="H34">
        <f t="shared" si="1"/>
        <v>1.5</v>
      </c>
      <c r="I34">
        <f t="shared" si="2"/>
        <v>3.5156249999999999E-4</v>
      </c>
      <c r="K34">
        <f t="shared" si="3"/>
        <v>3.6128317241875284E-4</v>
      </c>
    </row>
    <row r="35" spans="2:11" x14ac:dyDescent="0.2">
      <c r="B35">
        <v>55</v>
      </c>
      <c r="C35">
        <v>0</v>
      </c>
      <c r="D35">
        <v>88</v>
      </c>
      <c r="F35">
        <v>31</v>
      </c>
      <c r="G35">
        <f t="shared" si="0"/>
        <v>1550</v>
      </c>
      <c r="H35">
        <f t="shared" si="1"/>
        <v>1.55</v>
      </c>
      <c r="I35">
        <f t="shared" si="2"/>
        <v>3.4374999999999998E-4</v>
      </c>
      <c r="K35">
        <f t="shared" si="3"/>
        <v>3.6016366277507331E-4</v>
      </c>
    </row>
    <row r="36" spans="2:11" x14ac:dyDescent="0.2">
      <c r="B36">
        <v>56</v>
      </c>
      <c r="C36">
        <v>0</v>
      </c>
      <c r="D36">
        <v>88</v>
      </c>
      <c r="F36">
        <v>32</v>
      </c>
      <c r="G36">
        <f t="shared" si="0"/>
        <v>1600</v>
      </c>
      <c r="H36">
        <f t="shared" si="1"/>
        <v>1.6</v>
      </c>
      <c r="I36">
        <f t="shared" si="2"/>
        <v>3.4374999999999998E-4</v>
      </c>
      <c r="K36">
        <f t="shared" si="3"/>
        <v>3.5905106975703884E-4</v>
      </c>
    </row>
    <row r="37" spans="2:11" x14ac:dyDescent="0.2">
      <c r="B37">
        <v>57</v>
      </c>
      <c r="C37">
        <v>0</v>
      </c>
      <c r="D37">
        <v>88</v>
      </c>
      <c r="F37">
        <v>33</v>
      </c>
      <c r="G37">
        <f t="shared" si="0"/>
        <v>1650</v>
      </c>
      <c r="H37">
        <f t="shared" si="1"/>
        <v>1.65</v>
      </c>
      <c r="I37">
        <f t="shared" si="2"/>
        <v>3.4374999999999998E-4</v>
      </c>
      <c r="K37">
        <f t="shared" si="3"/>
        <v>3.5794532946294583E-4</v>
      </c>
    </row>
    <row r="38" spans="2:11" x14ac:dyDescent="0.2">
      <c r="B38">
        <v>58</v>
      </c>
      <c r="C38">
        <v>0</v>
      </c>
      <c r="D38">
        <v>88</v>
      </c>
      <c r="F38">
        <v>34</v>
      </c>
      <c r="G38">
        <f t="shared" si="0"/>
        <v>1700</v>
      </c>
      <c r="H38">
        <f t="shared" si="1"/>
        <v>1.7</v>
      </c>
      <c r="I38">
        <f t="shared" si="2"/>
        <v>3.4374999999999998E-4</v>
      </c>
      <c r="K38">
        <f t="shared" si="3"/>
        <v>3.5684637877584534E-4</v>
      </c>
    </row>
    <row r="39" spans="2:11" x14ac:dyDescent="0.2">
      <c r="B39">
        <v>59</v>
      </c>
      <c r="C39">
        <v>0</v>
      </c>
      <c r="D39">
        <v>88</v>
      </c>
      <c r="F39">
        <v>35</v>
      </c>
      <c r="G39">
        <f t="shared" si="0"/>
        <v>1750</v>
      </c>
      <c r="H39">
        <f t="shared" si="1"/>
        <v>1.75</v>
      </c>
      <c r="I39">
        <f t="shared" si="2"/>
        <v>3.4374999999999998E-4</v>
      </c>
      <c r="K39">
        <f t="shared" si="3"/>
        <v>3.5575415535153368E-4</v>
      </c>
    </row>
    <row r="40" spans="2:11" x14ac:dyDescent="0.2">
      <c r="B40">
        <v>60</v>
      </c>
      <c r="C40">
        <v>0</v>
      </c>
      <c r="D40">
        <v>88</v>
      </c>
      <c r="F40">
        <v>36</v>
      </c>
      <c r="G40">
        <f t="shared" si="0"/>
        <v>1800</v>
      </c>
      <c r="H40">
        <f t="shared" si="1"/>
        <v>1.8</v>
      </c>
      <c r="I40">
        <f t="shared" si="2"/>
        <v>3.4374999999999998E-4</v>
      </c>
      <c r="K40">
        <f t="shared" si="3"/>
        <v>3.5466859760676191E-4</v>
      </c>
    </row>
    <row r="41" spans="2:11" x14ac:dyDescent="0.2">
      <c r="B41">
        <v>61</v>
      </c>
      <c r="C41">
        <v>0</v>
      </c>
      <c r="D41">
        <v>88</v>
      </c>
      <c r="F41">
        <v>37</v>
      </c>
      <c r="G41">
        <f t="shared" si="0"/>
        <v>1850</v>
      </c>
      <c r="H41">
        <f t="shared" si="1"/>
        <v>1.85</v>
      </c>
      <c r="I41">
        <f t="shared" si="2"/>
        <v>3.4374999999999998E-4</v>
      </c>
      <c r="K41">
        <f t="shared" si="3"/>
        <v>3.5358964470766168E-4</v>
      </c>
    </row>
    <row r="42" spans="2:11" x14ac:dyDescent="0.2">
      <c r="B42">
        <v>62</v>
      </c>
      <c r="C42">
        <v>0</v>
      </c>
      <c r="D42">
        <v>86</v>
      </c>
      <c r="F42">
        <v>38</v>
      </c>
      <c r="G42">
        <f t="shared" si="0"/>
        <v>1900</v>
      </c>
      <c r="H42">
        <f t="shared" si="1"/>
        <v>1.9</v>
      </c>
      <c r="I42">
        <f t="shared" si="2"/>
        <v>3.3593749999999997E-4</v>
      </c>
      <c r="K42">
        <f t="shared" si="3"/>
        <v>3.525172365583809E-4</v>
      </c>
    </row>
    <row r="43" spans="2:11" x14ac:dyDescent="0.2">
      <c r="B43">
        <v>63</v>
      </c>
      <c r="C43">
        <v>0</v>
      </c>
      <c r="D43">
        <v>86</v>
      </c>
      <c r="F43">
        <v>39</v>
      </c>
      <c r="G43">
        <f t="shared" si="0"/>
        <v>1950</v>
      </c>
      <c r="H43">
        <f t="shared" si="1"/>
        <v>1.95</v>
      </c>
      <c r="I43">
        <f t="shared" si="2"/>
        <v>3.3593749999999997E-4</v>
      </c>
      <c r="K43">
        <f t="shared" si="3"/>
        <v>3.5145131378992603E-4</v>
      </c>
    </row>
    <row r="44" spans="2:11" x14ac:dyDescent="0.2">
      <c r="B44">
        <v>64</v>
      </c>
      <c r="C44">
        <v>0</v>
      </c>
      <c r="D44">
        <v>86</v>
      </c>
      <c r="F44">
        <v>40</v>
      </c>
      <c r="G44">
        <f t="shared" si="0"/>
        <v>2000</v>
      </c>
      <c r="H44">
        <f t="shared" si="1"/>
        <v>2</v>
      </c>
      <c r="I44">
        <f t="shared" si="2"/>
        <v>3.3593749999999997E-4</v>
      </c>
      <c r="K44">
        <f t="shared" si="3"/>
        <v>3.5039181774920605E-4</v>
      </c>
    </row>
    <row r="45" spans="2:11" x14ac:dyDescent="0.2">
      <c r="B45">
        <v>65</v>
      </c>
      <c r="C45">
        <v>0</v>
      </c>
      <c r="D45">
        <v>86</v>
      </c>
      <c r="F45">
        <v>41</v>
      </c>
      <c r="G45">
        <f t="shared" si="0"/>
        <v>2050</v>
      </c>
      <c r="H45">
        <f t="shared" si="1"/>
        <v>2.0499999999999998</v>
      </c>
      <c r="I45">
        <f t="shared" si="2"/>
        <v>3.3593749999999997E-4</v>
      </c>
      <c r="K45">
        <f t="shared" si="3"/>
        <v>3.493386904882738E-4</v>
      </c>
    </row>
    <row r="46" spans="2:11" x14ac:dyDescent="0.2">
      <c r="B46">
        <v>66</v>
      </c>
      <c r="C46">
        <v>0</v>
      </c>
      <c r="D46">
        <v>86</v>
      </c>
      <c r="F46">
        <v>42</v>
      </c>
      <c r="G46">
        <f t="shared" si="0"/>
        <v>2100</v>
      </c>
      <c r="H46">
        <f t="shared" si="1"/>
        <v>2.1</v>
      </c>
      <c r="I46">
        <f t="shared" si="2"/>
        <v>3.3593749999999997E-4</v>
      </c>
      <c r="K46">
        <f t="shared" si="3"/>
        <v>3.4829187475376099E-4</v>
      </c>
    </row>
    <row r="47" spans="2:11" x14ac:dyDescent="0.2">
      <c r="B47">
        <v>67</v>
      </c>
      <c r="C47">
        <v>0</v>
      </c>
      <c r="D47">
        <v>86</v>
      </c>
      <c r="F47">
        <v>43</v>
      </c>
      <c r="G47">
        <f t="shared" si="0"/>
        <v>2150</v>
      </c>
      <c r="H47">
        <f t="shared" si="1"/>
        <v>2.15</v>
      </c>
      <c r="I47">
        <f t="shared" si="2"/>
        <v>3.3593749999999997E-4</v>
      </c>
      <c r="K47">
        <f t="shared" si="3"/>
        <v>3.4725131397650286E-4</v>
      </c>
    </row>
    <row r="48" spans="2:11" x14ac:dyDescent="0.2">
      <c r="B48">
        <v>68</v>
      </c>
      <c r="C48">
        <v>0</v>
      </c>
      <c r="D48">
        <v>86</v>
      </c>
      <c r="F48">
        <v>44</v>
      </c>
      <c r="G48">
        <f t="shared" si="0"/>
        <v>2200</v>
      </c>
      <c r="H48">
        <f t="shared" si="1"/>
        <v>2.2000000000000002</v>
      </c>
      <c r="I48">
        <f t="shared" si="2"/>
        <v>3.3593749999999997E-4</v>
      </c>
      <c r="K48">
        <f t="shared" si="3"/>
        <v>3.4621695226134735E-4</v>
      </c>
    </row>
    <row r="49" spans="2:11" x14ac:dyDescent="0.2">
      <c r="B49">
        <v>69</v>
      </c>
      <c r="C49">
        <v>0</v>
      </c>
      <c r="D49">
        <v>88</v>
      </c>
      <c r="F49">
        <v>45</v>
      </c>
      <c r="G49">
        <f t="shared" si="0"/>
        <v>2250</v>
      </c>
      <c r="H49">
        <f t="shared" si="1"/>
        <v>2.25</v>
      </c>
      <c r="I49">
        <f t="shared" si="2"/>
        <v>3.4374999999999998E-4</v>
      </c>
      <c r="K49">
        <f t="shared" si="3"/>
        <v>3.4518873437714705E-4</v>
      </c>
    </row>
    <row r="50" spans="2:11" x14ac:dyDescent="0.2">
      <c r="B50">
        <v>70</v>
      </c>
      <c r="C50">
        <v>0</v>
      </c>
      <c r="D50">
        <v>86</v>
      </c>
      <c r="F50">
        <v>46</v>
      </c>
      <c r="G50">
        <f t="shared" si="0"/>
        <v>2300</v>
      </c>
      <c r="H50">
        <f t="shared" si="1"/>
        <v>2.2999999999999998</v>
      </c>
      <c r="I50">
        <f t="shared" si="2"/>
        <v>3.3593749999999997E-4</v>
      </c>
      <c r="K50">
        <f t="shared" si="3"/>
        <v>3.4416660574692801E-4</v>
      </c>
    </row>
    <row r="51" spans="2:11" x14ac:dyDescent="0.2">
      <c r="B51">
        <v>71</v>
      </c>
      <c r="C51">
        <v>0</v>
      </c>
      <c r="D51">
        <v>86</v>
      </c>
      <c r="F51">
        <v>47</v>
      </c>
      <c r="G51">
        <f t="shared" si="0"/>
        <v>2350</v>
      </c>
      <c r="H51">
        <f t="shared" si="1"/>
        <v>2.35</v>
      </c>
      <c r="I51">
        <f t="shared" si="2"/>
        <v>3.3593749999999997E-4</v>
      </c>
      <c r="K51">
        <f t="shared" si="3"/>
        <v>3.4315051243823309E-4</v>
      </c>
    </row>
    <row r="52" spans="2:11" x14ac:dyDescent="0.2">
      <c r="B52">
        <v>72</v>
      </c>
      <c r="C52">
        <v>0</v>
      </c>
      <c r="D52">
        <v>86</v>
      </c>
      <c r="F52">
        <v>48</v>
      </c>
      <c r="G52">
        <f t="shared" si="0"/>
        <v>2400</v>
      </c>
      <c r="H52">
        <f t="shared" si="1"/>
        <v>2.4</v>
      </c>
      <c r="I52">
        <f t="shared" si="2"/>
        <v>3.3593749999999997E-4</v>
      </c>
      <c r="K52">
        <f t="shared" si="3"/>
        <v>3.4214040115363619E-4</v>
      </c>
    </row>
    <row r="53" spans="2:11" x14ac:dyDescent="0.2">
      <c r="B53">
        <v>73</v>
      </c>
      <c r="C53">
        <v>0</v>
      </c>
      <c r="D53">
        <v>86</v>
      </c>
      <c r="F53">
        <v>49</v>
      </c>
      <c r="G53">
        <f t="shared" si="0"/>
        <v>2450</v>
      </c>
      <c r="H53">
        <f t="shared" si="1"/>
        <v>2.4500000000000002</v>
      </c>
      <c r="I53">
        <f t="shared" si="2"/>
        <v>3.3593749999999997E-4</v>
      </c>
      <c r="K53">
        <f t="shared" si="3"/>
        <v>3.4113621922142272E-4</v>
      </c>
    </row>
    <row r="54" spans="2:11" x14ac:dyDescent="0.2">
      <c r="B54">
        <v>74</v>
      </c>
      <c r="C54">
        <v>0</v>
      </c>
      <c r="D54">
        <v>84</v>
      </c>
      <c r="F54">
        <v>50</v>
      </c>
      <c r="G54">
        <f t="shared" si="0"/>
        <v>2500</v>
      </c>
      <c r="H54">
        <f t="shared" si="1"/>
        <v>2.5</v>
      </c>
      <c r="I54">
        <f t="shared" si="2"/>
        <v>3.2812500000000002E-4</v>
      </c>
      <c r="K54">
        <f t="shared" si="3"/>
        <v>3.4013791458643432E-4</v>
      </c>
    </row>
    <row r="55" spans="2:11" x14ac:dyDescent="0.2">
      <c r="B55">
        <v>75</v>
      </c>
      <c r="C55">
        <v>0</v>
      </c>
      <c r="D55">
        <v>84</v>
      </c>
      <c r="F55">
        <v>51</v>
      </c>
      <c r="G55">
        <f t="shared" si="0"/>
        <v>2550</v>
      </c>
      <c r="H55">
        <f t="shared" si="1"/>
        <v>2.5499999999999998</v>
      </c>
      <c r="I55">
        <f t="shared" si="2"/>
        <v>3.2812500000000002E-4</v>
      </c>
      <c r="K55">
        <f t="shared" si="3"/>
        <v>3.3914543580107373E-4</v>
      </c>
    </row>
    <row r="56" spans="2:11" x14ac:dyDescent="0.2">
      <c r="B56">
        <v>76</v>
      </c>
      <c r="C56">
        <v>0</v>
      </c>
      <c r="D56">
        <v>84</v>
      </c>
      <c r="F56">
        <v>52</v>
      </c>
      <c r="G56">
        <f t="shared" si="0"/>
        <v>2600</v>
      </c>
      <c r="H56">
        <f t="shared" si="1"/>
        <v>2.6</v>
      </c>
      <c r="I56">
        <f t="shared" si="2"/>
        <v>3.2812500000000002E-4</v>
      </c>
      <c r="K56">
        <f t="shared" si="3"/>
        <v>3.3815873201646662E-4</v>
      </c>
    </row>
    <row r="57" spans="2:11" x14ac:dyDescent="0.2">
      <c r="B57">
        <v>77</v>
      </c>
      <c r="C57">
        <v>0</v>
      </c>
      <c r="D57">
        <v>84</v>
      </c>
      <c r="F57">
        <v>53</v>
      </c>
      <c r="G57">
        <f t="shared" si="0"/>
        <v>2650</v>
      </c>
      <c r="H57">
        <f t="shared" si="1"/>
        <v>2.65</v>
      </c>
      <c r="I57">
        <f t="shared" si="2"/>
        <v>3.2812500000000002E-4</v>
      </c>
      <c r="K57">
        <f t="shared" si="3"/>
        <v>3.3717775297377749E-4</v>
      </c>
    </row>
    <row r="58" spans="2:11" x14ac:dyDescent="0.2">
      <c r="B58">
        <v>78</v>
      </c>
      <c r="C58">
        <v>0</v>
      </c>
      <c r="D58">
        <v>84</v>
      </c>
      <c r="F58">
        <v>54</v>
      </c>
      <c r="G58">
        <f t="shared" si="0"/>
        <v>2700</v>
      </c>
      <c r="H58">
        <f t="shared" si="1"/>
        <v>2.7</v>
      </c>
      <c r="I58">
        <f t="shared" si="2"/>
        <v>3.2812500000000002E-4</v>
      </c>
      <c r="K58">
        <f t="shared" si="3"/>
        <v>3.3620244899567573E-4</v>
      </c>
    </row>
    <row r="59" spans="2:11" x14ac:dyDescent="0.2">
      <c r="B59">
        <v>79</v>
      </c>
      <c r="C59">
        <v>0</v>
      </c>
      <c r="D59">
        <v>84</v>
      </c>
      <c r="F59">
        <v>55</v>
      </c>
      <c r="G59">
        <f t="shared" si="0"/>
        <v>2750</v>
      </c>
      <c r="H59">
        <f t="shared" si="1"/>
        <v>2.75</v>
      </c>
      <c r="I59">
        <f t="shared" si="2"/>
        <v>3.2812500000000002E-4</v>
      </c>
      <c r="K59">
        <f t="shared" si="3"/>
        <v>3.3523277097794986E-4</v>
      </c>
    </row>
    <row r="60" spans="2:11" x14ac:dyDescent="0.2">
      <c r="B60">
        <v>80</v>
      </c>
      <c r="C60">
        <v>0</v>
      </c>
      <c r="D60">
        <v>84</v>
      </c>
      <c r="F60">
        <v>56</v>
      </c>
      <c r="G60">
        <f t="shared" si="0"/>
        <v>2800</v>
      </c>
      <c r="H60">
        <f t="shared" si="1"/>
        <v>2.8</v>
      </c>
      <c r="I60">
        <f t="shared" si="2"/>
        <v>3.2812500000000002E-4</v>
      </c>
      <c r="K60">
        <f t="shared" si="3"/>
        <v>3.3426867038126637E-4</v>
      </c>
    </row>
    <row r="61" spans="2:11" x14ac:dyDescent="0.2">
      <c r="B61">
        <v>81</v>
      </c>
      <c r="C61">
        <v>0</v>
      </c>
      <c r="D61">
        <v>84</v>
      </c>
      <c r="F61">
        <v>57</v>
      </c>
      <c r="G61">
        <f t="shared" si="0"/>
        <v>2850</v>
      </c>
      <c r="H61">
        <f t="shared" si="1"/>
        <v>2.85</v>
      </c>
      <c r="I61">
        <f t="shared" si="2"/>
        <v>3.2812500000000002E-4</v>
      </c>
      <c r="K61">
        <f t="shared" si="3"/>
        <v>3.3331009922307032E-4</v>
      </c>
    </row>
    <row r="62" spans="2:11" x14ac:dyDescent="0.2">
      <c r="B62">
        <v>82</v>
      </c>
      <c r="C62">
        <v>0</v>
      </c>
      <c r="D62">
        <v>84</v>
      </c>
      <c r="F62">
        <v>58</v>
      </c>
      <c r="G62">
        <f t="shared" si="0"/>
        <v>2900</v>
      </c>
      <c r="H62">
        <f t="shared" si="1"/>
        <v>2.9</v>
      </c>
      <c r="I62">
        <f t="shared" si="2"/>
        <v>3.2812500000000002E-4</v>
      </c>
      <c r="K62">
        <f t="shared" si="3"/>
        <v>3.3235701006962496E-4</v>
      </c>
    </row>
    <row r="63" spans="2:11" x14ac:dyDescent="0.2">
      <c r="B63">
        <v>83</v>
      </c>
      <c r="C63">
        <v>0</v>
      </c>
      <c r="D63">
        <v>84</v>
      </c>
      <c r="F63">
        <v>59</v>
      </c>
      <c r="G63">
        <f t="shared" si="0"/>
        <v>2950</v>
      </c>
      <c r="H63">
        <f t="shared" si="1"/>
        <v>2.95</v>
      </c>
      <c r="I63">
        <f t="shared" si="2"/>
        <v>3.2812500000000002E-4</v>
      </c>
      <c r="K63">
        <f t="shared" si="3"/>
        <v>3.3140935602818709E-4</v>
      </c>
    </row>
    <row r="64" spans="2:11" x14ac:dyDescent="0.2">
      <c r="B64">
        <v>84</v>
      </c>
      <c r="C64">
        <v>0</v>
      </c>
      <c r="D64">
        <v>84</v>
      </c>
      <c r="F64">
        <v>60</v>
      </c>
      <c r="G64">
        <f t="shared" si="0"/>
        <v>3000</v>
      </c>
      <c r="H64">
        <f t="shared" si="1"/>
        <v>3</v>
      </c>
      <c r="I64">
        <f t="shared" si="2"/>
        <v>3.2812500000000002E-4</v>
      </c>
      <c r="K64">
        <f t="shared" si="3"/>
        <v>3.3046709073931676E-4</v>
      </c>
    </row>
    <row r="65" spans="2:11" x14ac:dyDescent="0.2">
      <c r="B65">
        <v>85</v>
      </c>
      <c r="C65">
        <v>0</v>
      </c>
      <c r="D65">
        <v>84</v>
      </c>
      <c r="F65">
        <v>61</v>
      </c>
      <c r="G65">
        <f t="shared" si="0"/>
        <v>3050</v>
      </c>
      <c r="H65">
        <f t="shared" si="1"/>
        <v>3.05</v>
      </c>
      <c r="I65">
        <f t="shared" si="2"/>
        <v>3.2812500000000002E-4</v>
      </c>
      <c r="K65">
        <f t="shared" si="3"/>
        <v>3.2953016836931716E-4</v>
      </c>
    </row>
    <row r="66" spans="2:11" x14ac:dyDescent="0.2">
      <c r="B66">
        <v>86</v>
      </c>
      <c r="C66">
        <v>0</v>
      </c>
      <c r="D66">
        <v>84</v>
      </c>
      <c r="F66">
        <v>62</v>
      </c>
      <c r="G66">
        <f t="shared" si="0"/>
        <v>3100</v>
      </c>
      <c r="H66">
        <f t="shared" si="1"/>
        <v>3.1</v>
      </c>
      <c r="I66">
        <f t="shared" si="2"/>
        <v>3.2812500000000002E-4</v>
      </c>
      <c r="K66">
        <f t="shared" si="3"/>
        <v>3.2859854360280257E-4</v>
      </c>
    </row>
    <row r="67" spans="2:11" x14ac:dyDescent="0.2">
      <c r="B67">
        <v>87</v>
      </c>
      <c r="C67">
        <v>0</v>
      </c>
      <c r="D67">
        <v>84</v>
      </c>
      <c r="F67">
        <v>63</v>
      </c>
      <c r="G67">
        <f t="shared" si="0"/>
        <v>3150</v>
      </c>
      <c r="H67">
        <f t="shared" si="1"/>
        <v>3.15</v>
      </c>
      <c r="I67">
        <f t="shared" si="2"/>
        <v>3.2812500000000002E-4</v>
      </c>
      <c r="K67">
        <f t="shared" si="3"/>
        <v>3.2767217163539279E-4</v>
      </c>
    </row>
    <row r="68" spans="2:11" x14ac:dyDescent="0.2">
      <c r="B68">
        <v>88</v>
      </c>
      <c r="C68">
        <v>0</v>
      </c>
      <c r="D68">
        <v>84</v>
      </c>
      <c r="F68">
        <v>64</v>
      </c>
      <c r="G68">
        <f t="shared" si="0"/>
        <v>3200</v>
      </c>
      <c r="H68">
        <f t="shared" si="1"/>
        <v>3.2</v>
      </c>
      <c r="I68">
        <f t="shared" si="2"/>
        <v>3.2812500000000002E-4</v>
      </c>
      <c r="K68">
        <f t="shared" si="3"/>
        <v>3.2675100816653024E-4</v>
      </c>
    </row>
    <row r="69" spans="2:11" x14ac:dyDescent="0.2">
      <c r="B69">
        <v>89</v>
      </c>
      <c r="C69">
        <v>0</v>
      </c>
      <c r="D69">
        <v>84</v>
      </c>
      <c r="F69">
        <v>65</v>
      </c>
      <c r="G69">
        <f t="shared" si="0"/>
        <v>3250</v>
      </c>
      <c r="H69">
        <f t="shared" si="1"/>
        <v>3.25</v>
      </c>
      <c r="I69">
        <f t="shared" si="2"/>
        <v>3.2812500000000002E-4</v>
      </c>
      <c r="K69">
        <f t="shared" si="3"/>
        <v>3.2583500939241774E-4</v>
      </c>
    </row>
    <row r="70" spans="2:11" x14ac:dyDescent="0.2">
      <c r="B70">
        <v>90</v>
      </c>
      <c r="C70">
        <v>0</v>
      </c>
      <c r="D70">
        <v>84</v>
      </c>
      <c r="F70">
        <v>66</v>
      </c>
      <c r="G70">
        <f t="shared" ref="G70:G79" si="4">F70*50000*0.001</f>
        <v>3300</v>
      </c>
      <c r="H70">
        <f t="shared" ref="H70:H79" si="5">G70/1000</f>
        <v>3.3</v>
      </c>
      <c r="I70">
        <f t="shared" ref="I70:I79" si="6">D70/2/128000</f>
        <v>3.2812500000000002E-4</v>
      </c>
      <c r="K70">
        <f t="shared" ref="K70:K79" si="7">$I$4/($I$4*$M$2*$H70+1)</f>
        <v>3.2492413199907539E-4</v>
      </c>
    </row>
    <row r="71" spans="2:11" x14ac:dyDescent="0.2">
      <c r="B71">
        <v>91</v>
      </c>
      <c r="C71">
        <v>0</v>
      </c>
      <c r="D71">
        <v>84</v>
      </c>
      <c r="F71">
        <v>67</v>
      </c>
      <c r="G71">
        <f t="shared" si="4"/>
        <v>3350</v>
      </c>
      <c r="H71">
        <f t="shared" si="5"/>
        <v>3.35</v>
      </c>
      <c r="I71">
        <f t="shared" si="6"/>
        <v>3.2812500000000002E-4</v>
      </c>
      <c r="K71">
        <f t="shared" si="7"/>
        <v>3.2401833315551292E-4</v>
      </c>
    </row>
    <row r="72" spans="2:11" x14ac:dyDescent="0.2">
      <c r="B72">
        <v>92</v>
      </c>
      <c r="C72">
        <v>0</v>
      </c>
      <c r="D72">
        <v>84</v>
      </c>
      <c r="F72">
        <v>68</v>
      </c>
      <c r="G72">
        <f t="shared" si="4"/>
        <v>3400</v>
      </c>
      <c r="H72">
        <f t="shared" si="5"/>
        <v>3.4</v>
      </c>
      <c r="I72">
        <f t="shared" si="6"/>
        <v>3.2812500000000002E-4</v>
      </c>
      <c r="K72">
        <f t="shared" si="7"/>
        <v>3.2311757050701624E-4</v>
      </c>
    </row>
    <row r="73" spans="2:11" x14ac:dyDescent="0.2">
      <c r="B73">
        <v>93</v>
      </c>
      <c r="C73">
        <v>0</v>
      </c>
      <c r="D73">
        <v>84</v>
      </c>
      <c r="F73">
        <v>69</v>
      </c>
      <c r="G73">
        <f t="shared" si="4"/>
        <v>3450</v>
      </c>
      <c r="H73">
        <f t="shared" si="5"/>
        <v>3.45</v>
      </c>
      <c r="I73">
        <f t="shared" si="6"/>
        <v>3.2812500000000002E-4</v>
      </c>
      <c r="K73">
        <f t="shared" si="7"/>
        <v>3.2222180216854559E-4</v>
      </c>
    </row>
    <row r="74" spans="2:11" x14ac:dyDescent="0.2">
      <c r="B74">
        <v>94</v>
      </c>
      <c r="C74">
        <v>0</v>
      </c>
      <c r="D74">
        <v>84</v>
      </c>
      <c r="F74">
        <v>70</v>
      </c>
      <c r="G74">
        <f t="shared" si="4"/>
        <v>3500</v>
      </c>
      <c r="H74">
        <f t="shared" si="5"/>
        <v>3.5</v>
      </c>
      <c r="I74">
        <f t="shared" si="6"/>
        <v>3.2812500000000002E-4</v>
      </c>
      <c r="K74">
        <f t="shared" si="7"/>
        <v>3.2133098671824356E-4</v>
      </c>
    </row>
    <row r="75" spans="2:11" x14ac:dyDescent="0.2">
      <c r="B75">
        <v>95</v>
      </c>
      <c r="C75">
        <v>0</v>
      </c>
      <c r="D75">
        <v>84</v>
      </c>
      <c r="F75">
        <v>71</v>
      </c>
      <c r="G75">
        <f t="shared" si="4"/>
        <v>3550</v>
      </c>
      <c r="H75">
        <f t="shared" si="5"/>
        <v>3.55</v>
      </c>
      <c r="I75">
        <f t="shared" si="6"/>
        <v>3.2812500000000002E-4</v>
      </c>
      <c r="K75">
        <f t="shared" si="7"/>
        <v>3.2044508319104963E-4</v>
      </c>
    </row>
    <row r="76" spans="2:11" x14ac:dyDescent="0.2">
      <c r="B76">
        <v>96</v>
      </c>
      <c r="C76">
        <v>0</v>
      </c>
      <c r="D76">
        <v>84</v>
      </c>
      <c r="F76">
        <v>72</v>
      </c>
      <c r="G76">
        <f t="shared" si="4"/>
        <v>3600</v>
      </c>
      <c r="H76">
        <f t="shared" si="5"/>
        <v>3.6</v>
      </c>
      <c r="I76">
        <f t="shared" si="6"/>
        <v>3.2812500000000002E-4</v>
      </c>
      <c r="K76">
        <f t="shared" si="7"/>
        <v>3.1956405107242086E-4</v>
      </c>
    </row>
    <row r="77" spans="2:11" x14ac:dyDescent="0.2">
      <c r="B77">
        <v>97</v>
      </c>
      <c r="C77">
        <v>0</v>
      </c>
      <c r="D77">
        <v>84</v>
      </c>
      <c r="F77">
        <v>73</v>
      </c>
      <c r="G77">
        <f t="shared" si="4"/>
        <v>3650</v>
      </c>
      <c r="H77">
        <f t="shared" si="5"/>
        <v>3.65</v>
      </c>
      <c r="I77">
        <f t="shared" si="6"/>
        <v>3.2812500000000002E-4</v>
      </c>
      <c r="K77">
        <f t="shared" si="7"/>
        <v>3.1868785029215559E-4</v>
      </c>
    </row>
    <row r="78" spans="2:11" x14ac:dyDescent="0.2">
      <c r="B78">
        <v>98</v>
      </c>
      <c r="C78">
        <v>0</v>
      </c>
      <c r="D78">
        <v>82</v>
      </c>
      <c r="F78">
        <v>74</v>
      </c>
      <c r="G78">
        <f t="shared" si="4"/>
        <v>3700</v>
      </c>
      <c r="H78">
        <f t="shared" si="5"/>
        <v>3.7</v>
      </c>
      <c r="I78">
        <f t="shared" si="6"/>
        <v>3.2031250000000001E-4</v>
      </c>
      <c r="K78">
        <f t="shared" si="7"/>
        <v>3.1781644121831867E-4</v>
      </c>
    </row>
    <row r="79" spans="2:11" x14ac:dyDescent="0.2">
      <c r="B79">
        <v>99</v>
      </c>
      <c r="C79">
        <v>0</v>
      </c>
      <c r="D79">
        <v>82</v>
      </c>
      <c r="F79">
        <v>75</v>
      </c>
      <c r="G79">
        <f t="shared" si="4"/>
        <v>3750</v>
      </c>
      <c r="H79">
        <f t="shared" si="5"/>
        <v>3.75</v>
      </c>
      <c r="I79">
        <f t="shared" si="6"/>
        <v>3.2031250000000001E-4</v>
      </c>
      <c r="K79">
        <f t="shared" si="7"/>
        <v>3.1694978465126542E-4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E948D-A448-2C4A-9792-07C3BCAE752B}">
  <dimension ref="B1:N87"/>
  <sheetViews>
    <sheetView workbookViewId="0">
      <selection activeCell="M10" sqref="M10"/>
    </sheetView>
  </sheetViews>
  <sheetFormatPr baseColWidth="10" defaultRowHeight="16" x14ac:dyDescent="0.2"/>
  <sheetData>
    <row r="1" spans="2:14" x14ac:dyDescent="0.2">
      <c r="K1" t="s">
        <v>4</v>
      </c>
      <c r="M1" t="s">
        <v>8</v>
      </c>
      <c r="N1" t="s">
        <v>7</v>
      </c>
    </row>
    <row r="2" spans="2:14" x14ac:dyDescent="0.2">
      <c r="K2" t="s">
        <v>5</v>
      </c>
      <c r="M2">
        <v>429.19900000000001</v>
      </c>
      <c r="N2">
        <f>M2/(0.00000001)</f>
        <v>42919900000</v>
      </c>
    </row>
    <row r="3" spans="2:14" x14ac:dyDescent="0.2">
      <c r="F3" t="s">
        <v>0</v>
      </c>
      <c r="G3" t="s">
        <v>1</v>
      </c>
      <c r="H3" t="s">
        <v>2</v>
      </c>
      <c r="I3" t="s">
        <v>3</v>
      </c>
    </row>
    <row r="4" spans="2:14" x14ac:dyDescent="0.2">
      <c r="B4">
        <v>16</v>
      </c>
      <c r="C4">
        <v>0</v>
      </c>
      <c r="D4">
        <v>100</v>
      </c>
      <c r="F4">
        <v>0</v>
      </c>
      <c r="G4">
        <f>F4*50000*0.001</f>
        <v>0</v>
      </c>
      <c r="H4">
        <f>G4/1000</f>
        <v>0</v>
      </c>
      <c r="I4">
        <f>D4/2/128000</f>
        <v>3.9062500000000002E-4</v>
      </c>
      <c r="K4">
        <f>$I$4/($I$4*$M$2*$H4+1)</f>
        <v>3.9062500000000002E-4</v>
      </c>
    </row>
    <row r="5" spans="2:14" x14ac:dyDescent="0.2">
      <c r="B5">
        <v>17</v>
      </c>
      <c r="C5">
        <v>0</v>
      </c>
      <c r="D5">
        <v>98</v>
      </c>
      <c r="F5">
        <v>1</v>
      </c>
      <c r="G5">
        <f>F5*50000*0.001</f>
        <v>50</v>
      </c>
      <c r="H5">
        <f>G5/1000</f>
        <v>0.05</v>
      </c>
      <c r="I5">
        <f>D5/2/128000</f>
        <v>3.8281250000000001E-4</v>
      </c>
      <c r="K5">
        <f>$I$4/($I$4*$M$2*$H5+1)</f>
        <v>3.8737769299887839E-4</v>
      </c>
    </row>
    <row r="6" spans="2:14" x14ac:dyDescent="0.2">
      <c r="B6">
        <v>18</v>
      </c>
      <c r="C6">
        <v>0</v>
      </c>
      <c r="D6">
        <v>98</v>
      </c>
      <c r="F6">
        <v>2</v>
      </c>
      <c r="G6">
        <f t="shared" ref="G6:G40" si="0">F6*50000*0.001</f>
        <v>100</v>
      </c>
      <c r="H6">
        <f t="shared" ref="H6:H40" si="1">G6/1000</f>
        <v>0.1</v>
      </c>
      <c r="I6">
        <f t="shared" ref="I6:I40" si="2">D6/2/128000</f>
        <v>3.8281250000000001E-4</v>
      </c>
      <c r="K6">
        <f t="shared" ref="K6:K69" si="3">$I$4/($I$4*$M$2*$H6+1)</f>
        <v>3.8418393128424738E-4</v>
      </c>
    </row>
    <row r="7" spans="2:14" x14ac:dyDescent="0.2">
      <c r="B7">
        <v>19</v>
      </c>
      <c r="C7">
        <v>0</v>
      </c>
      <c r="D7">
        <v>96</v>
      </c>
      <c r="F7">
        <v>3</v>
      </c>
      <c r="G7">
        <f t="shared" si="0"/>
        <v>150</v>
      </c>
      <c r="H7">
        <f t="shared" si="1"/>
        <v>0.15</v>
      </c>
      <c r="I7">
        <f>D7/2/128000</f>
        <v>3.7500000000000001E-4</v>
      </c>
      <c r="K7">
        <f t="shared" si="3"/>
        <v>3.810424013124472E-4</v>
      </c>
    </row>
    <row r="8" spans="2:14" x14ac:dyDescent="0.2">
      <c r="B8">
        <v>20</v>
      </c>
      <c r="C8">
        <v>0</v>
      </c>
      <c r="D8">
        <v>92</v>
      </c>
      <c r="F8">
        <v>4</v>
      </c>
      <c r="G8">
        <f t="shared" si="0"/>
        <v>200</v>
      </c>
      <c r="H8">
        <f t="shared" si="1"/>
        <v>0.2</v>
      </c>
      <c r="I8">
        <f t="shared" si="2"/>
        <v>3.5937499999999999E-4</v>
      </c>
      <c r="K8">
        <f t="shared" si="3"/>
        <v>3.7795183215552208E-4</v>
      </c>
    </row>
    <row r="9" spans="2:14" x14ac:dyDescent="0.2">
      <c r="B9">
        <v>21</v>
      </c>
      <c r="C9">
        <v>0</v>
      </c>
      <c r="D9">
        <v>92</v>
      </c>
      <c r="F9">
        <v>5</v>
      </c>
      <c r="G9">
        <f t="shared" si="0"/>
        <v>250</v>
      </c>
      <c r="H9">
        <f t="shared" si="1"/>
        <v>0.25</v>
      </c>
      <c r="I9">
        <f t="shared" si="2"/>
        <v>3.5937499999999999E-4</v>
      </c>
      <c r="K9">
        <f t="shared" si="3"/>
        <v>3.7491099378688129E-4</v>
      </c>
    </row>
    <row r="10" spans="2:14" x14ac:dyDescent="0.2">
      <c r="B10">
        <v>22</v>
      </c>
      <c r="C10">
        <v>0</v>
      </c>
      <c r="D10">
        <v>90</v>
      </c>
      <c r="F10">
        <v>6</v>
      </c>
      <c r="G10">
        <f t="shared" si="0"/>
        <v>300</v>
      </c>
      <c r="H10">
        <f t="shared" si="1"/>
        <v>0.3</v>
      </c>
      <c r="I10">
        <f t="shared" si="2"/>
        <v>3.5156249999999999E-4</v>
      </c>
      <c r="K10">
        <f t="shared" si="3"/>
        <v>3.7191869544905782E-4</v>
      </c>
    </row>
    <row r="11" spans="2:14" x14ac:dyDescent="0.2">
      <c r="B11">
        <v>23</v>
      </c>
      <c r="C11">
        <v>0</v>
      </c>
      <c r="D11">
        <v>88</v>
      </c>
      <c r="F11">
        <v>7</v>
      </c>
      <c r="G11">
        <f t="shared" si="0"/>
        <v>350</v>
      </c>
      <c r="H11">
        <f t="shared" si="1"/>
        <v>0.35</v>
      </c>
      <c r="I11">
        <f t="shared" si="2"/>
        <v>3.4374999999999998E-4</v>
      </c>
      <c r="K11">
        <f t="shared" si="3"/>
        <v>3.6897378409901204E-4</v>
      </c>
    </row>
    <row r="12" spans="2:14" x14ac:dyDescent="0.2">
      <c r="B12">
        <v>24</v>
      </c>
      <c r="C12">
        <v>0</v>
      </c>
      <c r="D12">
        <v>88</v>
      </c>
      <c r="F12">
        <v>8</v>
      </c>
      <c r="G12">
        <f t="shared" si="0"/>
        <v>400</v>
      </c>
      <c r="H12">
        <f t="shared" si="1"/>
        <v>0.4</v>
      </c>
      <c r="I12">
        <f t="shared" si="2"/>
        <v>3.4374999999999998E-4</v>
      </c>
      <c r="K12">
        <f t="shared" si="3"/>
        <v>3.6607514292671809E-4</v>
      </c>
    </row>
    <row r="13" spans="2:14" x14ac:dyDescent="0.2">
      <c r="B13">
        <v>25</v>
      </c>
      <c r="C13">
        <v>0</v>
      </c>
      <c r="D13">
        <v>88</v>
      </c>
      <c r="F13">
        <v>9</v>
      </c>
      <c r="G13">
        <f t="shared" si="0"/>
        <v>450</v>
      </c>
      <c r="H13">
        <f t="shared" si="1"/>
        <v>0.45</v>
      </c>
      <c r="I13">
        <f t="shared" si="2"/>
        <v>3.4374999999999998E-4</v>
      </c>
      <c r="K13">
        <f t="shared" si="3"/>
        <v>3.632216899430325E-4</v>
      </c>
    </row>
    <row r="14" spans="2:14" x14ac:dyDescent="0.2">
      <c r="B14">
        <v>26</v>
      </c>
      <c r="C14">
        <v>0</v>
      </c>
      <c r="D14">
        <v>86</v>
      </c>
      <c r="F14">
        <v>10</v>
      </c>
      <c r="G14">
        <f t="shared" si="0"/>
        <v>500</v>
      </c>
      <c r="H14">
        <f t="shared" si="1"/>
        <v>0.5</v>
      </c>
      <c r="I14">
        <f t="shared" si="2"/>
        <v>3.3593749999999997E-4</v>
      </c>
      <c r="K14">
        <f t="shared" si="3"/>
        <v>3.6041237663309608E-4</v>
      </c>
    </row>
    <row r="15" spans="2:14" x14ac:dyDescent="0.2">
      <c r="B15">
        <v>27</v>
      </c>
      <c r="C15">
        <v>0</v>
      </c>
      <c r="D15">
        <v>86</v>
      </c>
      <c r="F15">
        <v>11</v>
      </c>
      <c r="G15">
        <f t="shared" si="0"/>
        <v>550</v>
      </c>
      <c r="H15">
        <f t="shared" si="1"/>
        <v>0.55000000000000004</v>
      </c>
      <c r="I15">
        <f t="shared" si="2"/>
        <v>3.3593749999999997E-4</v>
      </c>
      <c r="K15">
        <f t="shared" si="3"/>
        <v>3.5764618667174619E-4</v>
      </c>
    </row>
    <row r="16" spans="2:14" x14ac:dyDescent="0.2">
      <c r="B16">
        <v>28</v>
      </c>
      <c r="C16">
        <v>0</v>
      </c>
      <c r="D16">
        <v>84</v>
      </c>
      <c r="F16">
        <v>12</v>
      </c>
      <c r="G16">
        <f t="shared" si="0"/>
        <v>600</v>
      </c>
      <c r="H16">
        <f t="shared" si="1"/>
        <v>0.6</v>
      </c>
      <c r="I16">
        <f t="shared" si="2"/>
        <v>3.2812500000000002E-4</v>
      </c>
      <c r="K16">
        <f t="shared" si="3"/>
        <v>3.5492213469763513E-4</v>
      </c>
    </row>
    <row r="17" spans="2:11" x14ac:dyDescent="0.2">
      <c r="B17">
        <v>29</v>
      </c>
      <c r="C17">
        <v>0</v>
      </c>
      <c r="D17">
        <v>84</v>
      </c>
      <c r="F17">
        <v>13</v>
      </c>
      <c r="G17">
        <f t="shared" si="0"/>
        <v>650</v>
      </c>
      <c r="H17">
        <f t="shared" si="1"/>
        <v>0.65</v>
      </c>
      <c r="I17">
        <f t="shared" si="2"/>
        <v>3.2812500000000002E-4</v>
      </c>
      <c r="K17">
        <f t="shared" si="3"/>
        <v>3.5223926514294651E-4</v>
      </c>
    </row>
    <row r="18" spans="2:11" x14ac:dyDescent="0.2">
      <c r="B18">
        <v>30</v>
      </c>
      <c r="C18">
        <v>0</v>
      </c>
      <c r="D18">
        <v>84</v>
      </c>
      <c r="F18">
        <v>14</v>
      </c>
      <c r="G18">
        <f t="shared" si="0"/>
        <v>700</v>
      </c>
      <c r="H18">
        <f t="shared" si="1"/>
        <v>0.7</v>
      </c>
      <c r="I18">
        <f t="shared" si="2"/>
        <v>3.2812500000000002E-4</v>
      </c>
      <c r="K18">
        <f t="shared" si="3"/>
        <v>3.4959665111579196E-4</v>
      </c>
    </row>
    <row r="19" spans="2:11" x14ac:dyDescent="0.2">
      <c r="B19">
        <v>31</v>
      </c>
      <c r="C19">
        <v>0</v>
      </c>
      <c r="D19">
        <v>84</v>
      </c>
      <c r="F19">
        <v>15</v>
      </c>
      <c r="G19">
        <f t="shared" si="0"/>
        <v>750</v>
      </c>
      <c r="H19">
        <f t="shared" si="1"/>
        <v>0.75</v>
      </c>
      <c r="I19">
        <f t="shared" si="2"/>
        <v>3.2812500000000002E-4</v>
      </c>
      <c r="K19">
        <f t="shared" si="3"/>
        <v>3.4699339333253931E-4</v>
      </c>
    </row>
    <row r="20" spans="2:11" x14ac:dyDescent="0.2">
      <c r="B20">
        <v>32</v>
      </c>
      <c r="C20">
        <v>0</v>
      </c>
      <c r="D20">
        <v>82</v>
      </c>
      <c r="F20">
        <v>16</v>
      </c>
      <c r="G20">
        <f t="shared" si="0"/>
        <v>800</v>
      </c>
      <c r="H20">
        <f t="shared" si="1"/>
        <v>0.8</v>
      </c>
      <c r="I20">
        <f t="shared" si="2"/>
        <v>3.2031250000000001E-4</v>
      </c>
      <c r="K20">
        <f t="shared" si="3"/>
        <v>3.4442861909749232E-4</v>
      </c>
    </row>
    <row r="21" spans="2:11" x14ac:dyDescent="0.2">
      <c r="B21">
        <v>33</v>
      </c>
      <c r="C21">
        <v>0</v>
      </c>
      <c r="D21">
        <v>80</v>
      </c>
      <c r="F21">
        <v>17</v>
      </c>
      <c r="G21">
        <f t="shared" si="0"/>
        <v>850</v>
      </c>
      <c r="H21">
        <f t="shared" si="1"/>
        <v>0.85</v>
      </c>
      <c r="I21">
        <f t="shared" si="2"/>
        <v>3.1250000000000001E-4</v>
      </c>
      <c r="K21">
        <f t="shared" si="3"/>
        <v>3.4190148132748653E-4</v>
      </c>
    </row>
    <row r="22" spans="2:11" x14ac:dyDescent="0.2">
      <c r="B22">
        <v>34</v>
      </c>
      <c r="C22">
        <v>0</v>
      </c>
      <c r="D22">
        <v>80</v>
      </c>
      <c r="F22">
        <v>18</v>
      </c>
      <c r="G22">
        <f t="shared" si="0"/>
        <v>900</v>
      </c>
      <c r="H22">
        <f t="shared" si="1"/>
        <v>0.9</v>
      </c>
      <c r="I22">
        <f t="shared" si="2"/>
        <v>3.1250000000000001E-4</v>
      </c>
      <c r="K22">
        <f t="shared" si="3"/>
        <v>3.3941115761911358E-4</v>
      </c>
    </row>
    <row r="23" spans="2:11" x14ac:dyDescent="0.2">
      <c r="B23">
        <v>35</v>
      </c>
      <c r="C23">
        <v>0</v>
      </c>
      <c r="D23">
        <v>80</v>
      </c>
      <c r="F23">
        <v>19</v>
      </c>
      <c r="G23">
        <f t="shared" si="0"/>
        <v>950</v>
      </c>
      <c r="H23">
        <f t="shared" si="1"/>
        <v>0.95</v>
      </c>
      <c r="I23">
        <f t="shared" si="2"/>
        <v>3.1250000000000001E-4</v>
      </c>
      <c r="K23">
        <f t="shared" si="3"/>
        <v>3.3695684935641497E-4</v>
      </c>
    </row>
    <row r="24" spans="2:11" x14ac:dyDescent="0.2">
      <c r="B24">
        <v>36</v>
      </c>
      <c r="C24">
        <v>0</v>
      </c>
      <c r="D24">
        <v>80</v>
      </c>
      <c r="F24">
        <v>20</v>
      </c>
      <c r="G24">
        <f t="shared" si="0"/>
        <v>1000</v>
      </c>
      <c r="H24">
        <f t="shared" si="1"/>
        <v>1</v>
      </c>
      <c r="I24">
        <f t="shared" si="2"/>
        <v>3.1250000000000001E-4</v>
      </c>
      <c r="K24">
        <f t="shared" si="3"/>
        <v>3.3453778085701223E-4</v>
      </c>
    </row>
    <row r="25" spans="2:11" x14ac:dyDescent="0.2">
      <c r="B25">
        <v>37</v>
      </c>
      <c r="C25">
        <v>0</v>
      </c>
      <c r="D25">
        <v>80</v>
      </c>
      <c r="F25">
        <v>21</v>
      </c>
      <c r="G25">
        <f t="shared" si="0"/>
        <v>1050</v>
      </c>
      <c r="H25">
        <f t="shared" si="1"/>
        <v>1.05</v>
      </c>
      <c r="I25">
        <f t="shared" si="2"/>
        <v>3.1250000000000001E-4</v>
      </c>
      <c r="K25">
        <f t="shared" si="3"/>
        <v>3.3215319855475496E-4</v>
      </c>
    </row>
    <row r="26" spans="2:11" x14ac:dyDescent="0.2">
      <c r="B26">
        <v>38</v>
      </c>
      <c r="C26">
        <v>0</v>
      </c>
      <c r="D26">
        <v>78</v>
      </c>
      <c r="F26">
        <v>22</v>
      </c>
      <c r="G26">
        <f t="shared" si="0"/>
        <v>1100</v>
      </c>
      <c r="H26">
        <f t="shared" si="1"/>
        <v>1.1000000000000001</v>
      </c>
      <c r="I26">
        <f t="shared" si="2"/>
        <v>3.046875E-4</v>
      </c>
      <c r="K26">
        <f t="shared" si="3"/>
        <v>3.2980237021707821E-4</v>
      </c>
    </row>
    <row r="27" spans="2:11" x14ac:dyDescent="0.2">
      <c r="B27">
        <v>39</v>
      </c>
      <c r="C27">
        <v>0</v>
      </c>
      <c r="D27">
        <v>78</v>
      </c>
      <c r="F27">
        <v>23</v>
      </c>
      <c r="G27">
        <f t="shared" si="0"/>
        <v>1150</v>
      </c>
      <c r="H27">
        <f t="shared" si="1"/>
        <v>1.1499999999999999</v>
      </c>
      <c r="I27">
        <f t="shared" si="2"/>
        <v>3.046875E-4</v>
      </c>
      <c r="K27">
        <f t="shared" si="3"/>
        <v>3.2748458419536148E-4</v>
      </c>
    </row>
    <row r="28" spans="2:11" x14ac:dyDescent="0.2">
      <c r="B28">
        <v>40</v>
      </c>
      <c r="C28">
        <v>0</v>
      </c>
      <c r="D28">
        <v>76</v>
      </c>
      <c r="F28">
        <v>24</v>
      </c>
      <c r="G28">
        <f t="shared" si="0"/>
        <v>1200</v>
      </c>
      <c r="H28">
        <f t="shared" si="1"/>
        <v>1.2</v>
      </c>
      <c r="I28">
        <f t="shared" si="2"/>
        <v>2.9687499999999999E-4</v>
      </c>
      <c r="K28">
        <f t="shared" si="3"/>
        <v>3.251991487066765E-4</v>
      </c>
    </row>
    <row r="29" spans="2:11" x14ac:dyDescent="0.2">
      <c r="B29">
        <v>41</v>
      </c>
      <c r="C29">
        <v>0</v>
      </c>
      <c r="D29">
        <v>76</v>
      </c>
      <c r="F29">
        <v>25</v>
      </c>
      <c r="G29">
        <f t="shared" si="0"/>
        <v>1250</v>
      </c>
      <c r="H29">
        <f t="shared" si="1"/>
        <v>1.25</v>
      </c>
      <c r="I29">
        <f t="shared" si="2"/>
        <v>2.9687499999999999E-4</v>
      </c>
      <c r="K29">
        <f t="shared" si="3"/>
        <v>3.2294539114540252E-4</v>
      </c>
    </row>
    <row r="30" spans="2:11" x14ac:dyDescent="0.2">
      <c r="B30">
        <v>42</v>
      </c>
      <c r="C30">
        <v>0</v>
      </c>
      <c r="D30">
        <v>76</v>
      </c>
      <c r="F30">
        <v>26</v>
      </c>
      <c r="G30">
        <f t="shared" si="0"/>
        <v>1300</v>
      </c>
      <c r="H30">
        <f t="shared" si="1"/>
        <v>1.3</v>
      </c>
      <c r="I30">
        <f t="shared" si="2"/>
        <v>2.9687499999999999E-4</v>
      </c>
      <c r="K30">
        <f t="shared" si="3"/>
        <v>3.2072265742326861E-4</v>
      </c>
    </row>
    <row r="31" spans="2:11" x14ac:dyDescent="0.2">
      <c r="B31">
        <v>43</v>
      </c>
      <c r="C31">
        <v>0</v>
      </c>
      <c r="D31">
        <v>76</v>
      </c>
      <c r="F31">
        <v>27</v>
      </c>
      <c r="G31">
        <f t="shared" si="0"/>
        <v>1350</v>
      </c>
      <c r="H31">
        <f t="shared" si="1"/>
        <v>1.35</v>
      </c>
      <c r="I31">
        <f t="shared" si="2"/>
        <v>2.9687499999999999E-4</v>
      </c>
      <c r="K31">
        <f t="shared" si="3"/>
        <v>3.1853031133646353E-4</v>
      </c>
    </row>
    <row r="32" spans="2:11" x14ac:dyDescent="0.2">
      <c r="B32">
        <v>44</v>
      </c>
      <c r="C32">
        <v>0</v>
      </c>
      <c r="D32">
        <v>76</v>
      </c>
      <c r="F32">
        <v>28</v>
      </c>
      <c r="G32">
        <f t="shared" si="0"/>
        <v>1400</v>
      </c>
      <c r="H32">
        <f t="shared" si="1"/>
        <v>1.4</v>
      </c>
      <c r="I32">
        <f t="shared" si="2"/>
        <v>2.9687499999999999E-4</v>
      </c>
      <c r="K32">
        <f t="shared" si="3"/>
        <v>3.1636773395852662E-4</v>
      </c>
    </row>
    <row r="33" spans="2:11" x14ac:dyDescent="0.2">
      <c r="B33">
        <v>45</v>
      </c>
      <c r="C33">
        <v>0</v>
      </c>
      <c r="D33">
        <v>76</v>
      </c>
      <c r="F33">
        <v>29</v>
      </c>
      <c r="G33">
        <f t="shared" si="0"/>
        <v>1450</v>
      </c>
      <c r="H33">
        <f t="shared" si="1"/>
        <v>1.45</v>
      </c>
      <c r="I33">
        <f t="shared" si="2"/>
        <v>2.9687499999999999E-4</v>
      </c>
      <c r="K33">
        <f t="shared" si="3"/>
        <v>3.1423432305780288E-4</v>
      </c>
    </row>
    <row r="34" spans="2:11" x14ac:dyDescent="0.2">
      <c r="B34">
        <v>46</v>
      </c>
      <c r="C34">
        <v>0</v>
      </c>
      <c r="D34">
        <v>76</v>
      </c>
      <c r="F34">
        <v>30</v>
      </c>
      <c r="G34">
        <f t="shared" si="0"/>
        <v>1500</v>
      </c>
      <c r="H34">
        <f t="shared" si="1"/>
        <v>1.5</v>
      </c>
      <c r="I34">
        <f t="shared" si="2"/>
        <v>2.9687499999999999E-4</v>
      </c>
      <c r="K34">
        <f t="shared" si="3"/>
        <v>3.121294925383104E-4</v>
      </c>
    </row>
    <row r="35" spans="2:11" x14ac:dyDescent="0.2">
      <c r="B35">
        <v>47</v>
      </c>
      <c r="C35">
        <v>0</v>
      </c>
      <c r="D35">
        <v>72</v>
      </c>
      <c r="F35">
        <v>31</v>
      </c>
      <c r="G35">
        <f t="shared" si="0"/>
        <v>1550</v>
      </c>
      <c r="H35">
        <f t="shared" si="1"/>
        <v>1.55</v>
      </c>
      <c r="I35">
        <f t="shared" si="2"/>
        <v>2.8124999999999998E-4</v>
      </c>
      <c r="K35">
        <f t="shared" si="3"/>
        <v>3.1005267190292924E-4</v>
      </c>
    </row>
    <row r="36" spans="2:11" x14ac:dyDescent="0.2">
      <c r="B36">
        <v>48</v>
      </c>
      <c r="C36">
        <v>0</v>
      </c>
      <c r="D36">
        <v>74</v>
      </c>
      <c r="F36">
        <v>32</v>
      </c>
      <c r="G36">
        <f t="shared" si="0"/>
        <v>1600</v>
      </c>
      <c r="H36">
        <f t="shared" si="1"/>
        <v>1.6</v>
      </c>
      <c r="I36">
        <f t="shared" si="2"/>
        <v>2.8906249999999999E-4</v>
      </c>
      <c r="K36">
        <f t="shared" si="3"/>
        <v>3.0800330573787984E-4</v>
      </c>
    </row>
    <row r="37" spans="2:11" x14ac:dyDescent="0.2">
      <c r="B37">
        <v>49</v>
      </c>
      <c r="C37">
        <v>0</v>
      </c>
      <c r="D37">
        <v>72</v>
      </c>
      <c r="F37">
        <v>33</v>
      </c>
      <c r="G37">
        <f t="shared" si="0"/>
        <v>1650</v>
      </c>
      <c r="H37">
        <f t="shared" si="1"/>
        <v>1.65</v>
      </c>
      <c r="I37">
        <f t="shared" si="2"/>
        <v>2.8124999999999998E-4</v>
      </c>
      <c r="K37">
        <f t="shared" si="3"/>
        <v>3.0598085321751186E-4</v>
      </c>
    </row>
    <row r="38" spans="2:11" x14ac:dyDescent="0.2">
      <c r="B38">
        <v>50</v>
      </c>
      <c r="C38">
        <v>0</v>
      </c>
      <c r="D38">
        <v>72</v>
      </c>
      <c r="F38">
        <v>34</v>
      </c>
      <c r="G38">
        <f t="shared" si="0"/>
        <v>1700</v>
      </c>
      <c r="H38">
        <f t="shared" si="1"/>
        <v>1.7</v>
      </c>
      <c r="I38">
        <f t="shared" si="2"/>
        <v>2.8124999999999998E-4</v>
      </c>
      <c r="K38">
        <f t="shared" si="3"/>
        <v>3.0398478762847571E-4</v>
      </c>
    </row>
    <row r="39" spans="2:11" x14ac:dyDescent="0.2">
      <c r="B39">
        <v>51</v>
      </c>
      <c r="C39">
        <v>0</v>
      </c>
      <c r="D39">
        <v>72</v>
      </c>
      <c r="F39">
        <v>35</v>
      </c>
      <c r="G39">
        <f t="shared" si="0"/>
        <v>1750</v>
      </c>
      <c r="H39">
        <f t="shared" si="1"/>
        <v>1.75</v>
      </c>
      <c r="I39">
        <f t="shared" si="2"/>
        <v>2.8124999999999998E-4</v>
      </c>
      <c r="K39">
        <f t="shared" si="3"/>
        <v>3.0201459591239855E-4</v>
      </c>
    </row>
    <row r="40" spans="2:11" x14ac:dyDescent="0.2">
      <c r="B40">
        <v>52</v>
      </c>
      <c r="C40">
        <v>0</v>
      </c>
      <c r="D40">
        <v>72</v>
      </c>
      <c r="F40">
        <v>36</v>
      </c>
      <c r="G40">
        <f t="shared" si="0"/>
        <v>1800</v>
      </c>
      <c r="H40">
        <f t="shared" si="1"/>
        <v>1.8</v>
      </c>
      <c r="I40">
        <f t="shared" si="2"/>
        <v>2.8124999999999998E-4</v>
      </c>
      <c r="K40">
        <f t="shared" si="3"/>
        <v>3.0006977822622872E-4</v>
      </c>
    </row>
    <row r="41" spans="2:11" x14ac:dyDescent="0.2">
      <c r="B41">
        <v>53</v>
      </c>
      <c r="C41">
        <v>0</v>
      </c>
      <c r="D41">
        <v>72</v>
      </c>
      <c r="F41">
        <v>37</v>
      </c>
      <c r="G41">
        <f t="shared" ref="G41:G87" si="4">F41*50000*0.001</f>
        <v>1850</v>
      </c>
      <c r="H41">
        <f t="shared" ref="H41:H87" si="5">G41/1000</f>
        <v>1.85</v>
      </c>
      <c r="I41">
        <f t="shared" ref="I41:I87" si="6">D41/2/128000</f>
        <v>2.8124999999999998E-4</v>
      </c>
      <c r="K41">
        <f t="shared" si="3"/>
        <v>2.9814984751945961E-4</v>
      </c>
    </row>
    <row r="42" spans="2:11" x14ac:dyDescent="0.2">
      <c r="B42">
        <v>54</v>
      </c>
      <c r="C42">
        <v>0</v>
      </c>
      <c r="D42">
        <v>72</v>
      </c>
      <c r="F42">
        <v>38</v>
      </c>
      <c r="G42">
        <f t="shared" si="4"/>
        <v>1900</v>
      </c>
      <c r="H42">
        <f t="shared" si="5"/>
        <v>1.9</v>
      </c>
      <c r="I42">
        <f t="shared" si="6"/>
        <v>2.8124999999999998E-4</v>
      </c>
      <c r="K42">
        <f t="shared" si="3"/>
        <v>2.9625432912747975E-4</v>
      </c>
    </row>
    <row r="43" spans="2:11" x14ac:dyDescent="0.2">
      <c r="B43">
        <v>55</v>
      </c>
      <c r="C43">
        <v>0</v>
      </c>
      <c r="D43">
        <v>76</v>
      </c>
      <c r="F43">
        <v>39</v>
      </c>
      <c r="G43">
        <f t="shared" si="4"/>
        <v>1950</v>
      </c>
      <c r="H43">
        <f t="shared" si="5"/>
        <v>1.95</v>
      </c>
      <c r="I43">
        <f t="shared" si="6"/>
        <v>2.9687499999999999E-4</v>
      </c>
      <c r="K43">
        <f t="shared" si="3"/>
        <v>2.9438276038033724E-4</v>
      </c>
    </row>
    <row r="44" spans="2:11" x14ac:dyDescent="0.2">
      <c r="B44">
        <v>56</v>
      </c>
      <c r="C44">
        <v>0</v>
      </c>
      <c r="D44">
        <v>70</v>
      </c>
      <c r="F44">
        <v>40</v>
      </c>
      <c r="G44">
        <f t="shared" si="4"/>
        <v>2000</v>
      </c>
      <c r="H44">
        <f t="shared" si="5"/>
        <v>2</v>
      </c>
      <c r="I44">
        <f t="shared" si="6"/>
        <v>2.7343750000000003E-4</v>
      </c>
      <c r="K44">
        <f t="shared" si="3"/>
        <v>2.9253469022624048E-4</v>
      </c>
    </row>
    <row r="45" spans="2:11" x14ac:dyDescent="0.2">
      <c r="B45">
        <v>57</v>
      </c>
      <c r="C45">
        <v>0</v>
      </c>
      <c r="D45">
        <v>70</v>
      </c>
      <c r="F45">
        <v>41</v>
      </c>
      <c r="G45">
        <f t="shared" si="4"/>
        <v>2050</v>
      </c>
      <c r="H45">
        <f t="shared" si="5"/>
        <v>2.0499999999999998</v>
      </c>
      <c r="I45">
        <f t="shared" si="6"/>
        <v>2.7343750000000003E-4</v>
      </c>
      <c r="K45">
        <f t="shared" si="3"/>
        <v>2.9070967886915213E-4</v>
      </c>
    </row>
    <row r="46" spans="2:11" x14ac:dyDescent="0.2">
      <c r="B46">
        <v>58</v>
      </c>
      <c r="C46">
        <v>0</v>
      </c>
      <c r="D46">
        <v>70</v>
      </c>
      <c r="F46">
        <v>42</v>
      </c>
      <c r="G46">
        <f t="shared" si="4"/>
        <v>2100</v>
      </c>
      <c r="H46">
        <f t="shared" si="5"/>
        <v>2.1</v>
      </c>
      <c r="I46">
        <f t="shared" si="6"/>
        <v>2.7343750000000003E-4</v>
      </c>
      <c r="K46">
        <f t="shared" si="3"/>
        <v>2.8890729741986427E-4</v>
      </c>
    </row>
    <row r="47" spans="2:11" x14ac:dyDescent="0.2">
      <c r="B47">
        <v>59</v>
      </c>
      <c r="C47">
        <v>0</v>
      </c>
      <c r="D47">
        <v>70</v>
      </c>
      <c r="F47">
        <v>43</v>
      </c>
      <c r="G47">
        <f t="shared" si="4"/>
        <v>2150</v>
      </c>
      <c r="H47">
        <f t="shared" si="5"/>
        <v>2.15</v>
      </c>
      <c r="I47">
        <f t="shared" si="6"/>
        <v>2.7343750000000003E-4</v>
      </c>
      <c r="K47">
        <f t="shared" si="3"/>
        <v>2.8712712755997347E-4</v>
      </c>
    </row>
    <row r="48" spans="2:11" x14ac:dyDescent="0.2">
      <c r="B48">
        <v>60</v>
      </c>
      <c r="C48">
        <v>0</v>
      </c>
      <c r="D48">
        <v>70</v>
      </c>
      <c r="F48">
        <v>44</v>
      </c>
      <c r="G48">
        <f t="shared" si="4"/>
        <v>2200</v>
      </c>
      <c r="H48">
        <f t="shared" si="5"/>
        <v>2.2000000000000002</v>
      </c>
      <c r="I48">
        <f t="shared" si="6"/>
        <v>2.7343750000000003E-4</v>
      </c>
      <c r="K48">
        <f t="shared" si="3"/>
        <v>2.8536876121820271E-4</v>
      </c>
    </row>
    <row r="49" spans="2:11" x14ac:dyDescent="0.2">
      <c r="B49">
        <v>61</v>
      </c>
      <c r="C49">
        <v>0</v>
      </c>
      <c r="D49">
        <v>72</v>
      </c>
      <c r="F49">
        <v>45</v>
      </c>
      <c r="G49">
        <f t="shared" si="4"/>
        <v>2250</v>
      </c>
      <c r="H49">
        <f t="shared" si="5"/>
        <v>2.25</v>
      </c>
      <c r="I49">
        <f t="shared" si="6"/>
        <v>2.8124999999999998E-4</v>
      </c>
      <c r="K49">
        <f t="shared" si="3"/>
        <v>2.8363180025854461E-4</v>
      </c>
    </row>
    <row r="50" spans="2:11" x14ac:dyDescent="0.2">
      <c r="B50">
        <v>62</v>
      </c>
      <c r="C50">
        <v>0</v>
      </c>
      <c r="D50">
        <v>70</v>
      </c>
      <c r="F50">
        <v>46</v>
      </c>
      <c r="G50">
        <f t="shared" si="4"/>
        <v>2300</v>
      </c>
      <c r="H50">
        <f t="shared" si="5"/>
        <v>2.2999999999999998</v>
      </c>
      <c r="I50">
        <f t="shared" si="6"/>
        <v>2.7343750000000003E-4</v>
      </c>
      <c r="K50">
        <f t="shared" si="3"/>
        <v>2.8191585617972384E-4</v>
      </c>
    </row>
    <row r="51" spans="2:11" x14ac:dyDescent="0.2">
      <c r="B51">
        <v>63</v>
      </c>
      <c r="C51">
        <v>0</v>
      </c>
      <c r="D51">
        <v>70</v>
      </c>
      <c r="F51">
        <v>47</v>
      </c>
      <c r="G51">
        <f t="shared" si="4"/>
        <v>2350</v>
      </c>
      <c r="H51">
        <f t="shared" si="5"/>
        <v>2.35</v>
      </c>
      <c r="I51">
        <f t="shared" si="6"/>
        <v>2.7343750000000003E-4</v>
      </c>
      <c r="K51">
        <f t="shared" si="3"/>
        <v>2.8022054982550459E-4</v>
      </c>
    </row>
    <row r="52" spans="2:11" x14ac:dyDescent="0.2">
      <c r="B52">
        <v>64</v>
      </c>
      <c r="C52">
        <v>0</v>
      </c>
      <c r="D52">
        <v>70</v>
      </c>
      <c r="F52">
        <v>48</v>
      </c>
      <c r="G52">
        <f t="shared" si="4"/>
        <v>2400</v>
      </c>
      <c r="H52">
        <f t="shared" si="5"/>
        <v>2.4</v>
      </c>
      <c r="I52">
        <f t="shared" si="6"/>
        <v>2.7343750000000003E-4</v>
      </c>
      <c r="K52">
        <f t="shared" si="3"/>
        <v>2.7854551110538669E-4</v>
      </c>
    </row>
    <row r="53" spans="2:11" x14ac:dyDescent="0.2">
      <c r="B53">
        <v>65</v>
      </c>
      <c r="C53">
        <v>0</v>
      </c>
      <c r="D53">
        <v>68</v>
      </c>
      <c r="F53">
        <v>49</v>
      </c>
      <c r="G53">
        <f t="shared" si="4"/>
        <v>2450</v>
      </c>
      <c r="H53">
        <f t="shared" si="5"/>
        <v>2.4500000000000002</v>
      </c>
      <c r="I53">
        <f t="shared" si="6"/>
        <v>2.6562500000000002E-4</v>
      </c>
      <c r="K53">
        <f t="shared" si="3"/>
        <v>2.7689037872526064E-4</v>
      </c>
    </row>
    <row r="54" spans="2:11" x14ac:dyDescent="0.2">
      <c r="B54">
        <v>66</v>
      </c>
      <c r="C54">
        <v>0</v>
      </c>
      <c r="D54">
        <v>68</v>
      </c>
      <c r="F54">
        <v>50</v>
      </c>
      <c r="G54">
        <f t="shared" si="4"/>
        <v>2500</v>
      </c>
      <c r="H54">
        <f t="shared" si="5"/>
        <v>2.5</v>
      </c>
      <c r="I54">
        <f t="shared" si="6"/>
        <v>2.6562500000000002E-4</v>
      </c>
      <c r="K54">
        <f t="shared" si="3"/>
        <v>2.7525479992760799E-4</v>
      </c>
    </row>
    <row r="55" spans="2:11" x14ac:dyDescent="0.2">
      <c r="B55">
        <v>67</v>
      </c>
      <c r="C55">
        <v>0</v>
      </c>
      <c r="D55">
        <v>68</v>
      </c>
      <c r="F55">
        <v>51</v>
      </c>
      <c r="G55">
        <f t="shared" si="4"/>
        <v>2550</v>
      </c>
      <c r="H55">
        <f t="shared" si="5"/>
        <v>2.5499999999999998</v>
      </c>
      <c r="I55">
        <f t="shared" si="6"/>
        <v>2.6562500000000002E-4</v>
      </c>
      <c r="K55">
        <f t="shared" si="3"/>
        <v>2.7363843024085562E-4</v>
      </c>
    </row>
    <row r="56" spans="2:11" x14ac:dyDescent="0.2">
      <c r="B56">
        <v>68</v>
      </c>
      <c r="C56">
        <v>0</v>
      </c>
      <c r="D56">
        <v>68</v>
      </c>
      <c r="F56">
        <v>52</v>
      </c>
      <c r="G56">
        <f t="shared" si="4"/>
        <v>2600</v>
      </c>
      <c r="H56">
        <f t="shared" si="5"/>
        <v>2.6</v>
      </c>
      <c r="I56">
        <f t="shared" si="6"/>
        <v>2.6562500000000002E-4</v>
      </c>
      <c r="K56">
        <f t="shared" si="3"/>
        <v>2.7204093323750965E-4</v>
      </c>
    </row>
    <row r="57" spans="2:11" x14ac:dyDescent="0.2">
      <c r="B57">
        <v>69</v>
      </c>
      <c r="C57">
        <v>0</v>
      </c>
      <c r="D57">
        <v>68</v>
      </c>
      <c r="F57">
        <v>53</v>
      </c>
      <c r="G57">
        <f t="shared" si="4"/>
        <v>2650</v>
      </c>
      <c r="H57">
        <f t="shared" si="5"/>
        <v>2.65</v>
      </c>
      <c r="I57">
        <f t="shared" si="6"/>
        <v>2.6562500000000002E-4</v>
      </c>
      <c r="K57">
        <f t="shared" si="3"/>
        <v>2.7046198030071235E-4</v>
      </c>
    </row>
    <row r="58" spans="2:11" x14ac:dyDescent="0.2">
      <c r="B58">
        <v>70</v>
      </c>
      <c r="C58">
        <v>0</v>
      </c>
      <c r="D58">
        <v>68</v>
      </c>
      <c r="F58">
        <v>54</v>
      </c>
      <c r="G58">
        <f t="shared" si="4"/>
        <v>2700</v>
      </c>
      <c r="H58">
        <f t="shared" si="5"/>
        <v>2.7</v>
      </c>
      <c r="I58">
        <f t="shared" si="6"/>
        <v>2.6562500000000002E-4</v>
      </c>
      <c r="K58">
        <f t="shared" si="3"/>
        <v>2.6890125039888142E-4</v>
      </c>
    </row>
    <row r="59" spans="2:11" x14ac:dyDescent="0.2">
      <c r="B59">
        <v>71</v>
      </c>
      <c r="C59">
        <v>0</v>
      </c>
      <c r="D59">
        <v>68</v>
      </c>
      <c r="F59">
        <v>55</v>
      </c>
      <c r="G59">
        <f t="shared" si="4"/>
        <v>2750</v>
      </c>
      <c r="H59">
        <f t="shared" si="5"/>
        <v>2.75</v>
      </c>
      <c r="I59">
        <f t="shared" si="6"/>
        <v>2.6562500000000002E-4</v>
      </c>
      <c r="K59">
        <f t="shared" si="3"/>
        <v>2.6735842986810746E-4</v>
      </c>
    </row>
    <row r="60" spans="2:11" x14ac:dyDescent="0.2">
      <c r="B60">
        <v>72</v>
      </c>
      <c r="C60">
        <v>0</v>
      </c>
      <c r="D60">
        <v>68</v>
      </c>
      <c r="F60">
        <v>56</v>
      </c>
      <c r="G60">
        <f t="shared" si="4"/>
        <v>2800</v>
      </c>
      <c r="H60">
        <f t="shared" si="5"/>
        <v>2.8</v>
      </c>
      <c r="I60">
        <f t="shared" si="6"/>
        <v>2.6562500000000002E-4</v>
      </c>
      <c r="K60">
        <f t="shared" si="3"/>
        <v>2.6583321220199967E-4</v>
      </c>
    </row>
    <row r="61" spans="2:11" x14ac:dyDescent="0.2">
      <c r="B61">
        <v>73</v>
      </c>
      <c r="C61">
        <v>0</v>
      </c>
      <c r="D61">
        <v>68</v>
      </c>
      <c r="F61">
        <v>57</v>
      </c>
      <c r="G61">
        <f t="shared" si="4"/>
        <v>2850</v>
      </c>
      <c r="H61">
        <f t="shared" si="5"/>
        <v>2.85</v>
      </c>
      <c r="I61">
        <f t="shared" si="6"/>
        <v>2.6562500000000002E-4</v>
      </c>
      <c r="K61">
        <f t="shared" si="3"/>
        <v>2.6432529784868413E-4</v>
      </c>
    </row>
    <row r="62" spans="2:11" x14ac:dyDescent="0.2">
      <c r="B62">
        <v>74</v>
      </c>
      <c r="C62">
        <v>0</v>
      </c>
      <c r="D62">
        <v>68</v>
      </c>
      <c r="F62">
        <v>58</v>
      </c>
      <c r="G62">
        <f t="shared" si="4"/>
        <v>2900</v>
      </c>
      <c r="H62">
        <f t="shared" si="5"/>
        <v>2.9</v>
      </c>
      <c r="I62">
        <f t="shared" si="6"/>
        <v>2.6562500000000002E-4</v>
      </c>
      <c r="K62">
        <f t="shared" si="3"/>
        <v>2.6283439401467211E-4</v>
      </c>
    </row>
    <row r="63" spans="2:11" x14ac:dyDescent="0.2">
      <c r="B63">
        <v>75</v>
      </c>
      <c r="C63">
        <v>0</v>
      </c>
      <c r="D63">
        <v>68</v>
      </c>
      <c r="F63">
        <v>59</v>
      </c>
      <c r="G63">
        <f t="shared" si="4"/>
        <v>2950</v>
      </c>
      <c r="H63">
        <f t="shared" si="5"/>
        <v>2.95</v>
      </c>
      <c r="I63">
        <f t="shared" si="6"/>
        <v>2.6562500000000002E-4</v>
      </c>
      <c r="K63">
        <f t="shared" si="3"/>
        <v>2.6136021447532832E-4</v>
      </c>
    </row>
    <row r="64" spans="2:11" x14ac:dyDescent="0.2">
      <c r="B64">
        <v>76</v>
      </c>
      <c r="C64">
        <v>0</v>
      </c>
      <c r="D64">
        <v>68</v>
      </c>
      <c r="F64">
        <v>60</v>
      </c>
      <c r="G64">
        <f t="shared" si="4"/>
        <v>3000</v>
      </c>
      <c r="H64">
        <f t="shared" si="5"/>
        <v>3</v>
      </c>
      <c r="I64">
        <f t="shared" si="6"/>
        <v>2.6562500000000002E-4</v>
      </c>
      <c r="K64">
        <f t="shared" si="3"/>
        <v>2.5990247939168266E-4</v>
      </c>
    </row>
    <row r="65" spans="2:11" x14ac:dyDescent="0.2">
      <c r="B65">
        <v>77</v>
      </c>
      <c r="C65">
        <v>0</v>
      </c>
      <c r="D65">
        <v>68</v>
      </c>
      <c r="F65">
        <v>61</v>
      </c>
      <c r="G65">
        <f t="shared" si="4"/>
        <v>3050</v>
      </c>
      <c r="H65">
        <f t="shared" si="5"/>
        <v>3.05</v>
      </c>
      <c r="I65">
        <f t="shared" si="6"/>
        <v>2.6562500000000002E-4</v>
      </c>
      <c r="K65">
        <f t="shared" si="3"/>
        <v>2.5846091513333756E-4</v>
      </c>
    </row>
    <row r="66" spans="2:11" x14ac:dyDescent="0.2">
      <c r="B66">
        <v>78</v>
      </c>
      <c r="C66">
        <v>0</v>
      </c>
      <c r="D66">
        <v>68</v>
      </c>
      <c r="F66">
        <v>62</v>
      </c>
      <c r="G66">
        <f t="shared" si="4"/>
        <v>3100</v>
      </c>
      <c r="H66">
        <f t="shared" si="5"/>
        <v>3.1</v>
      </c>
      <c r="I66">
        <f t="shared" si="6"/>
        <v>2.6562500000000002E-4</v>
      </c>
      <c r="K66">
        <f t="shared" si="3"/>
        <v>2.5703525410723701E-4</v>
      </c>
    </row>
    <row r="67" spans="2:11" x14ac:dyDescent="0.2">
      <c r="B67">
        <v>79</v>
      </c>
      <c r="C67">
        <v>0</v>
      </c>
      <c r="D67">
        <v>68</v>
      </c>
      <c r="F67">
        <v>63</v>
      </c>
      <c r="G67">
        <f t="shared" si="4"/>
        <v>3150</v>
      </c>
      <c r="H67">
        <f t="shared" si="5"/>
        <v>3.15</v>
      </c>
      <c r="I67">
        <f t="shared" si="6"/>
        <v>2.6562500000000002E-4</v>
      </c>
      <c r="K67">
        <f t="shared" si="3"/>
        <v>2.5562523459207081E-4</v>
      </c>
    </row>
    <row r="68" spans="2:11" x14ac:dyDescent="0.2">
      <c r="B68">
        <v>80</v>
      </c>
      <c r="C68">
        <v>0</v>
      </c>
      <c r="D68">
        <v>68</v>
      </c>
      <c r="F68">
        <v>64</v>
      </c>
      <c r="G68">
        <f t="shared" si="4"/>
        <v>3200</v>
      </c>
      <c r="H68">
        <f t="shared" si="5"/>
        <v>3.2</v>
      </c>
      <c r="I68">
        <f t="shared" si="6"/>
        <v>2.6562500000000002E-4</v>
      </c>
      <c r="K68">
        <f t="shared" si="3"/>
        <v>2.5423060057810004E-4</v>
      </c>
    </row>
    <row r="69" spans="2:11" x14ac:dyDescent="0.2">
      <c r="B69">
        <v>81</v>
      </c>
      <c r="C69">
        <v>0</v>
      </c>
      <c r="D69">
        <v>68</v>
      </c>
      <c r="F69">
        <v>65</v>
      </c>
      <c r="G69">
        <f t="shared" si="4"/>
        <v>3250</v>
      </c>
      <c r="H69">
        <f t="shared" si="5"/>
        <v>3.25</v>
      </c>
      <c r="I69">
        <f t="shared" si="6"/>
        <v>2.6562500000000002E-4</v>
      </c>
      <c r="K69">
        <f t="shared" si="3"/>
        <v>2.5285110161219756E-4</v>
      </c>
    </row>
    <row r="70" spans="2:11" x14ac:dyDescent="0.2">
      <c r="B70">
        <v>82</v>
      </c>
      <c r="C70">
        <v>0</v>
      </c>
      <c r="D70">
        <v>68</v>
      </c>
      <c r="F70">
        <v>66</v>
      </c>
      <c r="G70">
        <f t="shared" si="4"/>
        <v>3300</v>
      </c>
      <c r="H70">
        <f t="shared" si="5"/>
        <v>3.3</v>
      </c>
      <c r="I70">
        <f t="shared" si="6"/>
        <v>2.6562500000000002E-4</v>
      </c>
      <c r="K70">
        <f t="shared" ref="K70:K87" si="7">$I$4/($I$4*$M$2*$H70+1)</f>
        <v>2.5148649264790558E-4</v>
      </c>
    </row>
    <row r="71" spans="2:11" x14ac:dyDescent="0.2">
      <c r="B71">
        <v>83</v>
      </c>
      <c r="C71">
        <v>0</v>
      </c>
      <c r="D71">
        <v>68</v>
      </c>
      <c r="F71">
        <v>67</v>
      </c>
      <c r="G71">
        <f t="shared" si="4"/>
        <v>3350</v>
      </c>
      <c r="H71">
        <f t="shared" si="5"/>
        <v>3.35</v>
      </c>
      <c r="I71">
        <f t="shared" si="6"/>
        <v>2.6562500000000002E-4</v>
      </c>
      <c r="K71">
        <f t="shared" si="7"/>
        <v>2.501365339003228E-4</v>
      </c>
    </row>
    <row r="72" spans="2:11" x14ac:dyDescent="0.2">
      <c r="B72">
        <v>84</v>
      </c>
      <c r="C72">
        <v>0</v>
      </c>
      <c r="D72">
        <v>68</v>
      </c>
      <c r="F72">
        <v>68</v>
      </c>
      <c r="G72">
        <f t="shared" si="4"/>
        <v>3400</v>
      </c>
      <c r="H72">
        <f t="shared" si="5"/>
        <v>3.4</v>
      </c>
      <c r="I72">
        <f t="shared" si="6"/>
        <v>2.6562500000000002E-4</v>
      </c>
      <c r="K72">
        <f t="shared" si="7"/>
        <v>2.4880099070564093E-4</v>
      </c>
    </row>
    <row r="73" spans="2:11" x14ac:dyDescent="0.2">
      <c r="B73">
        <v>85</v>
      </c>
      <c r="C73">
        <v>0</v>
      </c>
      <c r="D73">
        <v>68</v>
      </c>
      <c r="F73">
        <v>69</v>
      </c>
      <c r="G73">
        <f t="shared" si="4"/>
        <v>3450</v>
      </c>
      <c r="H73">
        <f t="shared" si="5"/>
        <v>3.45</v>
      </c>
      <c r="I73">
        <f t="shared" si="6"/>
        <v>2.6562500000000002E-4</v>
      </c>
      <c r="K73">
        <f t="shared" si="7"/>
        <v>2.4747963338515595E-4</v>
      </c>
    </row>
    <row r="74" spans="2:11" x14ac:dyDescent="0.2">
      <c r="B74">
        <v>86</v>
      </c>
      <c r="C74">
        <v>0</v>
      </c>
      <c r="D74">
        <v>68</v>
      </c>
      <c r="F74">
        <v>70</v>
      </c>
      <c r="G74">
        <f t="shared" si="4"/>
        <v>3500</v>
      </c>
      <c r="H74">
        <f t="shared" si="5"/>
        <v>3.5</v>
      </c>
      <c r="I74">
        <f t="shared" si="6"/>
        <v>2.6562500000000002E-4</v>
      </c>
      <c r="K74">
        <f t="shared" si="7"/>
        <v>2.4617223711359115E-4</v>
      </c>
    </row>
    <row r="75" spans="2:11" x14ac:dyDescent="0.2">
      <c r="B75">
        <v>87</v>
      </c>
      <c r="C75">
        <v>0</v>
      </c>
      <c r="D75">
        <v>68</v>
      </c>
      <c r="F75">
        <v>71</v>
      </c>
      <c r="G75">
        <f t="shared" si="4"/>
        <v>3550</v>
      </c>
      <c r="H75">
        <f t="shared" si="5"/>
        <v>3.55</v>
      </c>
      <c r="I75">
        <f t="shared" si="6"/>
        <v>2.6562500000000002E-4</v>
      </c>
      <c r="K75">
        <f t="shared" si="7"/>
        <v>2.4487858179157067E-4</v>
      </c>
    </row>
    <row r="76" spans="2:11" x14ac:dyDescent="0.2">
      <c r="B76">
        <v>88</v>
      </c>
      <c r="C76">
        <v>0</v>
      </c>
      <c r="D76">
        <v>68</v>
      </c>
      <c r="F76">
        <v>72</v>
      </c>
      <c r="G76">
        <f t="shared" si="4"/>
        <v>3600</v>
      </c>
      <c r="H76">
        <f t="shared" si="5"/>
        <v>3.6</v>
      </c>
      <c r="I76">
        <f t="shared" si="6"/>
        <v>2.6562500000000002E-4</v>
      </c>
      <c r="K76">
        <f t="shared" si="7"/>
        <v>2.4359845192209407E-4</v>
      </c>
    </row>
    <row r="77" spans="2:11" x14ac:dyDescent="0.2">
      <c r="B77">
        <v>89</v>
      </c>
      <c r="C77">
        <v>0</v>
      </c>
      <c r="D77">
        <v>68</v>
      </c>
      <c r="F77">
        <v>73</v>
      </c>
      <c r="G77">
        <f t="shared" si="4"/>
        <v>3650</v>
      </c>
      <c r="H77">
        <f t="shared" si="5"/>
        <v>3.65</v>
      </c>
      <c r="I77">
        <f t="shared" si="6"/>
        <v>2.6562500000000002E-4</v>
      </c>
      <c r="K77">
        <f t="shared" si="7"/>
        <v>2.4233163649086488E-4</v>
      </c>
    </row>
    <row r="78" spans="2:11" x14ac:dyDescent="0.2">
      <c r="B78">
        <v>90</v>
      </c>
      <c r="C78">
        <v>0</v>
      </c>
      <c r="D78">
        <v>68</v>
      </c>
      <c r="F78">
        <v>74</v>
      </c>
      <c r="G78">
        <f t="shared" si="4"/>
        <v>3700</v>
      </c>
      <c r="H78">
        <f t="shared" si="5"/>
        <v>3.7</v>
      </c>
      <c r="I78">
        <f t="shared" si="6"/>
        <v>2.6562500000000002E-4</v>
      </c>
      <c r="K78">
        <f t="shared" si="7"/>
        <v>2.4107792885033337E-4</v>
      </c>
    </row>
    <row r="79" spans="2:11" x14ac:dyDescent="0.2">
      <c r="B79">
        <v>91</v>
      </c>
      <c r="C79">
        <v>0</v>
      </c>
      <c r="D79">
        <v>68</v>
      </c>
      <c r="F79">
        <v>75</v>
      </c>
      <c r="G79">
        <f t="shared" si="4"/>
        <v>3750</v>
      </c>
      <c r="H79">
        <f t="shared" si="5"/>
        <v>3.75</v>
      </c>
      <c r="I79">
        <f t="shared" si="6"/>
        <v>2.6562500000000002E-4</v>
      </c>
      <c r="K79">
        <f t="shared" si="7"/>
        <v>2.3983712660732097E-4</v>
      </c>
    </row>
    <row r="80" spans="2:11" x14ac:dyDescent="0.2">
      <c r="B80">
        <v>92</v>
      </c>
      <c r="C80">
        <v>0</v>
      </c>
      <c r="D80">
        <v>68</v>
      </c>
      <c r="F80">
        <v>76</v>
      </c>
      <c r="G80">
        <f t="shared" si="4"/>
        <v>3800</v>
      </c>
      <c r="H80">
        <f t="shared" si="5"/>
        <v>3.8</v>
      </c>
      <c r="I80">
        <f t="shared" si="6"/>
        <v>2.6562500000000002E-4</v>
      </c>
      <c r="K80">
        <f t="shared" si="7"/>
        <v>2.3860903151409692E-4</v>
      </c>
    </row>
    <row r="81" spans="2:11" x14ac:dyDescent="0.2">
      <c r="B81">
        <v>93</v>
      </c>
      <c r="C81">
        <v>0</v>
      </c>
      <c r="D81">
        <v>68</v>
      </c>
      <c r="F81">
        <v>77</v>
      </c>
      <c r="G81">
        <f t="shared" si="4"/>
        <v>3850</v>
      </c>
      <c r="H81">
        <f t="shared" si="5"/>
        <v>3.85</v>
      </c>
      <c r="I81">
        <f t="shared" si="6"/>
        <v>2.6562500000000002E-4</v>
      </c>
      <c r="K81">
        <f t="shared" si="7"/>
        <v>2.3739344936278434E-4</v>
      </c>
    </row>
    <row r="82" spans="2:11" x14ac:dyDescent="0.2">
      <c r="B82">
        <v>94</v>
      </c>
      <c r="C82">
        <v>0</v>
      </c>
      <c r="D82">
        <v>68</v>
      </c>
      <c r="F82">
        <v>78</v>
      </c>
      <c r="G82">
        <f t="shared" si="4"/>
        <v>3900</v>
      </c>
      <c r="H82">
        <f t="shared" si="5"/>
        <v>3.9</v>
      </c>
      <c r="I82">
        <f t="shared" si="6"/>
        <v>2.6562500000000002E-4</v>
      </c>
      <c r="K82">
        <f t="shared" si="7"/>
        <v>2.3619018988297745E-4</v>
      </c>
    </row>
    <row r="83" spans="2:11" x14ac:dyDescent="0.2">
      <c r="B83">
        <v>95</v>
      </c>
      <c r="C83">
        <v>0</v>
      </c>
      <c r="D83">
        <v>68</v>
      </c>
      <c r="F83">
        <v>79</v>
      </c>
      <c r="G83">
        <f t="shared" si="4"/>
        <v>3950</v>
      </c>
      <c r="H83">
        <f t="shared" si="5"/>
        <v>3.95</v>
      </c>
      <c r="I83">
        <f t="shared" si="6"/>
        <v>2.6562500000000002E-4</v>
      </c>
      <c r="K83">
        <f t="shared" si="7"/>
        <v>2.3499906664245707E-4</v>
      </c>
    </row>
    <row r="84" spans="2:11" x14ac:dyDescent="0.2">
      <c r="B84">
        <v>96</v>
      </c>
      <c r="C84">
        <v>0</v>
      </c>
      <c r="D84">
        <v>68</v>
      </c>
      <c r="F84">
        <v>80</v>
      </c>
      <c r="G84">
        <f t="shared" si="4"/>
        <v>4000</v>
      </c>
      <c r="H84">
        <f t="shared" si="5"/>
        <v>4</v>
      </c>
      <c r="I84">
        <f t="shared" si="6"/>
        <v>2.6562500000000002E-4</v>
      </c>
      <c r="K84">
        <f t="shared" si="7"/>
        <v>2.3381989695089501E-4</v>
      </c>
    </row>
    <row r="85" spans="2:11" x14ac:dyDescent="0.2">
      <c r="B85">
        <v>97</v>
      </c>
      <c r="C85">
        <v>0</v>
      </c>
      <c r="D85">
        <v>68</v>
      </c>
      <c r="F85">
        <v>81</v>
      </c>
      <c r="G85">
        <f t="shared" si="4"/>
        <v>4050</v>
      </c>
      <c r="H85">
        <f t="shared" si="5"/>
        <v>4.05</v>
      </c>
      <c r="I85">
        <f t="shared" si="6"/>
        <v>2.6562500000000002E-4</v>
      </c>
      <c r="K85">
        <f t="shared" si="7"/>
        <v>2.326525017664432E-4</v>
      </c>
    </row>
    <row r="86" spans="2:11" x14ac:dyDescent="0.2">
      <c r="B86">
        <v>98</v>
      </c>
      <c r="C86">
        <v>0</v>
      </c>
      <c r="D86">
        <v>68</v>
      </c>
      <c r="F86">
        <v>82</v>
      </c>
      <c r="G86">
        <f t="shared" si="4"/>
        <v>4100</v>
      </c>
      <c r="H86">
        <f t="shared" si="5"/>
        <v>4.0999999999999996</v>
      </c>
      <c r="I86">
        <f t="shared" si="6"/>
        <v>2.6562500000000002E-4</v>
      </c>
      <c r="K86">
        <f t="shared" si="7"/>
        <v>2.3149670560510707E-4</v>
      </c>
    </row>
    <row r="87" spans="2:11" x14ac:dyDescent="0.2">
      <c r="B87">
        <v>99</v>
      </c>
      <c r="C87">
        <v>0</v>
      </c>
      <c r="D87">
        <v>68</v>
      </c>
      <c r="F87">
        <v>83</v>
      </c>
      <c r="G87">
        <f t="shared" si="4"/>
        <v>4150</v>
      </c>
      <c r="H87">
        <f t="shared" si="5"/>
        <v>4.1500000000000004</v>
      </c>
      <c r="I87">
        <f t="shared" si="6"/>
        <v>2.6562500000000002E-4</v>
      </c>
      <c r="K87">
        <f t="shared" si="7"/>
        <v>2.3035233645280688E-4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60617-1116-794C-BB49-374C65C22A1F}">
  <dimension ref="B1:N86"/>
  <sheetViews>
    <sheetView workbookViewId="0">
      <selection activeCell="N1" sqref="N1:N2"/>
    </sheetView>
  </sheetViews>
  <sheetFormatPr baseColWidth="10" defaultRowHeight="16" x14ac:dyDescent="0.2"/>
  <cols>
    <col min="14" max="14" width="12.1640625" bestFit="1" customWidth="1"/>
  </cols>
  <sheetData>
    <row r="1" spans="2:14" x14ac:dyDescent="0.2">
      <c r="K1" t="s">
        <v>4</v>
      </c>
      <c r="M1" t="s">
        <v>8</v>
      </c>
      <c r="N1" t="s">
        <v>7</v>
      </c>
    </row>
    <row r="2" spans="2:14" x14ac:dyDescent="0.2">
      <c r="K2" t="s">
        <v>5</v>
      </c>
      <c r="M2">
        <v>1057.1389999999999</v>
      </c>
      <c r="N2">
        <f>M2/(0.00000001)</f>
        <v>105713899999.99998</v>
      </c>
    </row>
    <row r="3" spans="2:14" x14ac:dyDescent="0.2">
      <c r="F3" t="s">
        <v>0</v>
      </c>
      <c r="G3" t="s">
        <v>1</v>
      </c>
      <c r="H3" t="s">
        <v>2</v>
      </c>
      <c r="I3" t="s">
        <v>3</v>
      </c>
    </row>
    <row r="4" spans="2:14" x14ac:dyDescent="0.2">
      <c r="B4">
        <v>18</v>
      </c>
      <c r="C4">
        <v>0</v>
      </c>
      <c r="D4">
        <v>100</v>
      </c>
      <c r="F4">
        <v>0</v>
      </c>
      <c r="G4">
        <f>F4*50000*0.001</f>
        <v>0</v>
      </c>
      <c r="H4">
        <f>G4/1000</f>
        <v>0</v>
      </c>
      <c r="I4">
        <f>D4/2/128000</f>
        <v>3.9062500000000002E-4</v>
      </c>
      <c r="K4">
        <f>$I$4/($I$4*$M$2*$H4+1)</f>
        <v>3.9062500000000002E-4</v>
      </c>
    </row>
    <row r="5" spans="2:14" x14ac:dyDescent="0.2">
      <c r="B5">
        <v>19</v>
      </c>
      <c r="C5">
        <v>0</v>
      </c>
      <c r="D5">
        <v>96</v>
      </c>
      <c r="F5">
        <v>1</v>
      </c>
      <c r="G5">
        <f>F5*50000*0.001</f>
        <v>50</v>
      </c>
      <c r="H5">
        <f t="shared" ref="H5:H68" si="0">G5/1000</f>
        <v>0.05</v>
      </c>
      <c r="I5">
        <f t="shared" ref="I5:I68" si="1">D5/2/128000</f>
        <v>3.7500000000000001E-4</v>
      </c>
      <c r="K5">
        <f t="shared" ref="K5:K68" si="2">$I$4/($I$4*$M$2*$H5+1)</f>
        <v>3.8272282759299169E-4</v>
      </c>
    </row>
    <row r="6" spans="2:14" x14ac:dyDescent="0.2">
      <c r="B6">
        <v>20</v>
      </c>
      <c r="C6">
        <v>0</v>
      </c>
      <c r="D6">
        <v>94</v>
      </c>
      <c r="F6">
        <v>2</v>
      </c>
      <c r="G6">
        <f t="shared" ref="G6:G69" si="3">F6*50000*0.001</f>
        <v>100</v>
      </c>
      <c r="H6">
        <f t="shared" si="0"/>
        <v>0.1</v>
      </c>
      <c r="I6">
        <f t="shared" si="1"/>
        <v>3.671875E-4</v>
      </c>
      <c r="K6">
        <f t="shared" si="2"/>
        <v>3.7513403069999371E-4</v>
      </c>
    </row>
    <row r="7" spans="2:14" x14ac:dyDescent="0.2">
      <c r="B7">
        <v>21</v>
      </c>
      <c r="C7">
        <v>0</v>
      </c>
      <c r="D7">
        <v>94</v>
      </c>
      <c r="F7">
        <v>3</v>
      </c>
      <c r="G7">
        <f t="shared" si="3"/>
        <v>150</v>
      </c>
      <c r="H7">
        <f t="shared" si="0"/>
        <v>0.15</v>
      </c>
      <c r="I7">
        <f t="shared" si="1"/>
        <v>3.671875E-4</v>
      </c>
      <c r="K7">
        <f t="shared" si="2"/>
        <v>3.6784033051777924E-4</v>
      </c>
    </row>
    <row r="8" spans="2:14" x14ac:dyDescent="0.2">
      <c r="B8">
        <v>22</v>
      </c>
      <c r="C8">
        <v>0</v>
      </c>
      <c r="D8">
        <v>94</v>
      </c>
      <c r="F8">
        <v>4</v>
      </c>
      <c r="G8">
        <f t="shared" si="3"/>
        <v>200</v>
      </c>
      <c r="H8">
        <f t="shared" si="0"/>
        <v>0.2</v>
      </c>
      <c r="I8">
        <f t="shared" si="1"/>
        <v>3.671875E-4</v>
      </c>
      <c r="K8">
        <f t="shared" si="2"/>
        <v>3.6082484270382218E-4</v>
      </c>
    </row>
    <row r="9" spans="2:14" x14ac:dyDescent="0.2">
      <c r="B9">
        <v>23</v>
      </c>
      <c r="C9">
        <v>0</v>
      </c>
      <c r="D9">
        <v>92</v>
      </c>
      <c r="F9">
        <v>5</v>
      </c>
      <c r="G9">
        <f t="shared" si="3"/>
        <v>250</v>
      </c>
      <c r="H9">
        <f t="shared" si="0"/>
        <v>0.25</v>
      </c>
      <c r="I9">
        <f t="shared" si="1"/>
        <v>3.5937499999999999E-4</v>
      </c>
      <c r="K9">
        <f t="shared" si="2"/>
        <v>3.5407194688849987E-4</v>
      </c>
    </row>
    <row r="10" spans="2:14" x14ac:dyDescent="0.2">
      <c r="B10">
        <v>24</v>
      </c>
      <c r="C10">
        <v>0</v>
      </c>
      <c r="D10">
        <v>84</v>
      </c>
      <c r="F10">
        <v>6</v>
      </c>
      <c r="G10">
        <f t="shared" si="3"/>
        <v>300</v>
      </c>
      <c r="H10">
        <f t="shared" si="0"/>
        <v>0.3</v>
      </c>
      <c r="I10">
        <f t="shared" si="1"/>
        <v>3.2812500000000002E-4</v>
      </c>
      <c r="K10">
        <f t="shared" si="2"/>
        <v>3.4756717057070916E-4</v>
      </c>
    </row>
    <row r="11" spans="2:14" x14ac:dyDescent="0.2">
      <c r="B11">
        <v>25</v>
      </c>
      <c r="C11">
        <v>0</v>
      </c>
      <c r="D11">
        <v>84</v>
      </c>
      <c r="F11">
        <v>7</v>
      </c>
      <c r="G11">
        <f t="shared" si="3"/>
        <v>350</v>
      </c>
      <c r="H11">
        <f t="shared" si="0"/>
        <v>0.35</v>
      </c>
      <c r="I11">
        <f t="shared" si="1"/>
        <v>3.2812500000000002E-4</v>
      </c>
      <c r="K11">
        <f t="shared" si="2"/>
        <v>3.4129708558056847E-4</v>
      </c>
    </row>
    <row r="12" spans="2:14" x14ac:dyDescent="0.2">
      <c r="B12">
        <v>26</v>
      </c>
      <c r="C12">
        <v>0</v>
      </c>
      <c r="D12">
        <v>82</v>
      </c>
      <c r="F12">
        <v>8</v>
      </c>
      <c r="G12">
        <f t="shared" si="3"/>
        <v>400</v>
      </c>
      <c r="H12">
        <f t="shared" si="0"/>
        <v>0.4</v>
      </c>
      <c r="I12">
        <f t="shared" si="1"/>
        <v>3.2031250000000001E-4</v>
      </c>
      <c r="K12">
        <f t="shared" si="2"/>
        <v>3.3524921555036052E-4</v>
      </c>
    </row>
    <row r="13" spans="2:14" x14ac:dyDescent="0.2">
      <c r="B13">
        <v>27</v>
      </c>
      <c r="C13">
        <v>0</v>
      </c>
      <c r="D13">
        <v>82</v>
      </c>
      <c r="F13">
        <v>9</v>
      </c>
      <c r="G13">
        <f t="shared" si="3"/>
        <v>450</v>
      </c>
      <c r="H13">
        <f t="shared" si="0"/>
        <v>0.45</v>
      </c>
      <c r="I13">
        <f t="shared" si="1"/>
        <v>3.2031250000000001E-4</v>
      </c>
      <c r="K13">
        <f t="shared" si="2"/>
        <v>3.2941195305201084E-4</v>
      </c>
    </row>
    <row r="14" spans="2:14" x14ac:dyDescent="0.2">
      <c r="B14">
        <v>28</v>
      </c>
      <c r="C14">
        <v>0</v>
      </c>
      <c r="D14">
        <v>82</v>
      </c>
      <c r="F14">
        <v>10</v>
      </c>
      <c r="G14">
        <f t="shared" si="3"/>
        <v>500</v>
      </c>
      <c r="H14">
        <f t="shared" si="0"/>
        <v>0.5</v>
      </c>
      <c r="I14">
        <f t="shared" si="1"/>
        <v>3.2031250000000001E-4</v>
      </c>
      <c r="K14">
        <f t="shared" si="2"/>
        <v>3.237744852430875E-4</v>
      </c>
    </row>
    <row r="15" spans="2:14" x14ac:dyDescent="0.2">
      <c r="B15">
        <v>29</v>
      </c>
      <c r="C15">
        <v>0</v>
      </c>
      <c r="D15">
        <v>80</v>
      </c>
      <c r="F15">
        <v>11</v>
      </c>
      <c r="G15">
        <f t="shared" si="3"/>
        <v>550</v>
      </c>
      <c r="H15">
        <f t="shared" si="0"/>
        <v>0.55000000000000004</v>
      </c>
      <c r="I15">
        <f t="shared" si="1"/>
        <v>3.1250000000000001E-4</v>
      </c>
      <c r="K15">
        <f t="shared" si="2"/>
        <v>3.1832672701918581E-4</v>
      </c>
    </row>
    <row r="16" spans="2:14" x14ac:dyDescent="0.2">
      <c r="B16">
        <v>30</v>
      </c>
      <c r="C16">
        <v>0</v>
      </c>
      <c r="D16">
        <v>78</v>
      </c>
      <c r="F16">
        <v>12</v>
      </c>
      <c r="G16">
        <f t="shared" si="3"/>
        <v>600</v>
      </c>
      <c r="H16">
        <f t="shared" si="0"/>
        <v>0.6</v>
      </c>
      <c r="I16">
        <f t="shared" si="1"/>
        <v>3.046875E-4</v>
      </c>
      <c r="K16">
        <f t="shared" si="2"/>
        <v>3.1305926080322117E-4</v>
      </c>
    </row>
    <row r="17" spans="2:11" x14ac:dyDescent="0.2">
      <c r="B17">
        <v>31</v>
      </c>
      <c r="C17">
        <v>0</v>
      </c>
      <c r="D17">
        <v>76</v>
      </c>
      <c r="F17">
        <v>13</v>
      </c>
      <c r="G17">
        <f t="shared" si="3"/>
        <v>650</v>
      </c>
      <c r="H17">
        <f t="shared" si="0"/>
        <v>0.65</v>
      </c>
      <c r="I17">
        <f t="shared" si="1"/>
        <v>2.9687499999999999E-4</v>
      </c>
      <c r="K17">
        <f t="shared" si="2"/>
        <v>3.0796328221538075E-4</v>
      </c>
    </row>
    <row r="18" spans="2:11" x14ac:dyDescent="0.2">
      <c r="B18">
        <v>32</v>
      </c>
      <c r="C18">
        <v>0</v>
      </c>
      <c r="D18">
        <v>74</v>
      </c>
      <c r="F18">
        <v>14</v>
      </c>
      <c r="G18">
        <f t="shared" si="3"/>
        <v>700</v>
      </c>
      <c r="H18">
        <f t="shared" si="0"/>
        <v>0.7</v>
      </c>
      <c r="I18">
        <f t="shared" si="1"/>
        <v>2.8906249999999999E-4</v>
      </c>
      <c r="K18">
        <f t="shared" si="2"/>
        <v>3.0303055096439019E-4</v>
      </c>
    </row>
    <row r="19" spans="2:11" x14ac:dyDescent="0.2">
      <c r="B19">
        <v>33</v>
      </c>
      <c r="C19">
        <v>0</v>
      </c>
      <c r="D19">
        <v>74</v>
      </c>
      <c r="F19">
        <v>15</v>
      </c>
      <c r="G19">
        <f t="shared" si="3"/>
        <v>750</v>
      </c>
      <c r="H19">
        <f t="shared" si="0"/>
        <v>0.75</v>
      </c>
      <c r="I19">
        <f t="shared" si="1"/>
        <v>2.8906249999999999E-4</v>
      </c>
      <c r="K19">
        <f t="shared" si="2"/>
        <v>2.9825334638390556E-4</v>
      </c>
    </row>
    <row r="20" spans="2:11" x14ac:dyDescent="0.2">
      <c r="B20">
        <v>34</v>
      </c>
      <c r="C20">
        <v>0</v>
      </c>
      <c r="D20">
        <v>72</v>
      </c>
      <c r="F20">
        <v>16</v>
      </c>
      <c r="G20">
        <f t="shared" si="3"/>
        <v>800</v>
      </c>
      <c r="H20">
        <f t="shared" si="0"/>
        <v>0.8</v>
      </c>
      <c r="I20">
        <f t="shared" si="1"/>
        <v>2.8124999999999998E-4</v>
      </c>
      <c r="K20">
        <f t="shared" si="2"/>
        <v>2.9362442710938029E-4</v>
      </c>
    </row>
    <row r="21" spans="2:11" x14ac:dyDescent="0.2">
      <c r="B21">
        <v>35</v>
      </c>
      <c r="C21">
        <v>0</v>
      </c>
      <c r="D21">
        <v>72</v>
      </c>
      <c r="F21">
        <v>17</v>
      </c>
      <c r="G21">
        <f t="shared" si="3"/>
        <v>850</v>
      </c>
      <c r="H21">
        <f t="shared" si="0"/>
        <v>0.85</v>
      </c>
      <c r="I21">
        <f t="shared" si="1"/>
        <v>2.8124999999999998E-4</v>
      </c>
      <c r="K21">
        <f t="shared" si="2"/>
        <v>2.8913699445245864E-4</v>
      </c>
    </row>
    <row r="22" spans="2:11" x14ac:dyDescent="0.2">
      <c r="B22">
        <v>36</v>
      </c>
      <c r="C22">
        <v>0</v>
      </c>
      <c r="D22">
        <v>72</v>
      </c>
      <c r="F22">
        <v>18</v>
      </c>
      <c r="G22">
        <f t="shared" si="3"/>
        <v>900</v>
      </c>
      <c r="H22">
        <f t="shared" si="0"/>
        <v>0.9</v>
      </c>
      <c r="I22">
        <f t="shared" si="1"/>
        <v>2.8124999999999998E-4</v>
      </c>
      <c r="K22">
        <f t="shared" si="2"/>
        <v>2.8478465908328789E-4</v>
      </c>
    </row>
    <row r="23" spans="2:11" x14ac:dyDescent="0.2">
      <c r="B23">
        <v>37</v>
      </c>
      <c r="C23">
        <v>0</v>
      </c>
      <c r="D23">
        <v>68</v>
      </c>
      <c r="F23">
        <v>19</v>
      </c>
      <c r="G23">
        <f t="shared" si="3"/>
        <v>950</v>
      </c>
      <c r="H23">
        <f t="shared" si="0"/>
        <v>0.95</v>
      </c>
      <c r="I23">
        <f t="shared" si="1"/>
        <v>2.6562500000000002E-4</v>
      </c>
      <c r="K23">
        <f t="shared" si="2"/>
        <v>2.805614106773621E-4</v>
      </c>
    </row>
    <row r="24" spans="2:11" x14ac:dyDescent="0.2">
      <c r="B24">
        <v>38</v>
      </c>
      <c r="C24">
        <v>0</v>
      </c>
      <c r="D24">
        <v>68</v>
      </c>
      <c r="F24">
        <v>20</v>
      </c>
      <c r="G24">
        <f t="shared" si="3"/>
        <v>1000</v>
      </c>
      <c r="H24">
        <f t="shared" si="0"/>
        <v>1</v>
      </c>
      <c r="I24">
        <f t="shared" si="1"/>
        <v>2.6562500000000002E-4</v>
      </c>
      <c r="K24">
        <f t="shared" si="2"/>
        <v>2.7646159022365471E-4</v>
      </c>
    </row>
    <row r="25" spans="2:11" x14ac:dyDescent="0.2">
      <c r="B25">
        <v>39</v>
      </c>
      <c r="C25">
        <v>0</v>
      </c>
      <c r="D25">
        <v>68</v>
      </c>
      <c r="F25">
        <v>21</v>
      </c>
      <c r="G25">
        <f t="shared" si="3"/>
        <v>1050</v>
      </c>
      <c r="H25">
        <f t="shared" si="0"/>
        <v>1.05</v>
      </c>
      <c r="I25">
        <f t="shared" si="1"/>
        <v>2.6562500000000002E-4</v>
      </c>
      <c r="K25">
        <f t="shared" si="2"/>
        <v>2.7247986472573628E-4</v>
      </c>
    </row>
    <row r="26" spans="2:11" x14ac:dyDescent="0.2">
      <c r="B26">
        <v>40</v>
      </c>
      <c r="C26">
        <v>0</v>
      </c>
      <c r="D26">
        <v>68</v>
      </c>
      <c r="F26">
        <v>22</v>
      </c>
      <c r="G26">
        <f t="shared" si="3"/>
        <v>1100</v>
      </c>
      <c r="H26">
        <f t="shared" si="0"/>
        <v>1.1000000000000001</v>
      </c>
      <c r="I26">
        <f t="shared" si="1"/>
        <v>2.6562500000000002E-4</v>
      </c>
      <c r="K26">
        <f t="shared" si="2"/>
        <v>2.6861120405804914E-4</v>
      </c>
    </row>
    <row r="27" spans="2:11" x14ac:dyDescent="0.2">
      <c r="B27">
        <v>41</v>
      </c>
      <c r="C27">
        <v>0</v>
      </c>
      <c r="D27">
        <v>68</v>
      </c>
      <c r="F27">
        <v>23</v>
      </c>
      <c r="G27">
        <f t="shared" si="3"/>
        <v>1150</v>
      </c>
      <c r="H27">
        <f t="shared" si="0"/>
        <v>1.1499999999999999</v>
      </c>
      <c r="I27">
        <f t="shared" si="1"/>
        <v>2.6562500000000002E-4</v>
      </c>
      <c r="K27">
        <f t="shared" si="2"/>
        <v>2.6485085976614441E-4</v>
      </c>
    </row>
    <row r="28" spans="2:11" x14ac:dyDescent="0.2">
      <c r="B28">
        <v>42</v>
      </c>
      <c r="C28">
        <v>0</v>
      </c>
      <c r="D28">
        <v>64</v>
      </c>
      <c r="F28">
        <v>24</v>
      </c>
      <c r="G28">
        <f t="shared" si="3"/>
        <v>1200</v>
      </c>
      <c r="H28">
        <f t="shared" si="0"/>
        <v>1.2</v>
      </c>
      <c r="I28">
        <f t="shared" si="1"/>
        <v>2.5000000000000001E-4</v>
      </c>
      <c r="K28">
        <f t="shared" si="2"/>
        <v>2.6119434562301487E-4</v>
      </c>
    </row>
    <row r="29" spans="2:11" x14ac:dyDescent="0.2">
      <c r="B29">
        <v>43</v>
      </c>
      <c r="C29">
        <v>0</v>
      </c>
      <c r="D29">
        <v>62</v>
      </c>
      <c r="F29">
        <v>25</v>
      </c>
      <c r="G29">
        <f t="shared" si="3"/>
        <v>1250</v>
      </c>
      <c r="H29">
        <f t="shared" si="0"/>
        <v>1.25</v>
      </c>
      <c r="I29">
        <f t="shared" si="1"/>
        <v>2.421875E-4</v>
      </c>
      <c r="K29">
        <f t="shared" si="2"/>
        <v>2.5763741977412281E-4</v>
      </c>
    </row>
    <row r="30" spans="2:11" x14ac:dyDescent="0.2">
      <c r="B30">
        <v>44</v>
      </c>
      <c r="C30">
        <v>0</v>
      </c>
      <c r="D30">
        <v>60</v>
      </c>
      <c r="F30">
        <v>26</v>
      </c>
      <c r="G30">
        <f t="shared" si="3"/>
        <v>1300</v>
      </c>
      <c r="H30">
        <f t="shared" si="0"/>
        <v>1.3</v>
      </c>
      <c r="I30">
        <f t="shared" si="1"/>
        <v>2.3437499999999999E-4</v>
      </c>
      <c r="K30">
        <f t="shared" si="2"/>
        <v>2.5417606832171385E-4</v>
      </c>
    </row>
    <row r="31" spans="2:11" x14ac:dyDescent="0.2">
      <c r="B31">
        <v>45</v>
      </c>
      <c r="C31">
        <v>0</v>
      </c>
      <c r="D31">
        <v>60</v>
      </c>
      <c r="F31">
        <v>27</v>
      </c>
      <c r="G31">
        <f t="shared" si="3"/>
        <v>1350</v>
      </c>
      <c r="H31">
        <f t="shared" si="0"/>
        <v>1.35</v>
      </c>
      <c r="I31">
        <f t="shared" si="1"/>
        <v>2.3437499999999999E-4</v>
      </c>
      <c r="K31">
        <f t="shared" si="2"/>
        <v>2.508064902148538E-4</v>
      </c>
    </row>
    <row r="32" spans="2:11" x14ac:dyDescent="0.2">
      <c r="B32">
        <v>46</v>
      </c>
      <c r="C32">
        <v>0</v>
      </c>
      <c r="D32">
        <v>60</v>
      </c>
      <c r="F32">
        <v>28</v>
      </c>
      <c r="G32">
        <f t="shared" si="3"/>
        <v>1400</v>
      </c>
      <c r="H32">
        <f t="shared" si="0"/>
        <v>1.4</v>
      </c>
      <c r="I32">
        <f t="shared" si="1"/>
        <v>2.3437499999999999E-4</v>
      </c>
      <c r="K32">
        <f t="shared" si="2"/>
        <v>2.4752508332560646E-4</v>
      </c>
    </row>
    <row r="33" spans="2:11" x14ac:dyDescent="0.2">
      <c r="B33">
        <v>47</v>
      </c>
      <c r="C33">
        <v>0</v>
      </c>
      <c r="D33">
        <v>60</v>
      </c>
      <c r="F33">
        <v>29</v>
      </c>
      <c r="G33">
        <f t="shared" si="3"/>
        <v>1450</v>
      </c>
      <c r="H33">
        <f t="shared" si="0"/>
        <v>1.45</v>
      </c>
      <c r="I33">
        <f t="shared" si="1"/>
        <v>2.3437499999999999E-4</v>
      </c>
      <c r="K33">
        <f t="shared" si="2"/>
        <v>2.4432843160412211E-4</v>
      </c>
    </row>
    <row r="34" spans="2:11" x14ac:dyDescent="0.2">
      <c r="B34">
        <v>48</v>
      </c>
      <c r="C34">
        <v>0</v>
      </c>
      <c r="D34">
        <v>62</v>
      </c>
      <c r="F34">
        <v>30</v>
      </c>
      <c r="G34">
        <f t="shared" si="3"/>
        <v>1500</v>
      </c>
      <c r="H34">
        <f t="shared" si="0"/>
        <v>1.5</v>
      </c>
      <c r="I34">
        <f t="shared" si="1"/>
        <v>2.421875E-4</v>
      </c>
      <c r="K34">
        <f t="shared" si="2"/>
        <v>2.4121329321634652E-4</v>
      </c>
    </row>
    <row r="35" spans="2:11" x14ac:dyDescent="0.2">
      <c r="B35">
        <v>49</v>
      </c>
      <c r="C35">
        <v>0</v>
      </c>
      <c r="D35">
        <v>62</v>
      </c>
      <c r="F35">
        <v>31</v>
      </c>
      <c r="G35">
        <f t="shared" si="3"/>
        <v>1550</v>
      </c>
      <c r="H35">
        <f t="shared" si="0"/>
        <v>1.55</v>
      </c>
      <c r="I35">
        <f t="shared" si="1"/>
        <v>2.421875E-4</v>
      </c>
      <c r="K35">
        <f t="shared" si="2"/>
        <v>2.3817658957775689E-4</v>
      </c>
    </row>
    <row r="36" spans="2:11" x14ac:dyDescent="0.2">
      <c r="B36">
        <v>50</v>
      </c>
      <c r="C36">
        <v>0</v>
      </c>
      <c r="D36">
        <v>60</v>
      </c>
      <c r="F36">
        <v>32</v>
      </c>
      <c r="G36">
        <f t="shared" si="3"/>
        <v>1600</v>
      </c>
      <c r="H36">
        <f t="shared" si="0"/>
        <v>1.6</v>
      </c>
      <c r="I36">
        <f t="shared" si="1"/>
        <v>2.3437499999999999E-4</v>
      </c>
      <c r="K36">
        <f t="shared" si="2"/>
        <v>2.3521539520514358E-4</v>
      </c>
    </row>
    <row r="37" spans="2:11" x14ac:dyDescent="0.2">
      <c r="B37">
        <v>51</v>
      </c>
      <c r="C37">
        <v>0</v>
      </c>
      <c r="D37">
        <v>56</v>
      </c>
      <c r="F37">
        <v>33</v>
      </c>
      <c r="G37">
        <f t="shared" si="3"/>
        <v>1650</v>
      </c>
      <c r="H37">
        <f t="shared" si="0"/>
        <v>1.65</v>
      </c>
      <c r="I37">
        <f t="shared" si="1"/>
        <v>2.1875E-4</v>
      </c>
      <c r="K37">
        <f t="shared" si="2"/>
        <v>2.3232692831611873E-4</v>
      </c>
    </row>
    <row r="38" spans="2:11" x14ac:dyDescent="0.2">
      <c r="B38">
        <v>52</v>
      </c>
      <c r="C38">
        <v>0</v>
      </c>
      <c r="D38">
        <v>56</v>
      </c>
      <c r="F38">
        <v>34</v>
      </c>
      <c r="G38">
        <f t="shared" si="3"/>
        <v>1700</v>
      </c>
      <c r="H38">
        <f t="shared" si="0"/>
        <v>1.7</v>
      </c>
      <c r="I38">
        <f t="shared" si="1"/>
        <v>2.1875E-4</v>
      </c>
      <c r="K38">
        <f t="shared" si="2"/>
        <v>2.2950854211285522E-4</v>
      </c>
    </row>
    <row r="39" spans="2:11" x14ac:dyDescent="0.2">
      <c r="B39">
        <v>53</v>
      </c>
      <c r="C39">
        <v>0</v>
      </c>
      <c r="D39">
        <v>54</v>
      </c>
      <c r="F39">
        <v>35</v>
      </c>
      <c r="G39">
        <f t="shared" si="3"/>
        <v>1750</v>
      </c>
      <c r="H39">
        <f t="shared" si="0"/>
        <v>1.75</v>
      </c>
      <c r="I39">
        <f t="shared" si="1"/>
        <v>2.109375E-4</v>
      </c>
      <c r="K39">
        <f t="shared" si="2"/>
        <v>2.2675771669265028E-4</v>
      </c>
    </row>
    <row r="40" spans="2:11" x14ac:dyDescent="0.2">
      <c r="B40">
        <v>54</v>
      </c>
      <c r="C40">
        <v>0</v>
      </c>
      <c r="D40">
        <v>54</v>
      </c>
      <c r="F40">
        <v>36</v>
      </c>
      <c r="G40">
        <f t="shared" si="3"/>
        <v>1800</v>
      </c>
      <c r="H40">
        <f t="shared" si="0"/>
        <v>1.8</v>
      </c>
      <c r="I40">
        <f t="shared" si="1"/>
        <v>2.109375E-4</v>
      </c>
      <c r="K40">
        <f t="shared" si="2"/>
        <v>2.2407205153334521E-4</v>
      </c>
    </row>
    <row r="41" spans="2:11" x14ac:dyDescent="0.2">
      <c r="B41">
        <v>55</v>
      </c>
      <c r="C41">
        <v>0</v>
      </c>
      <c r="D41">
        <v>52</v>
      </c>
      <c r="F41">
        <v>37</v>
      </c>
      <c r="G41">
        <f t="shared" si="3"/>
        <v>1850</v>
      </c>
      <c r="H41">
        <f t="shared" si="0"/>
        <v>1.85</v>
      </c>
      <c r="I41">
        <f t="shared" si="1"/>
        <v>2.0312499999999999E-4</v>
      </c>
      <c r="K41">
        <f t="shared" si="2"/>
        <v>2.2144925850649992E-4</v>
      </c>
    </row>
    <row r="42" spans="2:11" x14ac:dyDescent="0.2">
      <c r="B42">
        <v>56</v>
      </c>
      <c r="C42">
        <v>0</v>
      </c>
      <c r="D42">
        <v>52</v>
      </c>
      <c r="F42">
        <v>38</v>
      </c>
      <c r="G42">
        <f t="shared" si="3"/>
        <v>1900</v>
      </c>
      <c r="H42">
        <f t="shared" si="0"/>
        <v>1.9</v>
      </c>
      <c r="I42">
        <f t="shared" si="1"/>
        <v>2.0312499999999999E-4</v>
      </c>
      <c r="K42">
        <f t="shared" si="2"/>
        <v>2.1888715537558072E-4</v>
      </c>
    </row>
    <row r="43" spans="2:11" x14ac:dyDescent="0.2">
      <c r="B43">
        <v>57</v>
      </c>
      <c r="C43">
        <v>0</v>
      </c>
      <c r="D43">
        <v>52</v>
      </c>
      <c r="F43">
        <v>39</v>
      </c>
      <c r="G43">
        <f t="shared" si="3"/>
        <v>1950</v>
      </c>
      <c r="H43">
        <f t="shared" si="0"/>
        <v>1.95</v>
      </c>
      <c r="I43">
        <f t="shared" si="1"/>
        <v>2.0312499999999999E-4</v>
      </c>
      <c r="K43">
        <f t="shared" si="2"/>
        <v>2.163836597403303E-4</v>
      </c>
    </row>
    <row r="44" spans="2:11" x14ac:dyDescent="0.2">
      <c r="B44">
        <v>58</v>
      </c>
      <c r="C44">
        <v>0</v>
      </c>
      <c r="D44">
        <v>52</v>
      </c>
      <c r="F44">
        <v>40</v>
      </c>
      <c r="G44">
        <f t="shared" si="3"/>
        <v>2000</v>
      </c>
      <c r="H44">
        <f t="shared" si="0"/>
        <v>2</v>
      </c>
      <c r="I44">
        <f t="shared" si="1"/>
        <v>2.0312499999999999E-4</v>
      </c>
      <c r="K44">
        <f t="shared" si="2"/>
        <v>2.1393678339200195E-4</v>
      </c>
    </row>
    <row r="45" spans="2:11" x14ac:dyDescent="0.2">
      <c r="B45">
        <v>59</v>
      </c>
      <c r="C45">
        <v>0</v>
      </c>
      <c r="D45">
        <v>52</v>
      </c>
      <c r="F45">
        <v>41</v>
      </c>
      <c r="G45">
        <f t="shared" si="3"/>
        <v>2050</v>
      </c>
      <c r="H45">
        <f t="shared" si="0"/>
        <v>2.0499999999999998</v>
      </c>
      <c r="I45">
        <f t="shared" si="1"/>
        <v>2.0312499999999999E-4</v>
      </c>
      <c r="K45">
        <f t="shared" si="2"/>
        <v>2.1154462704729853E-4</v>
      </c>
    </row>
    <row r="46" spans="2:11" x14ac:dyDescent="0.2">
      <c r="B46">
        <v>60</v>
      </c>
      <c r="C46">
        <v>0</v>
      </c>
      <c r="D46">
        <v>52</v>
      </c>
      <c r="F46">
        <v>42</v>
      </c>
      <c r="G46">
        <f t="shared" si="3"/>
        <v>2100</v>
      </c>
      <c r="H46">
        <f t="shared" si="0"/>
        <v>2.1</v>
      </c>
      <c r="I46">
        <f t="shared" si="1"/>
        <v>2.0312499999999999E-4</v>
      </c>
      <c r="K46">
        <f t="shared" si="2"/>
        <v>2.0920537543170315E-4</v>
      </c>
    </row>
    <row r="47" spans="2:11" x14ac:dyDescent="0.2">
      <c r="B47">
        <v>61</v>
      </c>
      <c r="C47">
        <v>0</v>
      </c>
      <c r="D47">
        <v>52</v>
      </c>
      <c r="F47">
        <v>43</v>
      </c>
      <c r="G47">
        <f t="shared" si="3"/>
        <v>2150</v>
      </c>
      <c r="H47">
        <f t="shared" si="0"/>
        <v>2.15</v>
      </c>
      <c r="I47">
        <f t="shared" si="1"/>
        <v>2.0312499999999999E-4</v>
      </c>
      <c r="K47">
        <f t="shared" si="2"/>
        <v>2.06917292685452E-4</v>
      </c>
    </row>
    <row r="48" spans="2:11" x14ac:dyDescent="0.2">
      <c r="B48">
        <v>62</v>
      </c>
      <c r="C48">
        <v>0</v>
      </c>
      <c r="D48">
        <v>52</v>
      </c>
      <c r="F48">
        <v>44</v>
      </c>
      <c r="G48">
        <f t="shared" si="3"/>
        <v>2200</v>
      </c>
      <c r="H48">
        <f t="shared" si="0"/>
        <v>2.2000000000000002</v>
      </c>
      <c r="I48">
        <f t="shared" si="1"/>
        <v>2.0312499999999999E-4</v>
      </c>
      <c r="K48">
        <f t="shared" si="2"/>
        <v>2.0467871806771501E-4</v>
      </c>
    </row>
    <row r="49" spans="2:11" x14ac:dyDescent="0.2">
      <c r="B49">
        <v>63</v>
      </c>
      <c r="C49">
        <v>0</v>
      </c>
      <c r="D49">
        <v>50</v>
      </c>
      <c r="F49">
        <v>45</v>
      </c>
      <c r="G49">
        <f t="shared" si="3"/>
        <v>2250</v>
      </c>
      <c r="H49">
        <f t="shared" si="0"/>
        <v>2.25</v>
      </c>
      <c r="I49">
        <f t="shared" si="1"/>
        <v>1.9531250000000001E-4</v>
      </c>
      <c r="K49">
        <f t="shared" si="2"/>
        <v>2.0248806193664344E-4</v>
      </c>
    </row>
    <row r="50" spans="2:11" x14ac:dyDescent="0.2">
      <c r="B50">
        <v>64</v>
      </c>
      <c r="C50">
        <v>0</v>
      </c>
      <c r="D50">
        <v>50</v>
      </c>
      <c r="F50">
        <v>46</v>
      </c>
      <c r="G50">
        <f t="shared" si="3"/>
        <v>2300</v>
      </c>
      <c r="H50">
        <f t="shared" si="0"/>
        <v>2.2999999999999998</v>
      </c>
      <c r="I50">
        <f t="shared" si="1"/>
        <v>1.9531250000000001E-4</v>
      </c>
      <c r="K50">
        <f t="shared" si="2"/>
        <v>2.0034380198483414E-4</v>
      </c>
    </row>
    <row r="51" spans="2:11" x14ac:dyDescent="0.2">
      <c r="B51">
        <v>65</v>
      </c>
      <c r="C51">
        <v>0</v>
      </c>
      <c r="D51">
        <v>50</v>
      </c>
      <c r="F51">
        <v>47</v>
      </c>
      <c r="G51">
        <f t="shared" si="3"/>
        <v>2350</v>
      </c>
      <c r="H51">
        <f t="shared" si="0"/>
        <v>2.35</v>
      </c>
      <c r="I51">
        <f t="shared" si="1"/>
        <v>1.9531250000000001E-4</v>
      </c>
      <c r="K51">
        <f t="shared" si="2"/>
        <v>1.9824447971147658E-4</v>
      </c>
    </row>
    <row r="52" spans="2:11" x14ac:dyDescent="0.2">
      <c r="B52">
        <v>66</v>
      </c>
      <c r="C52">
        <v>0</v>
      </c>
      <c r="D52">
        <v>50</v>
      </c>
      <c r="F52">
        <v>48</v>
      </c>
      <c r="G52">
        <f t="shared" si="3"/>
        <v>2400</v>
      </c>
      <c r="H52">
        <f t="shared" si="0"/>
        <v>2.4</v>
      </c>
      <c r="I52">
        <f t="shared" si="1"/>
        <v>1.9531250000000001E-4</v>
      </c>
      <c r="K52">
        <f t="shared" si="2"/>
        <v>1.9618869711400151E-4</v>
      </c>
    </row>
    <row r="53" spans="2:11" x14ac:dyDescent="0.2">
      <c r="B53">
        <v>67</v>
      </c>
      <c r="C53">
        <v>0</v>
      </c>
      <c r="D53">
        <v>50</v>
      </c>
      <c r="F53">
        <v>49</v>
      </c>
      <c r="G53">
        <f t="shared" si="3"/>
        <v>2450</v>
      </c>
      <c r="H53">
        <f t="shared" si="0"/>
        <v>2.4500000000000002</v>
      </c>
      <c r="I53">
        <f t="shared" si="1"/>
        <v>1.9531250000000001E-4</v>
      </c>
      <c r="K53">
        <f t="shared" si="2"/>
        <v>1.9417511358346085E-4</v>
      </c>
    </row>
    <row r="54" spans="2:11" x14ac:dyDescent="0.2">
      <c r="B54">
        <v>68</v>
      </c>
      <c r="C54">
        <v>0</v>
      </c>
      <c r="D54">
        <v>50</v>
      </c>
      <c r="F54">
        <v>50</v>
      </c>
      <c r="G54">
        <f t="shared" si="3"/>
        <v>2500</v>
      </c>
      <c r="H54">
        <f t="shared" si="0"/>
        <v>2.5</v>
      </c>
      <c r="I54">
        <f t="shared" si="1"/>
        <v>1.9531250000000001E-4</v>
      </c>
      <c r="K54">
        <f t="shared" si="2"/>
        <v>1.9220244298915161E-4</v>
      </c>
    </row>
    <row r="55" spans="2:11" x14ac:dyDescent="0.2">
      <c r="B55">
        <v>69</v>
      </c>
      <c r="C55">
        <v>0</v>
      </c>
      <c r="D55">
        <v>50</v>
      </c>
      <c r="F55">
        <v>51</v>
      </c>
      <c r="G55">
        <f t="shared" si="3"/>
        <v>2550</v>
      </c>
      <c r="H55">
        <f t="shared" si="0"/>
        <v>2.5499999999999998</v>
      </c>
      <c r="I55">
        <f t="shared" si="1"/>
        <v>1.9531250000000001E-4</v>
      </c>
      <c r="K55">
        <f t="shared" si="2"/>
        <v>1.9026945093916005E-4</v>
      </c>
    </row>
    <row r="56" spans="2:11" x14ac:dyDescent="0.2">
      <c r="B56">
        <v>70</v>
      </c>
      <c r="C56">
        <v>0</v>
      </c>
      <c r="D56">
        <v>50</v>
      </c>
      <c r="F56">
        <v>52</v>
      </c>
      <c r="G56">
        <f t="shared" si="3"/>
        <v>2600</v>
      </c>
      <c r="H56">
        <f t="shared" si="0"/>
        <v>2.6</v>
      </c>
      <c r="I56">
        <f t="shared" si="1"/>
        <v>1.9531250000000001E-4</v>
      </c>
      <c r="K56">
        <f t="shared" si="2"/>
        <v>1.8837495220456527E-4</v>
      </c>
    </row>
    <row r="57" spans="2:11" x14ac:dyDescent="0.2">
      <c r="B57">
        <v>71</v>
      </c>
      <c r="C57">
        <v>0</v>
      </c>
      <c r="D57">
        <v>50</v>
      </c>
      <c r="F57">
        <v>53</v>
      </c>
      <c r="G57">
        <f t="shared" si="3"/>
        <v>2650</v>
      </c>
      <c r="H57">
        <f t="shared" si="0"/>
        <v>2.65</v>
      </c>
      <c r="I57">
        <f t="shared" si="1"/>
        <v>1.9531250000000001E-4</v>
      </c>
      <c r="K57">
        <f t="shared" si="2"/>
        <v>1.8651780829600815E-4</v>
      </c>
    </row>
    <row r="58" spans="2:11" x14ac:dyDescent="0.2">
      <c r="B58">
        <v>72</v>
      </c>
      <c r="C58">
        <v>0</v>
      </c>
      <c r="D58">
        <v>50</v>
      </c>
      <c r="F58">
        <v>54</v>
      </c>
      <c r="G58">
        <f t="shared" si="3"/>
        <v>2700</v>
      </c>
      <c r="H58">
        <f t="shared" si="0"/>
        <v>2.7</v>
      </c>
      <c r="I58">
        <f t="shared" si="1"/>
        <v>1.9531250000000001E-4</v>
      </c>
      <c r="K58">
        <f t="shared" si="2"/>
        <v>1.8469692518221232E-4</v>
      </c>
    </row>
    <row r="59" spans="2:11" x14ac:dyDescent="0.2">
      <c r="B59">
        <v>73</v>
      </c>
      <c r="C59">
        <v>0</v>
      </c>
      <c r="D59">
        <v>50</v>
      </c>
      <c r="F59">
        <v>55</v>
      </c>
      <c r="G59">
        <f t="shared" si="3"/>
        <v>2750</v>
      </c>
      <c r="H59">
        <f t="shared" si="0"/>
        <v>2.75</v>
      </c>
      <c r="I59">
        <f t="shared" si="1"/>
        <v>1.9531250000000001E-4</v>
      </c>
      <c r="K59">
        <f t="shared" si="2"/>
        <v>1.8291125114085178E-4</v>
      </c>
    </row>
    <row r="60" spans="2:11" x14ac:dyDescent="0.2">
      <c r="B60">
        <v>74</v>
      </c>
      <c r="C60">
        <v>0</v>
      </c>
      <c r="D60">
        <v>50</v>
      </c>
      <c r="F60">
        <v>56</v>
      </c>
      <c r="G60">
        <f t="shared" si="3"/>
        <v>2800</v>
      </c>
      <c r="H60">
        <f t="shared" si="0"/>
        <v>2.8</v>
      </c>
      <c r="I60">
        <f t="shared" si="1"/>
        <v>1.9531250000000001E-4</v>
      </c>
      <c r="K60">
        <f t="shared" si="2"/>
        <v>1.811597747328926E-4</v>
      </c>
    </row>
    <row r="61" spans="2:11" x14ac:dyDescent="0.2">
      <c r="B61">
        <v>75</v>
      </c>
      <c r="C61">
        <v>0</v>
      </c>
      <c r="D61">
        <v>46</v>
      </c>
      <c r="F61">
        <v>57</v>
      </c>
      <c r="G61">
        <f t="shared" si="3"/>
        <v>2850</v>
      </c>
      <c r="H61">
        <f t="shared" si="0"/>
        <v>2.85</v>
      </c>
      <c r="I61">
        <f t="shared" si="1"/>
        <v>1.796875E-4</v>
      </c>
      <c r="K61">
        <f t="shared" si="2"/>
        <v>1.7944152289221192E-4</v>
      </c>
    </row>
    <row r="62" spans="2:11" x14ac:dyDescent="0.2">
      <c r="B62">
        <v>76</v>
      </c>
      <c r="C62">
        <v>0</v>
      </c>
      <c r="D62">
        <v>46</v>
      </c>
      <c r="F62">
        <v>58</v>
      </c>
      <c r="G62">
        <f t="shared" si="3"/>
        <v>2900</v>
      </c>
      <c r="H62">
        <f t="shared" si="0"/>
        <v>2.9</v>
      </c>
      <c r="I62">
        <f t="shared" si="1"/>
        <v>1.796875E-4</v>
      </c>
      <c r="K62">
        <f t="shared" si="2"/>
        <v>1.7775555912291215E-4</v>
      </c>
    </row>
    <row r="63" spans="2:11" x14ac:dyDescent="0.2">
      <c r="B63">
        <v>77</v>
      </c>
      <c r="C63">
        <v>0</v>
      </c>
      <c r="D63">
        <v>48</v>
      </c>
      <c r="F63">
        <v>59</v>
      </c>
      <c r="G63">
        <f t="shared" si="3"/>
        <v>2950</v>
      </c>
      <c r="H63">
        <f t="shared" si="0"/>
        <v>2.95</v>
      </c>
      <c r="I63">
        <f t="shared" si="1"/>
        <v>1.875E-4</v>
      </c>
      <c r="K63">
        <f t="shared" si="2"/>
        <v>1.7610098179731323E-4</v>
      </c>
    </row>
    <row r="64" spans="2:11" x14ac:dyDescent="0.2">
      <c r="B64">
        <v>78</v>
      </c>
      <c r="C64">
        <v>0</v>
      </c>
      <c r="D64">
        <v>46</v>
      </c>
      <c r="F64">
        <v>60</v>
      </c>
      <c r="G64">
        <f t="shared" si="3"/>
        <v>3000</v>
      </c>
      <c r="H64">
        <f t="shared" si="0"/>
        <v>3</v>
      </c>
      <c r="I64">
        <f t="shared" si="1"/>
        <v>1.796875E-4</v>
      </c>
      <c r="K64">
        <f t="shared" si="2"/>
        <v>1.7447692254812379E-4</v>
      </c>
    </row>
    <row r="65" spans="2:11" x14ac:dyDescent="0.2">
      <c r="B65">
        <v>79</v>
      </c>
      <c r="C65">
        <v>0</v>
      </c>
      <c r="D65">
        <v>46</v>
      </c>
      <c r="F65">
        <v>61</v>
      </c>
      <c r="G65">
        <f t="shared" si="3"/>
        <v>3050</v>
      </c>
      <c r="H65">
        <f t="shared" si="0"/>
        <v>3.05</v>
      </c>
      <c r="I65">
        <f t="shared" si="1"/>
        <v>1.796875E-4</v>
      </c>
      <c r="K65">
        <f t="shared" si="2"/>
        <v>1.7288254474876665E-4</v>
      </c>
    </row>
    <row r="66" spans="2:11" x14ac:dyDescent="0.2">
      <c r="B66">
        <v>80</v>
      </c>
      <c r="C66">
        <v>0</v>
      </c>
      <c r="D66">
        <v>46</v>
      </c>
      <c r="F66">
        <v>62</v>
      </c>
      <c r="G66">
        <f t="shared" si="3"/>
        <v>3100</v>
      </c>
      <c r="H66">
        <f t="shared" si="0"/>
        <v>3.1</v>
      </c>
      <c r="I66">
        <f t="shared" si="1"/>
        <v>1.796875E-4</v>
      </c>
      <c r="K66">
        <f t="shared" si="2"/>
        <v>1.7131704207627073E-4</v>
      </c>
    </row>
    <row r="67" spans="2:11" x14ac:dyDescent="0.2">
      <c r="B67">
        <v>81</v>
      </c>
      <c r="C67">
        <v>0</v>
      </c>
      <c r="D67">
        <v>46</v>
      </c>
      <c r="F67">
        <v>63</v>
      </c>
      <c r="G67">
        <f t="shared" si="3"/>
        <v>3150</v>
      </c>
      <c r="H67">
        <f t="shared" si="0"/>
        <v>3.15</v>
      </c>
      <c r="I67">
        <f t="shared" si="1"/>
        <v>1.796875E-4</v>
      </c>
      <c r="K67">
        <f t="shared" si="2"/>
        <v>1.6977963715154355E-4</v>
      </c>
    </row>
    <row r="68" spans="2:11" x14ac:dyDescent="0.2">
      <c r="B68">
        <v>82</v>
      </c>
      <c r="C68">
        <v>0</v>
      </c>
      <c r="D68">
        <v>46</v>
      </c>
      <c r="F68">
        <v>64</v>
      </c>
      <c r="G68">
        <f t="shared" si="3"/>
        <v>3200</v>
      </c>
      <c r="H68">
        <f t="shared" si="0"/>
        <v>3.2</v>
      </c>
      <c r="I68">
        <f t="shared" si="1"/>
        <v>1.796875E-4</v>
      </c>
      <c r="K68">
        <f t="shared" si="2"/>
        <v>1.6826958025220514E-4</v>
      </c>
    </row>
    <row r="69" spans="2:11" x14ac:dyDescent="0.2">
      <c r="B69">
        <v>83</v>
      </c>
      <c r="C69">
        <v>0</v>
      </c>
      <c r="D69">
        <v>44</v>
      </c>
      <c r="F69">
        <v>65</v>
      </c>
      <c r="G69">
        <f t="shared" si="3"/>
        <v>3250</v>
      </c>
      <c r="H69">
        <f t="shared" ref="H69:H86" si="4">G69/1000</f>
        <v>3.25</v>
      </c>
      <c r="I69">
        <f t="shared" ref="I69:I86" si="5">D69/2/128000</f>
        <v>1.7187499999999999E-4</v>
      </c>
      <c r="K69">
        <f t="shared" ref="K69:K86" si="6">$I$4/($I$4*$M$2*$H69+1)</f>
        <v>1.6678614809350714E-4</v>
      </c>
    </row>
    <row r="70" spans="2:11" x14ac:dyDescent="0.2">
      <c r="B70">
        <v>84</v>
      </c>
      <c r="C70">
        <v>0</v>
      </c>
      <c r="D70">
        <v>44</v>
      </c>
      <c r="F70">
        <v>66</v>
      </c>
      <c r="G70">
        <f t="shared" ref="G70:G86" si="7">F70*50000*0.001</f>
        <v>3300</v>
      </c>
      <c r="H70">
        <f t="shared" si="4"/>
        <v>3.3</v>
      </c>
      <c r="I70">
        <f t="shared" si="5"/>
        <v>1.7187499999999999E-4</v>
      </c>
      <c r="K70">
        <f t="shared" si="6"/>
        <v>1.6532864267317107E-4</v>
      </c>
    </row>
    <row r="71" spans="2:11" x14ac:dyDescent="0.2">
      <c r="B71">
        <v>85</v>
      </c>
      <c r="C71">
        <v>0</v>
      </c>
      <c r="D71">
        <v>44</v>
      </c>
      <c r="F71">
        <v>67</v>
      </c>
      <c r="G71">
        <f t="shared" si="7"/>
        <v>3350</v>
      </c>
      <c r="H71">
        <f t="shared" si="4"/>
        <v>3.35</v>
      </c>
      <c r="I71">
        <f t="shared" si="5"/>
        <v>1.7187499999999999E-4</v>
      </c>
      <c r="K71">
        <f t="shared" si="6"/>
        <v>1.6389639017627E-4</v>
      </c>
    </row>
    <row r="72" spans="2:11" x14ac:dyDescent="0.2">
      <c r="B72">
        <v>86</v>
      </c>
      <c r="C72">
        <v>0</v>
      </c>
      <c r="D72">
        <v>44</v>
      </c>
      <c r="F72">
        <v>68</v>
      </c>
      <c r="G72">
        <f t="shared" si="7"/>
        <v>3400</v>
      </c>
      <c r="H72">
        <f t="shared" si="4"/>
        <v>3.4</v>
      </c>
      <c r="I72">
        <f t="shared" si="5"/>
        <v>1.7187499999999999E-4</v>
      </c>
      <c r="K72">
        <f t="shared" si="6"/>
        <v>1.6248873993654427E-4</v>
      </c>
    </row>
    <row r="73" spans="2:11" x14ac:dyDescent="0.2">
      <c r="B73">
        <v>87</v>
      </c>
      <c r="C73">
        <v>0</v>
      </c>
      <c r="D73">
        <v>44</v>
      </c>
      <c r="F73">
        <v>69</v>
      </c>
      <c r="G73">
        <f t="shared" si="7"/>
        <v>3450</v>
      </c>
      <c r="H73">
        <f t="shared" si="4"/>
        <v>3.45</v>
      </c>
      <c r="I73">
        <f t="shared" si="5"/>
        <v>1.7187499999999999E-4</v>
      </c>
      <c r="K73">
        <f t="shared" si="6"/>
        <v>1.6110506345078622E-4</v>
      </c>
    </row>
    <row r="74" spans="2:11" x14ac:dyDescent="0.2">
      <c r="B74">
        <v>88</v>
      </c>
      <c r="C74">
        <v>0</v>
      </c>
      <c r="D74">
        <v>44</v>
      </c>
      <c r="F74">
        <v>70</v>
      </c>
      <c r="G74">
        <f t="shared" si="7"/>
        <v>3500</v>
      </c>
      <c r="H74">
        <f t="shared" si="4"/>
        <v>3.5</v>
      </c>
      <c r="I74">
        <f t="shared" si="5"/>
        <v>1.7187499999999999E-4</v>
      </c>
      <c r="K74">
        <f t="shared" si="6"/>
        <v>1.5974475344315839E-4</v>
      </c>
    </row>
    <row r="75" spans="2:11" x14ac:dyDescent="0.2">
      <c r="B75">
        <v>89</v>
      </c>
      <c r="C75">
        <v>0</v>
      </c>
      <c r="D75">
        <v>44</v>
      </c>
      <c r="F75">
        <v>71</v>
      </c>
      <c r="G75">
        <f t="shared" si="7"/>
        <v>3550</v>
      </c>
      <c r="H75">
        <f t="shared" si="4"/>
        <v>3.55</v>
      </c>
      <c r="I75">
        <f t="shared" si="5"/>
        <v>1.7187499999999999E-4</v>
      </c>
      <c r="K75">
        <f t="shared" si="6"/>
        <v>1.5840722297651781E-4</v>
      </c>
    </row>
    <row r="76" spans="2:11" x14ac:dyDescent="0.2">
      <c r="B76">
        <v>90</v>
      </c>
      <c r="C76">
        <v>0</v>
      </c>
      <c r="D76">
        <v>44</v>
      </c>
      <c r="F76">
        <v>72</v>
      </c>
      <c r="G76">
        <f t="shared" si="7"/>
        <v>3600</v>
      </c>
      <c r="H76">
        <f t="shared" si="4"/>
        <v>3.6</v>
      </c>
      <c r="I76">
        <f t="shared" si="5"/>
        <v>1.7187499999999999E-4</v>
      </c>
      <c r="K76">
        <f t="shared" si="6"/>
        <v>1.5709190460801454E-4</v>
      </c>
    </row>
    <row r="77" spans="2:11" x14ac:dyDescent="0.2">
      <c r="B77">
        <v>91</v>
      </c>
      <c r="C77">
        <v>0</v>
      </c>
      <c r="D77">
        <v>44</v>
      </c>
      <c r="F77">
        <v>73</v>
      </c>
      <c r="G77">
        <f t="shared" si="7"/>
        <v>3650</v>
      </c>
      <c r="H77">
        <f t="shared" si="4"/>
        <v>3.65</v>
      </c>
      <c r="I77">
        <f t="shared" si="5"/>
        <v>1.7187499999999999E-4</v>
      </c>
      <c r="K77">
        <f t="shared" si="6"/>
        <v>1.5579824958641213E-4</v>
      </c>
    </row>
    <row r="78" spans="2:11" x14ac:dyDescent="0.2">
      <c r="B78">
        <v>92</v>
      </c>
      <c r="C78">
        <v>0</v>
      </c>
      <c r="D78">
        <v>44</v>
      </c>
      <c r="F78">
        <v>74</v>
      </c>
      <c r="G78">
        <f t="shared" si="7"/>
        <v>3700</v>
      </c>
      <c r="H78">
        <f t="shared" si="4"/>
        <v>3.7</v>
      </c>
      <c r="I78">
        <f t="shared" si="5"/>
        <v>1.7187499999999999E-4</v>
      </c>
      <c r="K78">
        <f t="shared" si="6"/>
        <v>1.5452572708874474E-4</v>
      </c>
    </row>
    <row r="79" spans="2:11" x14ac:dyDescent="0.2">
      <c r="B79">
        <v>93</v>
      </c>
      <c r="C79">
        <v>0</v>
      </c>
      <c r="D79">
        <v>44</v>
      </c>
      <c r="F79">
        <v>75</v>
      </c>
      <c r="G79">
        <f t="shared" si="7"/>
        <v>3750</v>
      </c>
      <c r="H79">
        <f t="shared" si="4"/>
        <v>3.75</v>
      </c>
      <c r="I79">
        <f t="shared" si="5"/>
        <v>1.7187499999999999E-4</v>
      </c>
      <c r="K79">
        <f t="shared" si="6"/>
        <v>1.5327382349407991E-4</v>
      </c>
    </row>
    <row r="80" spans="2:11" x14ac:dyDescent="0.2">
      <c r="B80">
        <v>94</v>
      </c>
      <c r="C80">
        <v>0</v>
      </c>
      <c r="D80">
        <v>44</v>
      </c>
      <c r="F80">
        <v>76</v>
      </c>
      <c r="G80">
        <f t="shared" si="7"/>
        <v>3800</v>
      </c>
      <c r="H80">
        <f t="shared" si="4"/>
        <v>3.8</v>
      </c>
      <c r="I80">
        <f t="shared" si="5"/>
        <v>1.7187499999999999E-4</v>
      </c>
      <c r="K80">
        <f t="shared" si="6"/>
        <v>1.520420416922997E-4</v>
      </c>
    </row>
    <row r="81" spans="2:11" x14ac:dyDescent="0.2">
      <c r="B81">
        <v>95</v>
      </c>
      <c r="C81">
        <v>0</v>
      </c>
      <c r="D81">
        <v>44</v>
      </c>
      <c r="F81">
        <v>77</v>
      </c>
      <c r="G81">
        <f t="shared" si="7"/>
        <v>3850</v>
      </c>
      <c r="H81">
        <f t="shared" si="4"/>
        <v>3.85</v>
      </c>
      <c r="I81">
        <f t="shared" si="5"/>
        <v>1.7187499999999999E-4</v>
      </c>
      <c r="K81">
        <f t="shared" si="6"/>
        <v>1.5082990042594591E-4</v>
      </c>
    </row>
    <row r="82" spans="2:11" x14ac:dyDescent="0.2">
      <c r="B82">
        <v>96</v>
      </c>
      <c r="C82">
        <v>0</v>
      </c>
      <c r="D82">
        <v>42</v>
      </c>
      <c r="F82">
        <v>78</v>
      </c>
      <c r="G82">
        <f t="shared" si="7"/>
        <v>3900</v>
      </c>
      <c r="H82">
        <f t="shared" si="4"/>
        <v>3.9</v>
      </c>
      <c r="I82">
        <f t="shared" si="5"/>
        <v>1.6406250000000001E-4</v>
      </c>
      <c r="K82">
        <f t="shared" si="6"/>
        <v>1.4963693366329872E-4</v>
      </c>
    </row>
    <row r="83" spans="2:11" x14ac:dyDescent="0.2">
      <c r="B83">
        <v>97</v>
      </c>
      <c r="C83">
        <v>0</v>
      </c>
      <c r="D83">
        <v>44</v>
      </c>
      <c r="F83">
        <v>79</v>
      </c>
      <c r="G83">
        <f t="shared" si="7"/>
        <v>3950</v>
      </c>
      <c r="H83">
        <f t="shared" si="4"/>
        <v>3.95</v>
      </c>
      <c r="I83">
        <f t="shared" si="5"/>
        <v>1.7187499999999999E-4</v>
      </c>
      <c r="K83">
        <f t="shared" si="6"/>
        <v>1.4846269000097324E-4</v>
      </c>
    </row>
    <row r="84" spans="2:11" x14ac:dyDescent="0.2">
      <c r="B84">
        <v>98</v>
      </c>
      <c r="C84">
        <v>0</v>
      </c>
      <c r="D84">
        <v>38</v>
      </c>
      <c r="F84">
        <v>80</v>
      </c>
      <c r="G84">
        <f t="shared" si="7"/>
        <v>4000</v>
      </c>
      <c r="H84">
        <f t="shared" si="4"/>
        <v>4</v>
      </c>
      <c r="I84">
        <f t="shared" si="5"/>
        <v>1.484375E-4</v>
      </c>
      <c r="K84">
        <f t="shared" si="6"/>
        <v>1.4730673209442481E-4</v>
      </c>
    </row>
    <row r="85" spans="2:11" x14ac:dyDescent="0.2">
      <c r="B85">
        <v>99</v>
      </c>
      <c r="C85">
        <v>0</v>
      </c>
      <c r="D85">
        <v>38</v>
      </c>
      <c r="F85">
        <v>81</v>
      </c>
      <c r="G85">
        <f t="shared" si="7"/>
        <v>4050</v>
      </c>
      <c r="H85">
        <f t="shared" si="4"/>
        <v>4.05</v>
      </c>
      <c r="I85">
        <f t="shared" si="5"/>
        <v>1.484375E-4</v>
      </c>
      <c r="K85">
        <f t="shared" si="6"/>
        <v>1.4616863611485406E-4</v>
      </c>
    </row>
    <row r="86" spans="2:11" x14ac:dyDescent="0.2">
      <c r="B86">
        <v>100</v>
      </c>
      <c r="C86">
        <v>0</v>
      </c>
      <c r="D86">
        <v>38</v>
      </c>
      <c r="F86">
        <v>82</v>
      </c>
      <c r="G86">
        <f t="shared" si="7"/>
        <v>4100</v>
      </c>
      <c r="H86">
        <f t="shared" si="4"/>
        <v>4.0999999999999996</v>
      </c>
      <c r="I86">
        <f t="shared" si="5"/>
        <v>1.484375E-4</v>
      </c>
      <c r="K86">
        <f t="shared" si="6"/>
        <v>1.4504799123109469E-4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454DC-4D4E-DA42-9434-F8B0619345C6}">
  <dimension ref="B1:N84"/>
  <sheetViews>
    <sheetView workbookViewId="0">
      <selection activeCell="M2" sqref="M2"/>
    </sheetView>
  </sheetViews>
  <sheetFormatPr baseColWidth="10" defaultRowHeight="16" x14ac:dyDescent="0.2"/>
  <sheetData>
    <row r="1" spans="2:14" x14ac:dyDescent="0.2">
      <c r="K1" t="s">
        <v>4</v>
      </c>
      <c r="M1" t="s">
        <v>8</v>
      </c>
      <c r="N1" t="s">
        <v>7</v>
      </c>
    </row>
    <row r="2" spans="2:14" x14ac:dyDescent="0.2">
      <c r="K2" t="s">
        <v>5</v>
      </c>
      <c r="M2">
        <v>2280.855</v>
      </c>
      <c r="N2">
        <f>M2/(0.00000001)</f>
        <v>228085500000</v>
      </c>
    </row>
    <row r="3" spans="2:14" x14ac:dyDescent="0.2">
      <c r="F3" t="s">
        <v>0</v>
      </c>
      <c r="G3" t="s">
        <v>1</v>
      </c>
      <c r="H3" t="s">
        <v>2</v>
      </c>
      <c r="I3" t="s">
        <v>3</v>
      </c>
    </row>
    <row r="4" spans="2:14" x14ac:dyDescent="0.2">
      <c r="B4">
        <v>19</v>
      </c>
      <c r="C4">
        <v>0</v>
      </c>
      <c r="D4">
        <v>100</v>
      </c>
      <c r="F4">
        <v>0</v>
      </c>
      <c r="G4">
        <f>F4*50000*0.001</f>
        <v>0</v>
      </c>
      <c r="H4">
        <f>G4/1000</f>
        <v>0</v>
      </c>
      <c r="I4">
        <f>D4/2/128000</f>
        <v>3.9062500000000002E-4</v>
      </c>
      <c r="K4">
        <f>$I$4/($I$4*$M$2*$H4+1)</f>
        <v>3.9062500000000002E-4</v>
      </c>
    </row>
    <row r="5" spans="2:14" x14ac:dyDescent="0.2">
      <c r="B5">
        <v>20</v>
      </c>
      <c r="C5">
        <v>0</v>
      </c>
      <c r="D5">
        <v>92</v>
      </c>
      <c r="F5">
        <v>1</v>
      </c>
      <c r="G5">
        <f>F5*50000*0.001</f>
        <v>50</v>
      </c>
      <c r="H5">
        <f>G5/1000</f>
        <v>0.05</v>
      </c>
      <c r="I5">
        <f>D5/2/128000</f>
        <v>3.5937499999999999E-4</v>
      </c>
      <c r="K5">
        <f>$I$4/($I$4*$M$2*$H5+1)</f>
        <v>3.739655994654536E-4</v>
      </c>
    </row>
    <row r="6" spans="2:14" x14ac:dyDescent="0.2">
      <c r="B6">
        <v>21</v>
      </c>
      <c r="C6">
        <v>0</v>
      </c>
      <c r="D6">
        <v>88</v>
      </c>
      <c r="F6">
        <v>2</v>
      </c>
      <c r="G6">
        <f t="shared" ref="G6:G7" si="0">F6*50000*0.001</f>
        <v>100</v>
      </c>
      <c r="H6">
        <f t="shared" ref="H6:H7" si="1">G6/1000</f>
        <v>0.1</v>
      </c>
      <c r="I6">
        <f t="shared" ref="I6:I7" si="2">D6/2/128000</f>
        <v>3.4374999999999998E-4</v>
      </c>
      <c r="K6">
        <f t="shared" ref="K6:K69" si="3">$I$4/($I$4*$M$2*$H6+1)</f>
        <v>3.5866905803283292E-4</v>
      </c>
    </row>
    <row r="7" spans="2:14" x14ac:dyDescent="0.2">
      <c r="B7">
        <v>22</v>
      </c>
      <c r="C7">
        <v>0</v>
      </c>
      <c r="D7">
        <v>82</v>
      </c>
      <c r="F7">
        <v>3</v>
      </c>
      <c r="G7">
        <f t="shared" si="0"/>
        <v>150</v>
      </c>
      <c r="H7">
        <f t="shared" si="1"/>
        <v>0.15</v>
      </c>
      <c r="I7">
        <f t="shared" si="2"/>
        <v>3.2031250000000001E-4</v>
      </c>
      <c r="K7">
        <f t="shared" si="3"/>
        <v>3.4457470995639147E-4</v>
      </c>
    </row>
    <row r="8" spans="2:14" x14ac:dyDescent="0.2">
      <c r="B8">
        <v>23</v>
      </c>
      <c r="C8">
        <v>0</v>
      </c>
      <c r="D8">
        <v>82</v>
      </c>
      <c r="F8">
        <v>4</v>
      </c>
      <c r="G8">
        <f t="shared" ref="G8:G71" si="4">F8*50000*0.001</f>
        <v>200</v>
      </c>
      <c r="H8">
        <f t="shared" ref="H8:H71" si="5">G8/1000</f>
        <v>0.2</v>
      </c>
      <c r="I8">
        <f t="shared" ref="I8:I71" si="6">D8/2/128000</f>
        <v>3.2031250000000001E-4</v>
      </c>
      <c r="K8">
        <f t="shared" si="3"/>
        <v>3.3154618885998174E-4</v>
      </c>
    </row>
    <row r="9" spans="2:14" x14ac:dyDescent="0.2">
      <c r="B9">
        <v>24</v>
      </c>
      <c r="C9">
        <v>0</v>
      </c>
      <c r="D9">
        <v>74</v>
      </c>
      <c r="F9">
        <v>5</v>
      </c>
      <c r="G9">
        <f t="shared" si="4"/>
        <v>250</v>
      </c>
      <c r="H9">
        <f t="shared" si="5"/>
        <v>0.25</v>
      </c>
      <c r="I9">
        <f t="shared" si="6"/>
        <v>2.8906249999999999E-4</v>
      </c>
      <c r="K9">
        <f t="shared" si="3"/>
        <v>3.1946700125510597E-4</v>
      </c>
    </row>
    <row r="10" spans="2:14" x14ac:dyDescent="0.2">
      <c r="B10">
        <v>25</v>
      </c>
      <c r="C10">
        <v>0</v>
      </c>
      <c r="D10">
        <v>66</v>
      </c>
      <c r="F10">
        <v>6</v>
      </c>
      <c r="G10">
        <f t="shared" si="4"/>
        <v>300</v>
      </c>
      <c r="H10">
        <f t="shared" si="5"/>
        <v>0.3</v>
      </c>
      <c r="I10">
        <f t="shared" si="6"/>
        <v>2.5781250000000001E-4</v>
      </c>
      <c r="K10">
        <f t="shared" si="3"/>
        <v>3.0823703366241232E-4</v>
      </c>
    </row>
    <row r="11" spans="2:14" x14ac:dyDescent="0.2">
      <c r="B11">
        <v>26</v>
      </c>
      <c r="C11">
        <v>0</v>
      </c>
      <c r="D11">
        <v>64</v>
      </c>
      <c r="F11">
        <v>7</v>
      </c>
      <c r="G11">
        <f t="shared" si="4"/>
        <v>350</v>
      </c>
      <c r="H11">
        <f t="shared" si="5"/>
        <v>0.35</v>
      </c>
      <c r="I11">
        <f t="shared" si="6"/>
        <v>2.5000000000000001E-4</v>
      </c>
      <c r="K11">
        <f t="shared" si="3"/>
        <v>2.9776977141033516E-4</v>
      </c>
    </row>
    <row r="12" spans="2:14" x14ac:dyDescent="0.2">
      <c r="B12">
        <v>27</v>
      </c>
      <c r="C12">
        <v>0</v>
      </c>
      <c r="D12">
        <v>62</v>
      </c>
      <c r="F12">
        <v>8</v>
      </c>
      <c r="G12">
        <f t="shared" si="4"/>
        <v>400</v>
      </c>
      <c r="H12">
        <f t="shared" si="5"/>
        <v>0.4</v>
      </c>
      <c r="I12">
        <f t="shared" si="6"/>
        <v>2.421875E-4</v>
      </c>
      <c r="K12">
        <f t="shared" si="3"/>
        <v>2.8799006549470071E-4</v>
      </c>
    </row>
    <row r="13" spans="2:14" x14ac:dyDescent="0.2">
      <c r="B13">
        <v>28</v>
      </c>
      <c r="C13">
        <v>0</v>
      </c>
      <c r="D13">
        <v>62</v>
      </c>
      <c r="F13">
        <v>9</v>
      </c>
      <c r="G13">
        <f t="shared" si="4"/>
        <v>450</v>
      </c>
      <c r="H13">
        <f t="shared" si="5"/>
        <v>0.45</v>
      </c>
      <c r="I13">
        <f t="shared" si="6"/>
        <v>2.421875E-4</v>
      </c>
      <c r="K13">
        <f t="shared" si="3"/>
        <v>2.788323255055108E-4</v>
      </c>
    </row>
    <row r="14" spans="2:14" x14ac:dyDescent="0.2">
      <c r="B14">
        <v>29</v>
      </c>
      <c r="C14">
        <v>0</v>
      </c>
      <c r="D14">
        <v>60</v>
      </c>
      <c r="F14">
        <v>10</v>
      </c>
      <c r="G14">
        <f t="shared" si="4"/>
        <v>500</v>
      </c>
      <c r="H14">
        <f t="shared" si="5"/>
        <v>0.5</v>
      </c>
      <c r="I14">
        <f t="shared" si="6"/>
        <v>2.3437499999999999E-4</v>
      </c>
      <c r="K14">
        <f t="shared" si="3"/>
        <v>2.7023904670473884E-4</v>
      </c>
    </row>
    <row r="15" spans="2:14" x14ac:dyDescent="0.2">
      <c r="B15">
        <v>30</v>
      </c>
      <c r="C15">
        <v>0</v>
      </c>
      <c r="D15">
        <v>58</v>
      </c>
      <c r="F15">
        <v>11</v>
      </c>
      <c r="G15">
        <f t="shared" si="4"/>
        <v>550</v>
      </c>
      <c r="H15">
        <f t="shared" si="5"/>
        <v>0.55000000000000004</v>
      </c>
      <c r="I15">
        <f t="shared" si="6"/>
        <v>2.2656250000000001E-4</v>
      </c>
      <c r="K15">
        <f t="shared" si="3"/>
        <v>2.6215960132340788E-4</v>
      </c>
    </row>
    <row r="16" spans="2:14" x14ac:dyDescent="0.2">
      <c r="B16">
        <v>31</v>
      </c>
      <c r="C16">
        <v>0</v>
      </c>
      <c r="D16">
        <v>58</v>
      </c>
      <c r="F16">
        <v>12</v>
      </c>
      <c r="G16">
        <f t="shared" si="4"/>
        <v>600</v>
      </c>
      <c r="H16">
        <f t="shared" si="5"/>
        <v>0.6</v>
      </c>
      <c r="I16">
        <f t="shared" si="6"/>
        <v>2.2656250000000001E-4</v>
      </c>
      <c r="K16">
        <f t="shared" si="3"/>
        <v>2.545492403868843E-4</v>
      </c>
    </row>
    <row r="17" spans="2:11" x14ac:dyDescent="0.2">
      <c r="B17">
        <v>32</v>
      </c>
      <c r="C17">
        <v>0</v>
      </c>
      <c r="D17">
        <v>56</v>
      </c>
      <c r="F17">
        <v>13</v>
      </c>
      <c r="G17">
        <f t="shared" si="4"/>
        <v>650</v>
      </c>
      <c r="H17">
        <f t="shared" si="5"/>
        <v>0.65</v>
      </c>
      <c r="I17">
        <f t="shared" si="6"/>
        <v>2.1875E-4</v>
      </c>
      <c r="K17">
        <f t="shared" si="3"/>
        <v>2.4736826449455894E-4</v>
      </c>
    </row>
    <row r="18" spans="2:11" x14ac:dyDescent="0.2">
      <c r="B18">
        <v>33</v>
      </c>
      <c r="C18">
        <v>0</v>
      </c>
      <c r="D18">
        <v>54</v>
      </c>
      <c r="F18">
        <v>14</v>
      </c>
      <c r="G18">
        <f t="shared" si="4"/>
        <v>700</v>
      </c>
      <c r="H18">
        <f t="shared" si="5"/>
        <v>0.7</v>
      </c>
      <c r="I18">
        <f t="shared" si="6"/>
        <v>2.109375E-4</v>
      </c>
      <c r="K18">
        <f t="shared" si="3"/>
        <v>2.4058133110522944E-4</v>
      </c>
    </row>
    <row r="19" spans="2:11" x14ac:dyDescent="0.2">
      <c r="B19">
        <v>34</v>
      </c>
      <c r="C19">
        <v>0</v>
      </c>
      <c r="D19">
        <v>54</v>
      </c>
      <c r="F19">
        <v>15</v>
      </c>
      <c r="G19">
        <f t="shared" si="4"/>
        <v>750</v>
      </c>
      <c r="H19">
        <f t="shared" si="5"/>
        <v>0.75</v>
      </c>
      <c r="I19">
        <f t="shared" si="6"/>
        <v>2.109375E-4</v>
      </c>
      <c r="K19">
        <f t="shared" si="3"/>
        <v>2.3415687281154793E-4</v>
      </c>
    </row>
    <row r="20" spans="2:11" x14ac:dyDescent="0.2">
      <c r="B20">
        <v>35</v>
      </c>
      <c r="C20">
        <v>0</v>
      </c>
      <c r="D20">
        <v>54</v>
      </c>
      <c r="F20">
        <v>16</v>
      </c>
      <c r="G20">
        <f t="shared" si="4"/>
        <v>800</v>
      </c>
      <c r="H20">
        <f t="shared" si="5"/>
        <v>0.8</v>
      </c>
      <c r="I20">
        <f t="shared" si="6"/>
        <v>2.109375E-4</v>
      </c>
      <c r="K20">
        <f t="shared" si="3"/>
        <v>2.2806660639626482E-4</v>
      </c>
    </row>
    <row r="21" spans="2:11" x14ac:dyDescent="0.2">
      <c r="B21">
        <v>36</v>
      </c>
      <c r="C21">
        <v>0</v>
      </c>
      <c r="D21">
        <v>54</v>
      </c>
      <c r="F21">
        <v>17</v>
      </c>
      <c r="G21">
        <f t="shared" si="4"/>
        <v>850</v>
      </c>
      <c r="H21">
        <f t="shared" si="5"/>
        <v>0.85</v>
      </c>
      <c r="I21">
        <f t="shared" si="6"/>
        <v>2.109375E-4</v>
      </c>
      <c r="K21">
        <f t="shared" si="3"/>
        <v>2.2228511656103585E-4</v>
      </c>
    </row>
    <row r="22" spans="2:11" x14ac:dyDescent="0.2">
      <c r="B22">
        <v>37</v>
      </c>
      <c r="C22">
        <v>0</v>
      </c>
      <c r="D22">
        <v>54</v>
      </c>
      <c r="F22">
        <v>18</v>
      </c>
      <c r="G22">
        <f t="shared" si="4"/>
        <v>900</v>
      </c>
      <c r="H22">
        <f t="shared" si="5"/>
        <v>0.9</v>
      </c>
      <c r="I22">
        <f t="shared" si="6"/>
        <v>2.109375E-4</v>
      </c>
      <c r="K22">
        <f t="shared" si="3"/>
        <v>2.1678950140474176E-4</v>
      </c>
    </row>
    <row r="23" spans="2:11" x14ac:dyDescent="0.2">
      <c r="B23">
        <v>38</v>
      </c>
      <c r="C23">
        <v>0</v>
      </c>
      <c r="D23">
        <v>54</v>
      </c>
      <c r="F23">
        <v>19</v>
      </c>
      <c r="G23">
        <f t="shared" si="4"/>
        <v>950</v>
      </c>
      <c r="H23">
        <f t="shared" si="5"/>
        <v>0.95</v>
      </c>
      <c r="I23">
        <f t="shared" si="6"/>
        <v>2.109375E-4</v>
      </c>
      <c r="K23">
        <f t="shared" si="3"/>
        <v>2.1155906922260345E-4</v>
      </c>
    </row>
    <row r="24" spans="2:11" x14ac:dyDescent="0.2">
      <c r="B24">
        <v>39</v>
      </c>
      <c r="C24">
        <v>0</v>
      </c>
      <c r="D24">
        <v>50</v>
      </c>
      <c r="F24">
        <v>20</v>
      </c>
      <c r="G24">
        <f t="shared" si="4"/>
        <v>1000</v>
      </c>
      <c r="H24">
        <f t="shared" si="5"/>
        <v>1</v>
      </c>
      <c r="I24">
        <f t="shared" si="6"/>
        <v>1.9531250000000001E-4</v>
      </c>
      <c r="K24">
        <f t="shared" si="3"/>
        <v>2.0657507816284519E-4</v>
      </c>
    </row>
    <row r="25" spans="2:11" x14ac:dyDescent="0.2">
      <c r="B25">
        <v>40</v>
      </c>
      <c r="C25">
        <v>0</v>
      </c>
      <c r="D25">
        <v>48</v>
      </c>
      <c r="F25">
        <v>21</v>
      </c>
      <c r="G25">
        <f t="shared" si="4"/>
        <v>1050</v>
      </c>
      <c r="H25">
        <f t="shared" si="5"/>
        <v>1.05</v>
      </c>
      <c r="I25">
        <f t="shared" si="6"/>
        <v>1.875E-4</v>
      </c>
      <c r="K25">
        <f t="shared" si="3"/>
        <v>2.0182051183599098E-4</v>
      </c>
    </row>
    <row r="26" spans="2:11" x14ac:dyDescent="0.2">
      <c r="B26">
        <v>41</v>
      </c>
      <c r="C26">
        <v>0</v>
      </c>
      <c r="D26">
        <v>48</v>
      </c>
      <c r="F26">
        <v>22</v>
      </c>
      <c r="G26">
        <f t="shared" si="4"/>
        <v>1100</v>
      </c>
      <c r="H26">
        <f t="shared" si="5"/>
        <v>1.1000000000000001</v>
      </c>
      <c r="I26">
        <f t="shared" si="6"/>
        <v>1.875E-4</v>
      </c>
      <c r="K26">
        <f t="shared" si="3"/>
        <v>1.9727988521467158E-4</v>
      </c>
    </row>
    <row r="27" spans="2:11" x14ac:dyDescent="0.2">
      <c r="B27">
        <v>42</v>
      </c>
      <c r="C27">
        <v>0</v>
      </c>
      <c r="D27">
        <v>46</v>
      </c>
      <c r="F27">
        <v>23</v>
      </c>
      <c r="G27">
        <f t="shared" si="4"/>
        <v>1150</v>
      </c>
      <c r="H27">
        <f t="shared" si="5"/>
        <v>1.1499999999999999</v>
      </c>
      <c r="I27">
        <f t="shared" si="6"/>
        <v>1.796875E-4</v>
      </c>
      <c r="K27">
        <f t="shared" si="3"/>
        <v>1.9293907615850392E-4</v>
      </c>
    </row>
    <row r="28" spans="2:11" x14ac:dyDescent="0.2">
      <c r="B28">
        <v>43</v>
      </c>
      <c r="C28">
        <v>0</v>
      </c>
      <c r="D28">
        <v>46</v>
      </c>
      <c r="F28">
        <v>24</v>
      </c>
      <c r="G28">
        <f t="shared" si="4"/>
        <v>1200</v>
      </c>
      <c r="H28">
        <f t="shared" si="5"/>
        <v>1.2</v>
      </c>
      <c r="I28">
        <f t="shared" si="6"/>
        <v>1.796875E-4</v>
      </c>
      <c r="K28">
        <f t="shared" si="3"/>
        <v>1.887851787021623E-4</v>
      </c>
    </row>
    <row r="29" spans="2:11" x14ac:dyDescent="0.2">
      <c r="B29">
        <v>44</v>
      </c>
      <c r="C29">
        <v>0</v>
      </c>
      <c r="D29">
        <v>46</v>
      </c>
      <c r="F29">
        <v>25</v>
      </c>
      <c r="G29">
        <f t="shared" si="4"/>
        <v>1250</v>
      </c>
      <c r="H29">
        <f t="shared" si="5"/>
        <v>1.25</v>
      </c>
      <c r="I29">
        <f t="shared" si="6"/>
        <v>1.796875E-4</v>
      </c>
      <c r="K29">
        <f t="shared" si="3"/>
        <v>1.8480637489590203E-4</v>
      </c>
    </row>
    <row r="30" spans="2:11" x14ac:dyDescent="0.2">
      <c r="B30">
        <v>45</v>
      </c>
      <c r="C30">
        <v>0</v>
      </c>
      <c r="D30">
        <v>44</v>
      </c>
      <c r="F30">
        <v>26</v>
      </c>
      <c r="G30">
        <f t="shared" si="4"/>
        <v>1300</v>
      </c>
      <c r="H30">
        <f t="shared" si="5"/>
        <v>1.3</v>
      </c>
      <c r="I30">
        <f t="shared" si="6"/>
        <v>1.7187499999999999E-4</v>
      </c>
      <c r="K30">
        <f t="shared" si="3"/>
        <v>1.8099182251797089E-4</v>
      </c>
    </row>
    <row r="31" spans="2:11" x14ac:dyDescent="0.2">
      <c r="B31">
        <v>46</v>
      </c>
      <c r="C31">
        <v>0</v>
      </c>
      <c r="D31">
        <v>44</v>
      </c>
      <c r="F31">
        <v>27</v>
      </c>
      <c r="G31">
        <f t="shared" si="4"/>
        <v>1350</v>
      </c>
      <c r="H31">
        <f t="shared" si="5"/>
        <v>1.35</v>
      </c>
      <c r="I31">
        <f t="shared" si="6"/>
        <v>1.7187499999999999E-4</v>
      </c>
      <c r="K31">
        <f t="shared" si="3"/>
        <v>1.7733155641202756E-4</v>
      </c>
    </row>
    <row r="32" spans="2:11" x14ac:dyDescent="0.2">
      <c r="B32">
        <v>47</v>
      </c>
      <c r="C32">
        <v>0</v>
      </c>
      <c r="D32">
        <v>42</v>
      </c>
      <c r="F32">
        <v>28</v>
      </c>
      <c r="G32">
        <f t="shared" si="4"/>
        <v>1400</v>
      </c>
      <c r="H32">
        <f t="shared" si="5"/>
        <v>1.4</v>
      </c>
      <c r="I32">
        <f t="shared" si="6"/>
        <v>1.6406250000000001E-4</v>
      </c>
      <c r="K32">
        <f t="shared" si="3"/>
        <v>1.7381640155899407E-4</v>
      </c>
    </row>
    <row r="33" spans="2:11" x14ac:dyDescent="0.2">
      <c r="B33">
        <v>48</v>
      </c>
      <c r="C33">
        <v>0</v>
      </c>
      <c r="D33">
        <v>42</v>
      </c>
      <c r="F33">
        <v>29</v>
      </c>
      <c r="G33">
        <f t="shared" si="4"/>
        <v>1450</v>
      </c>
      <c r="H33">
        <f t="shared" si="5"/>
        <v>1.45</v>
      </c>
      <c r="I33">
        <f t="shared" si="6"/>
        <v>1.6406250000000001E-4</v>
      </c>
      <c r="K33">
        <f t="shared" si="3"/>
        <v>1.704378962867505E-4</v>
      </c>
    </row>
    <row r="34" spans="2:11" x14ac:dyDescent="0.2">
      <c r="B34">
        <v>49</v>
      </c>
      <c r="C34">
        <v>0</v>
      </c>
      <c r="D34">
        <v>42</v>
      </c>
      <c r="F34">
        <v>30</v>
      </c>
      <c r="G34">
        <f t="shared" si="4"/>
        <v>1500</v>
      </c>
      <c r="H34">
        <f t="shared" si="5"/>
        <v>1.5</v>
      </c>
      <c r="I34">
        <f t="shared" si="6"/>
        <v>1.6406250000000001E-4</v>
      </c>
      <c r="K34">
        <f t="shared" si="3"/>
        <v>1.6718822426461217E-4</v>
      </c>
    </row>
    <row r="35" spans="2:11" x14ac:dyDescent="0.2">
      <c r="B35">
        <v>50</v>
      </c>
      <c r="C35">
        <v>0</v>
      </c>
      <c r="D35">
        <v>42</v>
      </c>
      <c r="F35">
        <v>31</v>
      </c>
      <c r="G35">
        <f t="shared" si="4"/>
        <v>1550</v>
      </c>
      <c r="H35">
        <f t="shared" si="5"/>
        <v>1.55</v>
      </c>
      <c r="I35">
        <f t="shared" si="6"/>
        <v>1.6406250000000001E-4</v>
      </c>
      <c r="K35">
        <f t="shared" si="3"/>
        <v>1.6406015413205391E-4</v>
      </c>
    </row>
    <row r="36" spans="2:11" x14ac:dyDescent="0.2">
      <c r="B36">
        <v>51</v>
      </c>
      <c r="C36">
        <v>0</v>
      </c>
      <c r="D36">
        <v>42</v>
      </c>
      <c r="F36">
        <v>32</v>
      </c>
      <c r="G36">
        <f t="shared" si="4"/>
        <v>1600</v>
      </c>
      <c r="H36">
        <f t="shared" si="5"/>
        <v>1.6</v>
      </c>
      <c r="I36">
        <f t="shared" si="6"/>
        <v>1.6406250000000001E-4</v>
      </c>
      <c r="K36">
        <f t="shared" si="3"/>
        <v>1.6104698578019535E-4</v>
      </c>
    </row>
    <row r="37" spans="2:11" x14ac:dyDescent="0.2">
      <c r="B37">
        <v>52</v>
      </c>
      <c r="C37">
        <v>0</v>
      </c>
      <c r="D37">
        <v>42</v>
      </c>
      <c r="F37">
        <v>33</v>
      </c>
      <c r="G37">
        <f t="shared" si="4"/>
        <v>1650</v>
      </c>
      <c r="H37">
        <f t="shared" si="5"/>
        <v>1.65</v>
      </c>
      <c r="I37">
        <f t="shared" si="6"/>
        <v>1.6406250000000001E-4</v>
      </c>
      <c r="K37">
        <f t="shared" si="3"/>
        <v>1.5814250244616798E-4</v>
      </c>
    </row>
    <row r="38" spans="2:11" x14ac:dyDescent="0.2">
      <c r="B38">
        <v>53</v>
      </c>
      <c r="C38">
        <v>0</v>
      </c>
      <c r="D38">
        <v>42</v>
      </c>
      <c r="F38">
        <v>34</v>
      </c>
      <c r="G38">
        <f t="shared" si="4"/>
        <v>1700</v>
      </c>
      <c r="H38">
        <f t="shared" si="5"/>
        <v>1.7</v>
      </c>
      <c r="I38">
        <f t="shared" si="6"/>
        <v>1.6406250000000001E-4</v>
      </c>
      <c r="K38">
        <f t="shared" si="3"/>
        <v>1.5534092789951803E-4</v>
      </c>
    </row>
    <row r="39" spans="2:11" x14ac:dyDescent="0.2">
      <c r="B39">
        <v>54</v>
      </c>
      <c r="C39">
        <v>0</v>
      </c>
      <c r="D39">
        <v>42</v>
      </c>
      <c r="F39">
        <v>35</v>
      </c>
      <c r="G39">
        <f t="shared" si="4"/>
        <v>1750</v>
      </c>
      <c r="H39">
        <f t="shared" si="5"/>
        <v>1.75</v>
      </c>
      <c r="I39">
        <f t="shared" si="6"/>
        <v>1.6406250000000001E-4</v>
      </c>
      <c r="K39">
        <f t="shared" si="3"/>
        <v>1.5263688810018017E-4</v>
      </c>
    </row>
    <row r="40" spans="2:11" x14ac:dyDescent="0.2">
      <c r="B40">
        <v>55</v>
      </c>
      <c r="C40">
        <v>0</v>
      </c>
      <c r="D40">
        <v>42</v>
      </c>
      <c r="F40">
        <v>36</v>
      </c>
      <c r="G40">
        <f t="shared" si="4"/>
        <v>1800</v>
      </c>
      <c r="H40">
        <f t="shared" si="5"/>
        <v>1.8</v>
      </c>
      <c r="I40">
        <f t="shared" si="6"/>
        <v>1.6406250000000001E-4</v>
      </c>
      <c r="K40">
        <f t="shared" si="3"/>
        <v>1.5002537679248442E-4</v>
      </c>
    </row>
    <row r="41" spans="2:11" x14ac:dyDescent="0.2">
      <c r="B41">
        <v>56</v>
      </c>
      <c r="C41">
        <v>0</v>
      </c>
      <c r="D41">
        <v>42</v>
      </c>
      <c r="F41">
        <v>37</v>
      </c>
      <c r="G41">
        <f t="shared" si="4"/>
        <v>1850</v>
      </c>
      <c r="H41">
        <f t="shared" si="5"/>
        <v>1.85</v>
      </c>
      <c r="I41">
        <f t="shared" si="6"/>
        <v>1.6406250000000001E-4</v>
      </c>
      <c r="K41">
        <f t="shared" si="3"/>
        <v>1.4750172457172599E-4</v>
      </c>
    </row>
    <row r="42" spans="2:11" x14ac:dyDescent="0.2">
      <c r="B42">
        <v>57</v>
      </c>
      <c r="C42">
        <v>0</v>
      </c>
      <c r="D42">
        <v>42</v>
      </c>
      <c r="F42">
        <v>38</v>
      </c>
      <c r="G42">
        <f t="shared" si="4"/>
        <v>1900</v>
      </c>
      <c r="H42">
        <f t="shared" si="5"/>
        <v>1.9</v>
      </c>
      <c r="I42">
        <f t="shared" si="6"/>
        <v>1.6406250000000001E-4</v>
      </c>
      <c r="K42">
        <f t="shared" si="3"/>
        <v>1.4506157102116599E-4</v>
      </c>
    </row>
    <row r="43" spans="2:11" x14ac:dyDescent="0.2">
      <c r="B43">
        <v>58</v>
      </c>
      <c r="C43">
        <v>0</v>
      </c>
      <c r="D43">
        <v>40</v>
      </c>
      <c r="F43">
        <v>39</v>
      </c>
      <c r="G43">
        <f t="shared" si="4"/>
        <v>1950</v>
      </c>
      <c r="H43">
        <f t="shared" si="5"/>
        <v>1.95</v>
      </c>
      <c r="I43">
        <f t="shared" si="6"/>
        <v>1.5625E-4</v>
      </c>
      <c r="K43">
        <f t="shared" si="3"/>
        <v>1.4270083956968705E-4</v>
      </c>
    </row>
    <row r="44" spans="2:11" x14ac:dyDescent="0.2">
      <c r="B44">
        <v>59</v>
      </c>
      <c r="C44">
        <v>0</v>
      </c>
      <c r="D44">
        <v>40</v>
      </c>
      <c r="F44">
        <v>40</v>
      </c>
      <c r="G44">
        <f t="shared" si="4"/>
        <v>2000</v>
      </c>
      <c r="H44">
        <f t="shared" si="5"/>
        <v>2</v>
      </c>
      <c r="I44">
        <f t="shared" si="6"/>
        <v>1.5625E-4</v>
      </c>
      <c r="K44">
        <f t="shared" si="3"/>
        <v>1.4041571476513365E-4</v>
      </c>
    </row>
    <row r="45" spans="2:11" x14ac:dyDescent="0.2">
      <c r="B45">
        <v>60</v>
      </c>
      <c r="C45">
        <v>0</v>
      </c>
      <c r="D45">
        <v>40</v>
      </c>
      <c r="F45">
        <v>41</v>
      </c>
      <c r="G45">
        <f t="shared" si="4"/>
        <v>2050</v>
      </c>
      <c r="H45">
        <f t="shared" si="5"/>
        <v>2.0499999999999998</v>
      </c>
      <c r="I45">
        <f t="shared" si="6"/>
        <v>1.5625E-4</v>
      </c>
      <c r="K45">
        <f t="shared" si="3"/>
        <v>1.3820262169682345E-4</v>
      </c>
    </row>
    <row r="46" spans="2:11" x14ac:dyDescent="0.2">
      <c r="B46">
        <v>61</v>
      </c>
      <c r="C46">
        <v>0</v>
      </c>
      <c r="D46">
        <v>40</v>
      </c>
      <c r="F46">
        <v>42</v>
      </c>
      <c r="G46">
        <f t="shared" si="4"/>
        <v>2100</v>
      </c>
      <c r="H46">
        <f t="shared" si="5"/>
        <v>2.1</v>
      </c>
      <c r="I46">
        <f t="shared" si="6"/>
        <v>1.5625E-4</v>
      </c>
      <c r="K46">
        <f t="shared" si="3"/>
        <v>1.360582073337959E-4</v>
      </c>
    </row>
    <row r="47" spans="2:11" x14ac:dyDescent="0.2">
      <c r="B47">
        <v>62</v>
      </c>
      <c r="C47">
        <v>0</v>
      </c>
      <c r="D47">
        <v>40</v>
      </c>
      <c r="F47">
        <v>43</v>
      </c>
      <c r="G47">
        <f t="shared" si="4"/>
        <v>2150</v>
      </c>
      <c r="H47">
        <f t="shared" si="5"/>
        <v>2.15</v>
      </c>
      <c r="I47">
        <f t="shared" si="6"/>
        <v>1.5625E-4</v>
      </c>
      <c r="K47">
        <f t="shared" si="3"/>
        <v>1.3397932357389977E-4</v>
      </c>
    </row>
    <row r="48" spans="2:11" x14ac:dyDescent="0.2">
      <c r="B48">
        <v>63</v>
      </c>
      <c r="C48">
        <v>0</v>
      </c>
      <c r="D48">
        <v>40</v>
      </c>
      <c r="F48">
        <v>44</v>
      </c>
      <c r="G48">
        <f t="shared" si="4"/>
        <v>2200</v>
      </c>
      <c r="H48">
        <f t="shared" si="5"/>
        <v>2.2000000000000002</v>
      </c>
      <c r="I48">
        <f t="shared" si="6"/>
        <v>1.5625E-4</v>
      </c>
      <c r="K48">
        <f t="shared" si="3"/>
        <v>1.3196301182348996E-4</v>
      </c>
    </row>
    <row r="49" spans="2:11" x14ac:dyDescent="0.2">
      <c r="B49">
        <v>64</v>
      </c>
      <c r="C49">
        <v>0</v>
      </c>
      <c r="D49">
        <v>40</v>
      </c>
      <c r="F49">
        <v>45</v>
      </c>
      <c r="G49">
        <f t="shared" si="4"/>
        <v>2250</v>
      </c>
      <c r="H49">
        <f t="shared" si="5"/>
        <v>2.25</v>
      </c>
      <c r="I49">
        <f t="shared" si="6"/>
        <v>1.5625E-4</v>
      </c>
      <c r="K49">
        <f t="shared" si="3"/>
        <v>1.3000648894887965E-4</v>
      </c>
    </row>
    <row r="50" spans="2:11" x14ac:dyDescent="0.2">
      <c r="B50">
        <v>65</v>
      </c>
      <c r="C50">
        <v>0</v>
      </c>
      <c r="D50">
        <v>38</v>
      </c>
      <c r="F50">
        <v>46</v>
      </c>
      <c r="G50">
        <f t="shared" si="4"/>
        <v>2300</v>
      </c>
      <c r="H50">
        <f t="shared" si="5"/>
        <v>2.2999999999999998</v>
      </c>
      <c r="I50">
        <f t="shared" si="6"/>
        <v>1.484375E-4</v>
      </c>
      <c r="K50">
        <f t="shared" si="3"/>
        <v>1.2810713445926265E-4</v>
      </c>
    </row>
    <row r="51" spans="2:11" x14ac:dyDescent="0.2">
      <c r="B51">
        <v>66</v>
      </c>
      <c r="C51">
        <v>0</v>
      </c>
      <c r="D51">
        <v>38</v>
      </c>
      <c r="F51">
        <v>47</v>
      </c>
      <c r="G51">
        <f t="shared" si="4"/>
        <v>2350</v>
      </c>
      <c r="H51">
        <f t="shared" si="5"/>
        <v>2.35</v>
      </c>
      <c r="I51">
        <f t="shared" si="6"/>
        <v>1.484375E-4</v>
      </c>
      <c r="K51">
        <f t="shared" si="3"/>
        <v>1.2626247879697869E-4</v>
      </c>
    </row>
    <row r="52" spans="2:11" x14ac:dyDescent="0.2">
      <c r="B52">
        <v>67</v>
      </c>
      <c r="C52">
        <v>0</v>
      </c>
      <c r="D52">
        <v>38</v>
      </c>
      <c r="F52">
        <v>48</v>
      </c>
      <c r="G52">
        <f t="shared" si="4"/>
        <v>2400</v>
      </c>
      <c r="H52">
        <f t="shared" si="5"/>
        <v>2.4</v>
      </c>
      <c r="I52">
        <f t="shared" si="6"/>
        <v>1.484375E-4</v>
      </c>
      <c r="K52">
        <f t="shared" si="3"/>
        <v>1.2447019262509131E-4</v>
      </c>
    </row>
    <row r="53" spans="2:11" x14ac:dyDescent="0.2">
      <c r="B53">
        <v>68</v>
      </c>
      <c r="C53">
        <v>0</v>
      </c>
      <c r="D53">
        <v>40</v>
      </c>
      <c r="F53">
        <v>49</v>
      </c>
      <c r="G53">
        <f t="shared" si="4"/>
        <v>2450</v>
      </c>
      <c r="H53">
        <f t="shared" si="5"/>
        <v>2.4500000000000002</v>
      </c>
      <c r="I53">
        <f t="shared" si="6"/>
        <v>1.5625E-4</v>
      </c>
      <c r="K53">
        <f t="shared" si="3"/>
        <v>1.2272807701456834E-4</v>
      </c>
    </row>
    <row r="54" spans="2:11" x14ac:dyDescent="0.2">
      <c r="B54">
        <v>69</v>
      </c>
      <c r="C54">
        <v>0</v>
      </c>
      <c r="D54">
        <v>36</v>
      </c>
      <c r="F54">
        <v>50</v>
      </c>
      <c r="G54">
        <f t="shared" si="4"/>
        <v>2500</v>
      </c>
      <c r="H54">
        <f t="shared" si="5"/>
        <v>2.5</v>
      </c>
      <c r="I54">
        <f t="shared" si="6"/>
        <v>1.4062499999999999E-4</v>
      </c>
      <c r="K54">
        <f t="shared" si="3"/>
        <v>1.2103405444414354E-4</v>
      </c>
    </row>
    <row r="55" spans="2:11" x14ac:dyDescent="0.2">
      <c r="B55">
        <v>70</v>
      </c>
      <c r="C55">
        <v>0</v>
      </c>
      <c r="D55">
        <v>36</v>
      </c>
      <c r="F55">
        <v>51</v>
      </c>
      <c r="G55">
        <f t="shared" si="4"/>
        <v>2550</v>
      </c>
      <c r="H55">
        <f t="shared" si="5"/>
        <v>2.5499999999999998</v>
      </c>
      <c r="I55">
        <f t="shared" si="6"/>
        <v>1.4062499999999999E-4</v>
      </c>
      <c r="K55">
        <f t="shared" si="3"/>
        <v>1.1938616053540635E-4</v>
      </c>
    </row>
    <row r="56" spans="2:11" x14ac:dyDescent="0.2">
      <c r="B56">
        <v>71</v>
      </c>
      <c r="C56">
        <v>0</v>
      </c>
      <c r="D56">
        <v>36</v>
      </c>
      <c r="F56">
        <v>52</v>
      </c>
      <c r="G56">
        <f t="shared" si="4"/>
        <v>2600</v>
      </c>
      <c r="H56">
        <f t="shared" si="5"/>
        <v>2.6</v>
      </c>
      <c r="I56">
        <f t="shared" si="6"/>
        <v>1.4062499999999999E-4</v>
      </c>
      <c r="K56">
        <f t="shared" si="3"/>
        <v>1.1778253645398948E-4</v>
      </c>
    </row>
    <row r="57" spans="2:11" x14ac:dyDescent="0.2">
      <c r="B57">
        <v>72</v>
      </c>
      <c r="C57">
        <v>0</v>
      </c>
      <c r="D57">
        <v>36</v>
      </c>
      <c r="F57">
        <v>53</v>
      </c>
      <c r="G57">
        <f t="shared" si="4"/>
        <v>2650</v>
      </c>
      <c r="H57">
        <f t="shared" si="5"/>
        <v>2.65</v>
      </c>
      <c r="I57">
        <f t="shared" si="6"/>
        <v>1.4062499999999999E-4</v>
      </c>
      <c r="K57">
        <f t="shared" si="3"/>
        <v>1.1622142191505416E-4</v>
      </c>
    </row>
    <row r="58" spans="2:11" x14ac:dyDescent="0.2">
      <c r="B58">
        <v>73</v>
      </c>
      <c r="C58">
        <v>0</v>
      </c>
      <c r="D58">
        <v>34</v>
      </c>
      <c r="F58">
        <v>54</v>
      </c>
      <c r="G58">
        <f t="shared" si="4"/>
        <v>2700</v>
      </c>
      <c r="H58">
        <f t="shared" si="5"/>
        <v>2.7</v>
      </c>
      <c r="I58">
        <f t="shared" si="6"/>
        <v>1.3281250000000001E-4</v>
      </c>
      <c r="K58">
        <f t="shared" si="3"/>
        <v>1.1470114873773967E-4</v>
      </c>
    </row>
    <row r="59" spans="2:11" x14ac:dyDescent="0.2">
      <c r="B59">
        <v>74</v>
      </c>
      <c r="C59">
        <v>0</v>
      </c>
      <c r="D59">
        <v>32</v>
      </c>
      <c r="F59">
        <v>55</v>
      </c>
      <c r="G59">
        <f t="shared" si="4"/>
        <v>2750</v>
      </c>
      <c r="H59">
        <f t="shared" si="5"/>
        <v>2.75</v>
      </c>
      <c r="I59">
        <f t="shared" si="6"/>
        <v>1.25E-4</v>
      </c>
      <c r="K59">
        <f t="shared" si="3"/>
        <v>1.1322013489896022E-4</v>
      </c>
    </row>
    <row r="60" spans="2:11" x14ac:dyDescent="0.2">
      <c r="B60">
        <v>75</v>
      </c>
      <c r="C60">
        <v>0</v>
      </c>
      <c r="D60">
        <v>30</v>
      </c>
      <c r="F60">
        <v>56</v>
      </c>
      <c r="G60">
        <f t="shared" si="4"/>
        <v>2800</v>
      </c>
      <c r="H60">
        <f t="shared" si="5"/>
        <v>2.8</v>
      </c>
      <c r="I60">
        <f t="shared" si="6"/>
        <v>1.171875E-4</v>
      </c>
      <c r="K60">
        <f t="shared" si="3"/>
        <v>1.1177687904199167E-4</v>
      </c>
    </row>
    <row r="61" spans="2:11" x14ac:dyDescent="0.2">
      <c r="B61">
        <v>76</v>
      </c>
      <c r="C61">
        <v>0</v>
      </c>
      <c r="D61">
        <v>30</v>
      </c>
      <c r="F61">
        <v>57</v>
      </c>
      <c r="G61">
        <f t="shared" si="4"/>
        <v>2850</v>
      </c>
      <c r="H61">
        <f t="shared" si="5"/>
        <v>2.85</v>
      </c>
      <c r="I61">
        <f t="shared" si="6"/>
        <v>1.171875E-4</v>
      </c>
      <c r="K61">
        <f t="shared" si="3"/>
        <v>1.1036995539977694E-4</v>
      </c>
    </row>
    <row r="62" spans="2:11" x14ac:dyDescent="0.2">
      <c r="B62">
        <v>77</v>
      </c>
      <c r="C62">
        <v>0</v>
      </c>
      <c r="D62">
        <v>26</v>
      </c>
      <c r="F62">
        <v>58</v>
      </c>
      <c r="G62">
        <f t="shared" si="4"/>
        <v>2900</v>
      </c>
      <c r="H62">
        <f t="shared" si="5"/>
        <v>2.9</v>
      </c>
      <c r="I62">
        <f t="shared" si="6"/>
        <v>1.015625E-4</v>
      </c>
      <c r="K62">
        <f t="shared" si="3"/>
        <v>1.0899800909686484E-4</v>
      </c>
    </row>
    <row r="63" spans="2:11" x14ac:dyDescent="0.2">
      <c r="B63">
        <v>78</v>
      </c>
      <c r="C63">
        <v>0</v>
      </c>
      <c r="D63">
        <v>26</v>
      </c>
      <c r="F63">
        <v>59</v>
      </c>
      <c r="G63">
        <f t="shared" si="4"/>
        <v>2950</v>
      </c>
      <c r="H63">
        <f t="shared" si="5"/>
        <v>2.95</v>
      </c>
      <c r="I63">
        <f t="shared" si="6"/>
        <v>1.015625E-4</v>
      </c>
      <c r="K63">
        <f t="shared" si="3"/>
        <v>1.076597517974401E-4</v>
      </c>
    </row>
    <row r="64" spans="2:11" x14ac:dyDescent="0.2">
      <c r="B64">
        <v>79</v>
      </c>
      <c r="C64">
        <v>0</v>
      </c>
      <c r="D64">
        <v>26</v>
      </c>
      <c r="F64">
        <v>60</v>
      </c>
      <c r="G64">
        <f t="shared" si="4"/>
        <v>3000</v>
      </c>
      <c r="H64">
        <f t="shared" si="5"/>
        <v>3</v>
      </c>
      <c r="I64">
        <f t="shared" si="6"/>
        <v>1.015625E-4</v>
      </c>
      <c r="K64">
        <f t="shared" si="3"/>
        <v>1.0635395767006131E-4</v>
      </c>
    </row>
    <row r="65" spans="2:11" x14ac:dyDescent="0.2">
      <c r="B65">
        <v>80</v>
      </c>
      <c r="C65">
        <v>0</v>
      </c>
      <c r="D65">
        <v>26</v>
      </c>
      <c r="F65">
        <v>61</v>
      </c>
      <c r="G65">
        <f t="shared" si="4"/>
        <v>3050</v>
      </c>
      <c r="H65">
        <f t="shared" si="5"/>
        <v>3.05</v>
      </c>
      <c r="I65">
        <f t="shared" si="6"/>
        <v>1.015625E-4</v>
      </c>
      <c r="K65">
        <f t="shared" si="3"/>
        <v>1.0507945964253912E-4</v>
      </c>
    </row>
    <row r="66" spans="2:11" x14ac:dyDescent="0.2">
      <c r="B66">
        <v>81</v>
      </c>
      <c r="C66">
        <v>0</v>
      </c>
      <c r="D66">
        <v>26</v>
      </c>
      <c r="F66">
        <v>62</v>
      </c>
      <c r="G66">
        <f t="shared" si="4"/>
        <v>3100</v>
      </c>
      <c r="H66">
        <f t="shared" si="5"/>
        <v>3.1</v>
      </c>
      <c r="I66">
        <f t="shared" si="6"/>
        <v>1.015625E-4</v>
      </c>
      <c r="K66">
        <f t="shared" si="3"/>
        <v>1.0383514592290521E-4</v>
      </c>
    </row>
    <row r="67" spans="2:11" x14ac:dyDescent="0.2">
      <c r="B67">
        <v>82</v>
      </c>
      <c r="C67">
        <v>0</v>
      </c>
      <c r="D67">
        <v>26</v>
      </c>
      <c r="F67">
        <v>63</v>
      </c>
      <c r="G67">
        <f t="shared" si="4"/>
        <v>3150</v>
      </c>
      <c r="H67">
        <f t="shared" si="5"/>
        <v>3.15</v>
      </c>
      <c r="I67">
        <f t="shared" si="6"/>
        <v>1.015625E-4</v>
      </c>
      <c r="K67">
        <f t="shared" si="3"/>
        <v>1.0261995676467291E-4</v>
      </c>
    </row>
    <row r="68" spans="2:11" x14ac:dyDescent="0.2">
      <c r="B68">
        <v>83</v>
      </c>
      <c r="C68">
        <v>0</v>
      </c>
      <c r="D68">
        <v>26</v>
      </c>
      <c r="F68">
        <v>64</v>
      </c>
      <c r="G68">
        <f t="shared" si="4"/>
        <v>3200</v>
      </c>
      <c r="H68">
        <f t="shared" si="5"/>
        <v>3.2</v>
      </c>
      <c r="I68">
        <f t="shared" si="6"/>
        <v>1.015625E-4</v>
      </c>
      <c r="K68">
        <f t="shared" si="3"/>
        <v>1.0143288145660863E-4</v>
      </c>
    </row>
    <row r="69" spans="2:11" x14ac:dyDescent="0.2">
      <c r="B69">
        <v>84</v>
      </c>
      <c r="C69">
        <v>0</v>
      </c>
      <c r="D69">
        <v>26</v>
      </c>
      <c r="F69">
        <v>65</v>
      </c>
      <c r="G69">
        <f t="shared" si="4"/>
        <v>3250</v>
      </c>
      <c r="H69">
        <f t="shared" si="5"/>
        <v>3.25</v>
      </c>
      <c r="I69">
        <f t="shared" si="6"/>
        <v>1.015625E-4</v>
      </c>
      <c r="K69">
        <f t="shared" si="3"/>
        <v>1.0027295551904227E-4</v>
      </c>
    </row>
    <row r="70" spans="2:11" x14ac:dyDescent="0.2">
      <c r="B70">
        <v>85</v>
      </c>
      <c r="C70">
        <v>0</v>
      </c>
      <c r="D70">
        <v>26</v>
      </c>
      <c r="F70">
        <v>66</v>
      </c>
      <c r="G70">
        <f t="shared" si="4"/>
        <v>3300</v>
      </c>
      <c r="H70">
        <f t="shared" si="5"/>
        <v>3.3</v>
      </c>
      <c r="I70">
        <f t="shared" si="6"/>
        <v>1.015625E-4</v>
      </c>
      <c r="K70">
        <f t="shared" ref="K70:K84" si="7">$I$4/($I$4*$M$2*$H70+1)</f>
        <v>9.913925809037069E-5</v>
      </c>
    </row>
    <row r="71" spans="2:11" x14ac:dyDescent="0.2">
      <c r="B71">
        <v>86</v>
      </c>
      <c r="C71">
        <v>0</v>
      </c>
      <c r="D71">
        <v>26</v>
      </c>
      <c r="F71">
        <v>67</v>
      </c>
      <c r="G71">
        <f t="shared" si="4"/>
        <v>3350</v>
      </c>
      <c r="H71">
        <f t="shared" si="5"/>
        <v>3.35</v>
      </c>
      <c r="I71">
        <f t="shared" si="6"/>
        <v>1.015625E-4</v>
      </c>
      <c r="K71">
        <f t="shared" si="7"/>
        <v>9.803090948887002E-5</v>
      </c>
    </row>
    <row r="72" spans="2:11" x14ac:dyDescent="0.2">
      <c r="B72">
        <v>87</v>
      </c>
      <c r="C72">
        <v>0</v>
      </c>
      <c r="D72">
        <v>26</v>
      </c>
      <c r="F72">
        <v>68</v>
      </c>
      <c r="G72">
        <f t="shared" ref="G72:G84" si="8">F72*50000*0.001</f>
        <v>3400</v>
      </c>
      <c r="H72">
        <f t="shared" ref="H72:H84" si="9">G72/1000</f>
        <v>3.4</v>
      </c>
      <c r="I72">
        <f t="shared" ref="I72:I84" si="10">D72/2/128000</f>
        <v>1.015625E-4</v>
      </c>
      <c r="K72">
        <f t="shared" si="7"/>
        <v>9.6947068936249252E-5</v>
      </c>
    </row>
    <row r="73" spans="2:11" x14ac:dyDescent="0.2">
      <c r="B73">
        <v>88</v>
      </c>
      <c r="C73">
        <v>0</v>
      </c>
      <c r="D73">
        <v>26</v>
      </c>
      <c r="F73">
        <v>69</v>
      </c>
      <c r="G73">
        <f t="shared" si="8"/>
        <v>3450</v>
      </c>
      <c r="H73">
        <f t="shared" si="9"/>
        <v>3.45</v>
      </c>
      <c r="I73">
        <f t="shared" si="10"/>
        <v>1.015625E-4</v>
      </c>
      <c r="K73">
        <f t="shared" si="7"/>
        <v>9.5886932430564248E-5</v>
      </c>
    </row>
    <row r="74" spans="2:11" x14ac:dyDescent="0.2">
      <c r="B74">
        <v>89</v>
      </c>
      <c r="C74">
        <v>0</v>
      </c>
      <c r="D74">
        <v>26</v>
      </c>
      <c r="F74">
        <v>70</v>
      </c>
      <c r="G74">
        <f t="shared" si="8"/>
        <v>3500</v>
      </c>
      <c r="H74">
        <f t="shared" si="9"/>
        <v>3.5</v>
      </c>
      <c r="I74">
        <f t="shared" si="10"/>
        <v>1.015625E-4</v>
      </c>
      <c r="K74">
        <f t="shared" si="7"/>
        <v>9.4849730757183036E-5</v>
      </c>
    </row>
    <row r="75" spans="2:11" x14ac:dyDescent="0.2">
      <c r="B75">
        <v>90</v>
      </c>
      <c r="C75">
        <v>0</v>
      </c>
      <c r="D75">
        <v>26</v>
      </c>
      <c r="F75">
        <v>71</v>
      </c>
      <c r="G75">
        <f t="shared" si="8"/>
        <v>3550</v>
      </c>
      <c r="H75">
        <f t="shared" si="9"/>
        <v>3.55</v>
      </c>
      <c r="I75">
        <f t="shared" si="10"/>
        <v>1.015625E-4</v>
      </c>
      <c r="K75">
        <f t="shared" si="7"/>
        <v>9.3834727627460938E-5</v>
      </c>
    </row>
    <row r="76" spans="2:11" x14ac:dyDescent="0.2">
      <c r="B76">
        <v>91</v>
      </c>
      <c r="C76">
        <v>0</v>
      </c>
      <c r="D76">
        <v>26</v>
      </c>
      <c r="F76">
        <v>72</v>
      </c>
      <c r="G76">
        <f t="shared" si="8"/>
        <v>3600</v>
      </c>
      <c r="H76">
        <f t="shared" si="9"/>
        <v>3.6</v>
      </c>
      <c r="I76">
        <f t="shared" si="10"/>
        <v>1.015625E-4</v>
      </c>
      <c r="K76">
        <f t="shared" si="7"/>
        <v>9.2841217935660649E-5</v>
      </c>
    </row>
    <row r="77" spans="2:11" x14ac:dyDescent="0.2">
      <c r="B77">
        <v>92</v>
      </c>
      <c r="C77">
        <v>0</v>
      </c>
      <c r="D77">
        <v>26</v>
      </c>
      <c r="F77">
        <v>73</v>
      </c>
      <c r="G77">
        <f t="shared" si="8"/>
        <v>3650</v>
      </c>
      <c r="H77">
        <f t="shared" si="9"/>
        <v>3.65</v>
      </c>
      <c r="I77">
        <f t="shared" si="10"/>
        <v>1.015625E-4</v>
      </c>
      <c r="K77">
        <f t="shared" si="7"/>
        <v>9.186852612544514E-5</v>
      </c>
    </row>
    <row r="78" spans="2:11" x14ac:dyDescent="0.2">
      <c r="B78">
        <v>93</v>
      </c>
      <c r="C78">
        <v>0</v>
      </c>
      <c r="D78">
        <v>26</v>
      </c>
      <c r="F78">
        <v>74</v>
      </c>
      <c r="G78">
        <f t="shared" si="8"/>
        <v>3700</v>
      </c>
      <c r="H78">
        <f t="shared" si="9"/>
        <v>3.7</v>
      </c>
      <c r="I78">
        <f t="shared" si="10"/>
        <v>1.015625E-4</v>
      </c>
      <c r="K78">
        <f t="shared" si="7"/>
        <v>9.0916004657990595E-5</v>
      </c>
    </row>
    <row r="79" spans="2:11" x14ac:dyDescent="0.2">
      <c r="B79">
        <v>94</v>
      </c>
      <c r="C79">
        <v>0</v>
      </c>
      <c r="D79">
        <v>26</v>
      </c>
      <c r="F79">
        <v>75</v>
      </c>
      <c r="G79">
        <f t="shared" si="8"/>
        <v>3750</v>
      </c>
      <c r="H79">
        <f t="shared" si="9"/>
        <v>3.75</v>
      </c>
      <c r="I79">
        <f t="shared" si="10"/>
        <v>1.015625E-4</v>
      </c>
      <c r="K79">
        <f t="shared" si="7"/>
        <v>8.998303257442018E-5</v>
      </c>
    </row>
    <row r="80" spans="2:11" x14ac:dyDescent="0.2">
      <c r="B80">
        <v>95</v>
      </c>
      <c r="C80">
        <v>0</v>
      </c>
      <c r="D80">
        <v>26</v>
      </c>
      <c r="F80">
        <v>76</v>
      </c>
      <c r="G80">
        <f t="shared" si="8"/>
        <v>3800</v>
      </c>
      <c r="H80">
        <f t="shared" si="9"/>
        <v>3.8</v>
      </c>
      <c r="I80">
        <f t="shared" si="10"/>
        <v>1.015625E-4</v>
      </c>
      <c r="K80">
        <f t="shared" si="7"/>
        <v>8.9069014145851751E-5</v>
      </c>
    </row>
    <row r="81" spans="2:11" x14ac:dyDescent="0.2">
      <c r="B81">
        <v>96</v>
      </c>
      <c r="C81">
        <v>0</v>
      </c>
      <c r="D81">
        <v>26</v>
      </c>
      <c r="F81">
        <v>77</v>
      </c>
      <c r="G81">
        <f t="shared" si="8"/>
        <v>3850</v>
      </c>
      <c r="H81">
        <f t="shared" si="9"/>
        <v>3.85</v>
      </c>
      <c r="I81">
        <f t="shared" si="10"/>
        <v>1.015625E-4</v>
      </c>
      <c r="K81">
        <f t="shared" si="7"/>
        <v>8.8173377604892325E-5</v>
      </c>
    </row>
    <row r="82" spans="2:11" x14ac:dyDescent="0.2">
      <c r="B82">
        <v>97</v>
      </c>
      <c r="C82">
        <v>0</v>
      </c>
      <c r="D82">
        <v>24</v>
      </c>
      <c r="F82">
        <v>78</v>
      </c>
      <c r="G82">
        <f t="shared" si="8"/>
        <v>3900</v>
      </c>
      <c r="H82">
        <f t="shared" si="9"/>
        <v>3.9</v>
      </c>
      <c r="I82">
        <f t="shared" si="10"/>
        <v>9.3750000000000002E-5</v>
      </c>
      <c r="K82">
        <f t="shared" si="7"/>
        <v>8.7295573952903769E-5</v>
      </c>
    </row>
    <row r="83" spans="2:11" x14ac:dyDescent="0.2">
      <c r="B83">
        <v>98</v>
      </c>
      <c r="C83">
        <v>0</v>
      </c>
      <c r="D83">
        <v>26</v>
      </c>
      <c r="F83">
        <v>79</v>
      </c>
      <c r="G83">
        <f t="shared" si="8"/>
        <v>3950</v>
      </c>
      <c r="H83">
        <f t="shared" si="9"/>
        <v>3.95</v>
      </c>
      <c r="I83">
        <f t="shared" si="10"/>
        <v>1.015625E-4</v>
      </c>
      <c r="K83">
        <f t="shared" si="7"/>
        <v>8.6435075837811395E-5</v>
      </c>
    </row>
    <row r="84" spans="2:11" x14ac:dyDescent="0.2">
      <c r="B84">
        <v>99</v>
      </c>
      <c r="C84">
        <v>0</v>
      </c>
      <c r="D84">
        <v>24</v>
      </c>
      <c r="F84">
        <v>80</v>
      </c>
      <c r="G84">
        <f t="shared" si="8"/>
        <v>4000</v>
      </c>
      <c r="H84">
        <f t="shared" si="9"/>
        <v>4</v>
      </c>
      <c r="I84">
        <f t="shared" si="10"/>
        <v>9.3750000000000002E-5</v>
      </c>
      <c r="K84">
        <f t="shared" si="7"/>
        <v>8.5591376497635112E-5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B20EC-63F2-5A4A-973E-9A7312FEC30C}">
  <dimension ref="B1:Z90"/>
  <sheetViews>
    <sheetView topLeftCell="O1" workbookViewId="0">
      <selection activeCell="O3" sqref="O3:R88"/>
    </sheetView>
  </sheetViews>
  <sheetFormatPr baseColWidth="10" defaultRowHeight="16" x14ac:dyDescent="0.2"/>
  <cols>
    <col min="19" max="19" width="12.1640625" bestFit="1" customWidth="1"/>
  </cols>
  <sheetData>
    <row r="1" spans="2:26" x14ac:dyDescent="0.2">
      <c r="R1" t="s">
        <v>4</v>
      </c>
      <c r="T1" t="s">
        <v>8</v>
      </c>
      <c r="U1" t="s">
        <v>7</v>
      </c>
      <c r="W1" s="3" t="s">
        <v>43</v>
      </c>
      <c r="X1" s="4"/>
      <c r="Y1" s="4" t="s">
        <v>45</v>
      </c>
      <c r="Z1" s="5"/>
    </row>
    <row r="2" spans="2:26" x14ac:dyDescent="0.2">
      <c r="B2" t="s">
        <v>38</v>
      </c>
      <c r="C2" t="s">
        <v>39</v>
      </c>
      <c r="D2" t="s">
        <v>40</v>
      </c>
      <c r="E2" t="s">
        <v>41</v>
      </c>
      <c r="F2" t="s">
        <v>42</v>
      </c>
      <c r="R2" t="s">
        <v>5</v>
      </c>
      <c r="T2">
        <v>3330.1212987854319</v>
      </c>
      <c r="U2">
        <f>T2/(0.00000001)</f>
        <v>333012129878.54321</v>
      </c>
      <c r="W2" s="6" t="s">
        <v>44</v>
      </c>
      <c r="X2" s="7"/>
      <c r="Y2" s="7">
        <v>7397.2640000000001</v>
      </c>
      <c r="Z2" s="8"/>
    </row>
    <row r="3" spans="2:26" x14ac:dyDescent="0.2">
      <c r="B3">
        <v>0</v>
      </c>
      <c r="C3">
        <v>0</v>
      </c>
      <c r="D3">
        <v>0</v>
      </c>
      <c r="E3">
        <v>0</v>
      </c>
      <c r="M3" t="s">
        <v>0</v>
      </c>
      <c r="N3" t="s">
        <v>1</v>
      </c>
      <c r="O3" t="s">
        <v>2</v>
      </c>
      <c r="P3" t="s">
        <v>3</v>
      </c>
      <c r="S3" t="s">
        <v>53</v>
      </c>
      <c r="W3" s="6"/>
      <c r="X3" s="7"/>
      <c r="Y3" s="7"/>
      <c r="Z3" s="8"/>
    </row>
    <row r="4" spans="2:26" x14ac:dyDescent="0.2">
      <c r="B4">
        <v>1</v>
      </c>
      <c r="C4">
        <v>10000</v>
      </c>
      <c r="D4">
        <v>0</v>
      </c>
      <c r="E4">
        <v>0</v>
      </c>
      <c r="I4">
        <v>16</v>
      </c>
      <c r="J4">
        <v>0</v>
      </c>
      <c r="K4">
        <v>96</v>
      </c>
      <c r="M4">
        <v>0</v>
      </c>
      <c r="N4">
        <f>M4*50000*0.001</f>
        <v>0</v>
      </c>
      <c r="O4">
        <f>N4/1000</f>
        <v>0</v>
      </c>
      <c r="P4">
        <f>K4/2/128000</f>
        <v>3.7500000000000001E-4</v>
      </c>
      <c r="R4">
        <f>$P$4/($P$4*$T$2*$O4+1)</f>
        <v>3.7500000000000001E-4</v>
      </c>
      <c r="S4">
        <f>10000000*(P4-R4)^2</f>
        <v>0</v>
      </c>
      <c r="U4">
        <f>1/P4</f>
        <v>2666.6666666666665</v>
      </c>
      <c r="W4" s="6">
        <f>$P$4*$Y$2*O4/(1+$Y$2*O4)</f>
        <v>0</v>
      </c>
      <c r="X4" s="7"/>
      <c r="Y4" s="7" t="s">
        <v>46</v>
      </c>
      <c r="Z4" s="8"/>
    </row>
    <row r="5" spans="2:26" x14ac:dyDescent="0.2">
      <c r="B5">
        <v>2</v>
      </c>
      <c r="C5">
        <v>0</v>
      </c>
      <c r="D5">
        <v>50</v>
      </c>
      <c r="E5">
        <v>50</v>
      </c>
      <c r="I5">
        <v>17</v>
      </c>
      <c r="J5">
        <v>0</v>
      </c>
      <c r="K5">
        <v>92</v>
      </c>
      <c r="M5">
        <v>1</v>
      </c>
      <c r="N5">
        <f>M5*50000*0.001</f>
        <v>50</v>
      </c>
      <c r="O5">
        <f>N5/1000</f>
        <v>0.05</v>
      </c>
      <c r="P5">
        <f>K5/2/128000</f>
        <v>3.5937499999999999E-4</v>
      </c>
      <c r="R5">
        <f>$P$4/($P$4*$T$2*$O5+1)</f>
        <v>3.5296118335614721E-4</v>
      </c>
      <c r="S5">
        <f t="shared" ref="S5:S68" si="0">10000000*(P5-R5)^2</f>
        <v>4.1137043940962971E-4</v>
      </c>
      <c r="U5">
        <f t="shared" ref="U5:U68" si="1">1/P5</f>
        <v>2782.608695652174</v>
      </c>
      <c r="W5" s="9">
        <f t="shared" ref="W5" si="2">$P$4*$Y$2*O5/(1+$Y$2*O5)</f>
        <v>3.7398884548264701E-4</v>
      </c>
      <c r="X5" s="10"/>
      <c r="Y5" s="10"/>
      <c r="Z5" s="11"/>
    </row>
    <row r="6" spans="2:26" x14ac:dyDescent="0.2">
      <c r="B6">
        <v>3</v>
      </c>
      <c r="C6">
        <v>2000</v>
      </c>
      <c r="D6">
        <v>50</v>
      </c>
      <c r="E6">
        <v>50</v>
      </c>
      <c r="I6">
        <v>18</v>
      </c>
      <c r="J6">
        <v>0</v>
      </c>
      <c r="K6">
        <v>86</v>
      </c>
      <c r="M6">
        <v>2</v>
      </c>
      <c r="N6">
        <f t="shared" ref="N6:N69" si="3">M6*50000*0.001</f>
        <v>100</v>
      </c>
      <c r="O6">
        <f t="shared" ref="O6:O69" si="4">N6/1000</f>
        <v>0.1</v>
      </c>
      <c r="P6">
        <f t="shared" ref="P6:P69" si="5">K6/2/128000</f>
        <v>3.3593749999999997E-4</v>
      </c>
      <c r="R6">
        <f t="shared" ref="R6:R69" si="6">$P$4/($P$4*$T$2*$O6+1)</f>
        <v>3.3336902642766954E-4</v>
      </c>
      <c r="S6">
        <f t="shared" si="0"/>
        <v>6.597056491759852E-5</v>
      </c>
      <c r="U6">
        <f t="shared" si="1"/>
        <v>2976.7441860465119</v>
      </c>
    </row>
    <row r="7" spans="2:26" x14ac:dyDescent="0.2">
      <c r="B7">
        <v>4</v>
      </c>
      <c r="C7">
        <v>4000</v>
      </c>
      <c r="D7">
        <v>52</v>
      </c>
      <c r="E7">
        <v>52</v>
      </c>
      <c r="I7">
        <v>19</v>
      </c>
      <c r="J7">
        <v>0</v>
      </c>
      <c r="K7">
        <v>82</v>
      </c>
      <c r="M7">
        <v>3</v>
      </c>
      <c r="N7">
        <f t="shared" si="3"/>
        <v>150</v>
      </c>
      <c r="O7">
        <f t="shared" si="4"/>
        <v>0.15</v>
      </c>
      <c r="P7">
        <f t="shared" si="5"/>
        <v>3.2031250000000001E-4</v>
      </c>
      <c r="R7">
        <f t="shared" si="6"/>
        <v>3.1583752804981358E-4</v>
      </c>
      <c r="S7">
        <f t="shared" si="0"/>
        <v>2.0025373954955339E-4</v>
      </c>
      <c r="U7">
        <f t="shared" si="1"/>
        <v>3121.9512195121952</v>
      </c>
    </row>
    <row r="8" spans="2:26" x14ac:dyDescent="0.2">
      <c r="B8">
        <v>5</v>
      </c>
      <c r="C8">
        <v>6000</v>
      </c>
      <c r="D8">
        <v>57</v>
      </c>
      <c r="E8">
        <v>57</v>
      </c>
      <c r="I8">
        <v>20</v>
      </c>
      <c r="J8">
        <v>0</v>
      </c>
      <c r="K8">
        <v>78</v>
      </c>
      <c r="M8">
        <v>4</v>
      </c>
      <c r="N8">
        <f t="shared" si="3"/>
        <v>200</v>
      </c>
      <c r="O8">
        <f t="shared" si="4"/>
        <v>0.2</v>
      </c>
      <c r="P8">
        <f t="shared" si="5"/>
        <v>3.046875E-4</v>
      </c>
      <c r="R8">
        <f t="shared" si="6"/>
        <v>3.0005782776654927E-4</v>
      </c>
      <c r="S8">
        <f t="shared" si="0"/>
        <v>2.1433864989184713E-4</v>
      </c>
      <c r="U8">
        <f t="shared" si="1"/>
        <v>3282.0512820512822</v>
      </c>
    </row>
    <row r="9" spans="2:26" x14ac:dyDescent="0.2">
      <c r="B9">
        <v>6</v>
      </c>
      <c r="C9">
        <v>8000</v>
      </c>
      <c r="D9">
        <v>62</v>
      </c>
      <c r="E9">
        <v>62</v>
      </c>
      <c r="I9">
        <v>21</v>
      </c>
      <c r="J9">
        <v>0</v>
      </c>
      <c r="K9">
        <v>78</v>
      </c>
      <c r="M9">
        <v>5</v>
      </c>
      <c r="N9">
        <f t="shared" si="3"/>
        <v>250</v>
      </c>
      <c r="O9">
        <f t="shared" si="4"/>
        <v>0.25</v>
      </c>
      <c r="P9">
        <f t="shared" si="5"/>
        <v>3.046875E-4</v>
      </c>
      <c r="R9">
        <f t="shared" si="6"/>
        <v>2.8577985248280489E-4</v>
      </c>
      <c r="S9">
        <f t="shared" si="0"/>
        <v>3.5749913463449441E-3</v>
      </c>
      <c r="U9">
        <f t="shared" si="1"/>
        <v>3282.0512820512822</v>
      </c>
    </row>
    <row r="10" spans="2:26" x14ac:dyDescent="0.2">
      <c r="B10">
        <v>7</v>
      </c>
      <c r="C10">
        <v>10000</v>
      </c>
      <c r="D10">
        <v>67</v>
      </c>
      <c r="E10">
        <v>67</v>
      </c>
      <c r="I10">
        <v>22</v>
      </c>
      <c r="J10">
        <v>0</v>
      </c>
      <c r="K10">
        <v>74</v>
      </c>
      <c r="M10">
        <v>6</v>
      </c>
      <c r="N10">
        <f t="shared" si="3"/>
        <v>300</v>
      </c>
      <c r="O10">
        <f t="shared" si="4"/>
        <v>0.3</v>
      </c>
      <c r="P10">
        <f t="shared" si="5"/>
        <v>2.8906249999999999E-4</v>
      </c>
      <c r="R10">
        <f t="shared" si="6"/>
        <v>2.7279896506639842E-4</v>
      </c>
      <c r="S10">
        <f t="shared" si="0"/>
        <v>2.6450256853647858E-3</v>
      </c>
      <c r="U10">
        <f t="shared" si="1"/>
        <v>3459.4594594594596</v>
      </c>
    </row>
    <row r="11" spans="2:26" x14ac:dyDescent="0.2">
      <c r="B11">
        <v>8</v>
      </c>
      <c r="C11">
        <v>12000</v>
      </c>
      <c r="D11">
        <v>70</v>
      </c>
      <c r="E11">
        <v>70</v>
      </c>
      <c r="I11">
        <v>23</v>
      </c>
      <c r="J11">
        <v>0</v>
      </c>
      <c r="K11">
        <v>64</v>
      </c>
      <c r="M11">
        <v>7</v>
      </c>
      <c r="N11">
        <f t="shared" si="3"/>
        <v>350</v>
      </c>
      <c r="O11">
        <f t="shared" si="4"/>
        <v>0.35</v>
      </c>
      <c r="P11">
        <f t="shared" si="5"/>
        <v>2.5000000000000001E-4</v>
      </c>
      <c r="R11">
        <f t="shared" si="6"/>
        <v>2.6094609358792448E-4</v>
      </c>
      <c r="S11">
        <f t="shared" si="0"/>
        <v>1.1981696483560141E-3</v>
      </c>
      <c r="U11">
        <f t="shared" si="1"/>
        <v>4000</v>
      </c>
    </row>
    <row r="12" spans="2:26" x14ac:dyDescent="0.2">
      <c r="B12">
        <v>9</v>
      </c>
      <c r="C12">
        <v>14000</v>
      </c>
      <c r="D12">
        <v>78</v>
      </c>
      <c r="E12">
        <v>78</v>
      </c>
      <c r="I12">
        <v>24</v>
      </c>
      <c r="J12">
        <v>0</v>
      </c>
      <c r="K12">
        <v>62</v>
      </c>
      <c r="M12">
        <v>8</v>
      </c>
      <c r="N12">
        <f t="shared" si="3"/>
        <v>400</v>
      </c>
      <c r="O12">
        <f t="shared" si="4"/>
        <v>0.4</v>
      </c>
      <c r="P12">
        <f t="shared" si="5"/>
        <v>2.421875E-4</v>
      </c>
      <c r="R12">
        <f t="shared" si="6"/>
        <v>2.5008032666489979E-4</v>
      </c>
      <c r="S12">
        <f t="shared" si="0"/>
        <v>6.2296712762153204E-4</v>
      </c>
      <c r="U12">
        <f t="shared" si="1"/>
        <v>4129.0322580645161</v>
      </c>
    </row>
    <row r="13" spans="2:26" x14ac:dyDescent="0.2">
      <c r="B13">
        <v>10</v>
      </c>
      <c r="C13">
        <v>16000</v>
      </c>
      <c r="D13">
        <v>81</v>
      </c>
      <c r="E13">
        <v>81</v>
      </c>
      <c r="I13">
        <v>25</v>
      </c>
      <c r="J13">
        <v>0</v>
      </c>
      <c r="K13">
        <v>62</v>
      </c>
      <c r="M13">
        <v>9</v>
      </c>
      <c r="N13">
        <f t="shared" si="3"/>
        <v>450</v>
      </c>
      <c r="O13">
        <f t="shared" si="4"/>
        <v>0.45</v>
      </c>
      <c r="P13">
        <f t="shared" si="5"/>
        <v>2.421875E-4</v>
      </c>
      <c r="R13">
        <f t="shared" si="6"/>
        <v>2.4008328482696571E-4</v>
      </c>
      <c r="S13">
        <f t="shared" si="0"/>
        <v>4.4277214944277251E-5</v>
      </c>
      <c r="U13">
        <f t="shared" si="1"/>
        <v>4129.0322580645161</v>
      </c>
    </row>
    <row r="14" spans="2:26" x14ac:dyDescent="0.2">
      <c r="B14">
        <v>11</v>
      </c>
      <c r="C14">
        <v>18000</v>
      </c>
      <c r="D14">
        <v>97</v>
      </c>
      <c r="E14">
        <v>97</v>
      </c>
      <c r="I14">
        <v>26</v>
      </c>
      <c r="J14">
        <v>0</v>
      </c>
      <c r="K14">
        <v>58</v>
      </c>
      <c r="M14">
        <v>10</v>
      </c>
      <c r="N14">
        <f t="shared" si="3"/>
        <v>500</v>
      </c>
      <c r="O14">
        <f t="shared" si="4"/>
        <v>0.5</v>
      </c>
      <c r="P14">
        <f t="shared" si="5"/>
        <v>2.2656250000000001E-4</v>
      </c>
      <c r="R14">
        <f t="shared" si="6"/>
        <v>2.3085479002628228E-4</v>
      </c>
      <c r="S14">
        <f t="shared" si="0"/>
        <v>1.8423753669722211E-4</v>
      </c>
      <c r="U14">
        <f t="shared" si="1"/>
        <v>4413.7931034482754</v>
      </c>
    </row>
    <row r="15" spans="2:26" x14ac:dyDescent="0.2">
      <c r="B15">
        <v>12</v>
      </c>
      <c r="C15">
        <v>20000</v>
      </c>
      <c r="D15">
        <v>115</v>
      </c>
      <c r="E15">
        <v>115</v>
      </c>
      <c r="I15">
        <v>27</v>
      </c>
      <c r="J15">
        <v>0</v>
      </c>
      <c r="K15">
        <v>56</v>
      </c>
      <c r="M15">
        <v>11</v>
      </c>
      <c r="N15">
        <f t="shared" si="3"/>
        <v>550</v>
      </c>
      <c r="O15">
        <f t="shared" si="4"/>
        <v>0.55000000000000004</v>
      </c>
      <c r="P15">
        <f t="shared" si="5"/>
        <v>2.1875E-4</v>
      </c>
      <c r="R15">
        <f t="shared" si="6"/>
        <v>2.2230949692921215E-4</v>
      </c>
      <c r="S15">
        <f t="shared" si="0"/>
        <v>1.2670018389070696E-4</v>
      </c>
      <c r="U15">
        <f t="shared" si="1"/>
        <v>4571.4285714285716</v>
      </c>
    </row>
    <row r="16" spans="2:26" x14ac:dyDescent="0.2">
      <c r="B16">
        <v>13</v>
      </c>
      <c r="C16">
        <v>0</v>
      </c>
      <c r="D16">
        <v>115</v>
      </c>
      <c r="E16">
        <v>115</v>
      </c>
      <c r="I16">
        <v>28</v>
      </c>
      <c r="J16">
        <v>0</v>
      </c>
      <c r="K16">
        <v>56</v>
      </c>
      <c r="M16">
        <v>12</v>
      </c>
      <c r="N16">
        <f t="shared" si="3"/>
        <v>600</v>
      </c>
      <c r="O16">
        <f t="shared" si="4"/>
        <v>0.6</v>
      </c>
      <c r="P16">
        <f t="shared" si="5"/>
        <v>2.1875E-4</v>
      </c>
      <c r="R16">
        <f t="shared" si="6"/>
        <v>2.1437424567642338E-4</v>
      </c>
      <c r="S16">
        <f t="shared" si="0"/>
        <v>1.9147225900299501E-4</v>
      </c>
      <c r="U16">
        <f t="shared" si="1"/>
        <v>4571.4285714285716</v>
      </c>
    </row>
    <row r="17" spans="2:21" x14ac:dyDescent="0.2">
      <c r="B17">
        <v>14</v>
      </c>
      <c r="C17">
        <v>50000</v>
      </c>
      <c r="D17">
        <v>65</v>
      </c>
      <c r="E17">
        <v>65</v>
      </c>
      <c r="I17">
        <v>29</v>
      </c>
      <c r="J17">
        <v>0</v>
      </c>
      <c r="K17">
        <v>52</v>
      </c>
      <c r="M17">
        <v>13</v>
      </c>
      <c r="N17">
        <f t="shared" si="3"/>
        <v>650</v>
      </c>
      <c r="O17">
        <f t="shared" si="4"/>
        <v>0.65</v>
      </c>
      <c r="P17">
        <f t="shared" si="5"/>
        <v>2.0312499999999999E-4</v>
      </c>
      <c r="R17">
        <f t="shared" si="6"/>
        <v>2.0698596205648685E-4</v>
      </c>
      <c r="S17">
        <f t="shared" si="0"/>
        <v>1.4907028001631274E-4</v>
      </c>
      <c r="U17">
        <f t="shared" si="1"/>
        <v>4923.0769230769229</v>
      </c>
    </row>
    <row r="18" spans="2:21" x14ac:dyDescent="0.2">
      <c r="B18">
        <v>15</v>
      </c>
      <c r="C18">
        <v>100000</v>
      </c>
      <c r="D18">
        <v>50</v>
      </c>
      <c r="E18">
        <v>50</v>
      </c>
      <c r="F18">
        <f>E18/128000</f>
        <v>3.9062500000000002E-4</v>
      </c>
      <c r="I18">
        <v>30</v>
      </c>
      <c r="J18">
        <v>0</v>
      </c>
      <c r="K18">
        <v>52</v>
      </c>
      <c r="M18">
        <v>14</v>
      </c>
      <c r="N18">
        <f t="shared" si="3"/>
        <v>700</v>
      </c>
      <c r="O18">
        <f t="shared" si="4"/>
        <v>0.7</v>
      </c>
      <c r="P18">
        <f t="shared" si="5"/>
        <v>2.0312499999999999E-4</v>
      </c>
      <c r="R18">
        <f t="shared" si="6"/>
        <v>2.0008997742882663E-4</v>
      </c>
      <c r="S18">
        <f t="shared" si="0"/>
        <v>9.2113620075317837E-5</v>
      </c>
      <c r="U18">
        <f t="shared" si="1"/>
        <v>4923.0769230769229</v>
      </c>
    </row>
    <row r="19" spans="2:21" x14ac:dyDescent="0.2">
      <c r="B19">
        <v>16</v>
      </c>
      <c r="C19">
        <v>150000</v>
      </c>
      <c r="D19">
        <v>49</v>
      </c>
      <c r="E19">
        <v>49</v>
      </c>
      <c r="F19">
        <f t="shared" ref="F19:F61" si="7">E19/128000</f>
        <v>3.8281250000000001E-4</v>
      </c>
      <c r="I19">
        <v>31</v>
      </c>
      <c r="J19">
        <v>0</v>
      </c>
      <c r="K19">
        <v>50</v>
      </c>
      <c r="M19">
        <v>15</v>
      </c>
      <c r="N19">
        <f t="shared" si="3"/>
        <v>750</v>
      </c>
      <c r="O19">
        <f t="shared" si="4"/>
        <v>0.75</v>
      </c>
      <c r="P19">
        <f t="shared" si="5"/>
        <v>1.9531250000000001E-4</v>
      </c>
      <c r="R19">
        <f t="shared" si="6"/>
        <v>1.9363867366107231E-4</v>
      </c>
      <c r="S19">
        <f t="shared" si="0"/>
        <v>2.8016946128881066E-5</v>
      </c>
      <c r="U19">
        <f t="shared" si="1"/>
        <v>5120</v>
      </c>
    </row>
    <row r="20" spans="2:21" x14ac:dyDescent="0.2">
      <c r="B20">
        <v>17</v>
      </c>
      <c r="C20">
        <v>200000</v>
      </c>
      <c r="D20">
        <v>48</v>
      </c>
      <c r="E20">
        <v>48</v>
      </c>
      <c r="F20">
        <f t="shared" si="7"/>
        <v>3.7500000000000001E-4</v>
      </c>
      <c r="I20">
        <v>32</v>
      </c>
      <c r="J20">
        <v>0</v>
      </c>
      <c r="K20">
        <v>48</v>
      </c>
      <c r="M20">
        <v>16</v>
      </c>
      <c r="N20">
        <f t="shared" si="3"/>
        <v>800</v>
      </c>
      <c r="O20">
        <f t="shared" si="4"/>
        <v>0.8</v>
      </c>
      <c r="P20">
        <f t="shared" si="5"/>
        <v>1.875E-4</v>
      </c>
      <c r="R20">
        <f t="shared" si="6"/>
        <v>1.8759038201818446E-4</v>
      </c>
      <c r="S20">
        <f t="shared" si="0"/>
        <v>8.1689092110951126E-8</v>
      </c>
      <c r="U20">
        <f t="shared" si="1"/>
        <v>5333.333333333333</v>
      </c>
    </row>
    <row r="21" spans="2:21" x14ac:dyDescent="0.2">
      <c r="B21">
        <v>18</v>
      </c>
      <c r="C21">
        <v>250000</v>
      </c>
      <c r="D21">
        <v>44</v>
      </c>
      <c r="E21">
        <v>44</v>
      </c>
      <c r="F21">
        <f t="shared" si="7"/>
        <v>3.4374999999999998E-4</v>
      </c>
      <c r="I21">
        <v>33</v>
      </c>
      <c r="J21">
        <v>0</v>
      </c>
      <c r="K21">
        <v>46</v>
      </c>
      <c r="M21">
        <v>17</v>
      </c>
      <c r="N21">
        <f t="shared" si="3"/>
        <v>850</v>
      </c>
      <c r="O21">
        <f t="shared" si="4"/>
        <v>0.85</v>
      </c>
      <c r="P21">
        <f t="shared" si="5"/>
        <v>1.796875E-4</v>
      </c>
      <c r="R21">
        <f t="shared" si="6"/>
        <v>1.8190848215997565E-4</v>
      </c>
      <c r="S21">
        <f t="shared" si="0"/>
        <v>4.9327617549301136E-5</v>
      </c>
      <c r="U21">
        <f t="shared" si="1"/>
        <v>5565.217391304348</v>
      </c>
    </row>
    <row r="22" spans="2:21" x14ac:dyDescent="0.2">
      <c r="B22">
        <v>19</v>
      </c>
      <c r="C22">
        <v>300000</v>
      </c>
      <c r="D22">
        <v>41</v>
      </c>
      <c r="E22">
        <v>41</v>
      </c>
      <c r="F22">
        <f t="shared" si="7"/>
        <v>3.2031250000000001E-4</v>
      </c>
      <c r="I22">
        <v>34</v>
      </c>
      <c r="J22">
        <v>0</v>
      </c>
      <c r="K22">
        <v>44</v>
      </c>
      <c r="M22">
        <v>18</v>
      </c>
      <c r="N22">
        <f t="shared" si="3"/>
        <v>900</v>
      </c>
      <c r="O22">
        <f t="shared" si="4"/>
        <v>0.9</v>
      </c>
      <c r="P22">
        <f t="shared" si="5"/>
        <v>1.7187499999999999E-4</v>
      </c>
      <c r="R22">
        <f t="shared" si="6"/>
        <v>1.7656066006693091E-4</v>
      </c>
      <c r="S22">
        <f t="shared" si="0"/>
        <v>2.1955410262831099E-4</v>
      </c>
      <c r="U22">
        <f t="shared" si="1"/>
        <v>5818.1818181818189</v>
      </c>
    </row>
    <row r="23" spans="2:21" x14ac:dyDescent="0.2">
      <c r="B23">
        <v>20</v>
      </c>
      <c r="C23">
        <v>350000</v>
      </c>
      <c r="D23">
        <v>40</v>
      </c>
      <c r="E23">
        <v>40</v>
      </c>
      <c r="F23">
        <f t="shared" si="7"/>
        <v>3.1250000000000001E-4</v>
      </c>
      <c r="I23">
        <v>35</v>
      </c>
      <c r="J23">
        <v>0</v>
      </c>
      <c r="K23">
        <v>42</v>
      </c>
      <c r="M23">
        <v>19</v>
      </c>
      <c r="N23">
        <f t="shared" si="3"/>
        <v>950</v>
      </c>
      <c r="O23">
        <f t="shared" si="4"/>
        <v>0.95</v>
      </c>
      <c r="P23">
        <f t="shared" si="5"/>
        <v>1.6406250000000001E-4</v>
      </c>
      <c r="R23">
        <f t="shared" si="6"/>
        <v>1.7151829312267742E-4</v>
      </c>
      <c r="S23">
        <f t="shared" si="0"/>
        <v>5.5588851088163803E-4</v>
      </c>
      <c r="U23">
        <f t="shared" si="1"/>
        <v>6095.2380952380945</v>
      </c>
    </row>
    <row r="24" spans="2:21" x14ac:dyDescent="0.2">
      <c r="B24">
        <v>21</v>
      </c>
      <c r="C24">
        <v>400000</v>
      </c>
      <c r="D24">
        <v>40</v>
      </c>
      <c r="E24">
        <v>40</v>
      </c>
      <c r="F24">
        <f t="shared" si="7"/>
        <v>3.1250000000000001E-4</v>
      </c>
      <c r="I24">
        <v>36</v>
      </c>
      <c r="J24">
        <v>0</v>
      </c>
      <c r="K24">
        <v>40</v>
      </c>
      <c r="M24">
        <v>20</v>
      </c>
      <c r="N24">
        <f t="shared" si="3"/>
        <v>1000</v>
      </c>
      <c r="O24">
        <f t="shared" si="4"/>
        <v>1</v>
      </c>
      <c r="P24">
        <f t="shared" si="5"/>
        <v>1.5625E-4</v>
      </c>
      <c r="R24">
        <f t="shared" si="6"/>
        <v>1.667559376387939E-4</v>
      </c>
      <c r="S24">
        <f t="shared" si="0"/>
        <v>1.1037472567022636E-3</v>
      </c>
      <c r="U24">
        <f t="shared" si="1"/>
        <v>6400</v>
      </c>
    </row>
    <row r="25" spans="2:21" x14ac:dyDescent="0.2">
      <c r="B25">
        <v>22</v>
      </c>
      <c r="C25">
        <v>450000</v>
      </c>
      <c r="D25">
        <v>33</v>
      </c>
      <c r="E25">
        <v>33</v>
      </c>
      <c r="F25">
        <f t="shared" si="7"/>
        <v>2.5781250000000001E-4</v>
      </c>
      <c r="I25">
        <v>37</v>
      </c>
      <c r="J25">
        <v>0</v>
      </c>
      <c r="K25">
        <v>38</v>
      </c>
      <c r="M25">
        <v>21</v>
      </c>
      <c r="N25">
        <f t="shared" si="3"/>
        <v>1050</v>
      </c>
      <c r="O25">
        <f t="shared" si="4"/>
        <v>1.05</v>
      </c>
      <c r="P25">
        <f t="shared" si="5"/>
        <v>1.484375E-4</v>
      </c>
      <c r="R25">
        <f t="shared" si="6"/>
        <v>1.6225089944905645E-4</v>
      </c>
      <c r="S25">
        <f t="shared" si="0"/>
        <v>1.9081000433919327E-3</v>
      </c>
      <c r="U25">
        <f t="shared" si="1"/>
        <v>6736.8421052631584</v>
      </c>
    </row>
    <row r="26" spans="2:21" x14ac:dyDescent="0.2">
      <c r="B26">
        <v>23</v>
      </c>
      <c r="C26">
        <v>500000</v>
      </c>
      <c r="D26">
        <v>32</v>
      </c>
      <c r="E26">
        <v>32</v>
      </c>
      <c r="F26">
        <f t="shared" si="7"/>
        <v>2.5000000000000001E-4</v>
      </c>
      <c r="I26">
        <v>38</v>
      </c>
      <c r="J26">
        <v>0</v>
      </c>
      <c r="K26">
        <v>38</v>
      </c>
      <c r="M26">
        <v>22</v>
      </c>
      <c r="N26">
        <f t="shared" si="3"/>
        <v>1100</v>
      </c>
      <c r="O26">
        <f t="shared" si="4"/>
        <v>1.1000000000000001</v>
      </c>
      <c r="P26">
        <f t="shared" si="5"/>
        <v>1.484375E-4</v>
      </c>
      <c r="R26">
        <f t="shared" si="6"/>
        <v>1.57982872277069E-4</v>
      </c>
      <c r="S26">
        <f t="shared" si="0"/>
        <v>9.1114131907837404E-4</v>
      </c>
      <c r="U26">
        <f t="shared" si="1"/>
        <v>6736.8421052631584</v>
      </c>
    </row>
    <row r="27" spans="2:21" x14ac:dyDescent="0.2">
      <c r="B27">
        <v>24</v>
      </c>
      <c r="C27">
        <v>550000</v>
      </c>
      <c r="D27">
        <v>33</v>
      </c>
      <c r="E27">
        <v>33</v>
      </c>
      <c r="F27">
        <f t="shared" si="7"/>
        <v>2.5781250000000001E-4</v>
      </c>
      <c r="I27">
        <v>39</v>
      </c>
      <c r="J27">
        <v>0</v>
      </c>
      <c r="K27">
        <v>36</v>
      </c>
      <c r="M27">
        <v>23</v>
      </c>
      <c r="N27">
        <f t="shared" si="3"/>
        <v>1150</v>
      </c>
      <c r="O27">
        <f t="shared" si="4"/>
        <v>1.1499999999999999</v>
      </c>
      <c r="P27">
        <f t="shared" si="5"/>
        <v>1.4062499999999999E-4</v>
      </c>
      <c r="R27">
        <f t="shared" si="6"/>
        <v>1.5393363171763619E-4</v>
      </c>
      <c r="S27">
        <f t="shared" si="0"/>
        <v>1.7711967819567219E-3</v>
      </c>
      <c r="U27">
        <f t="shared" si="1"/>
        <v>7111.1111111111113</v>
      </c>
    </row>
    <row r="28" spans="2:21" x14ac:dyDescent="0.2">
      <c r="B28">
        <v>25</v>
      </c>
      <c r="C28">
        <v>600000</v>
      </c>
      <c r="D28">
        <v>36</v>
      </c>
      <c r="E28">
        <v>36</v>
      </c>
      <c r="F28">
        <f t="shared" si="7"/>
        <v>2.8124999999999998E-4</v>
      </c>
      <c r="I28">
        <v>40</v>
      </c>
      <c r="J28">
        <v>0</v>
      </c>
      <c r="K28">
        <v>36</v>
      </c>
      <c r="M28">
        <v>24</v>
      </c>
      <c r="N28">
        <f t="shared" si="3"/>
        <v>1200</v>
      </c>
      <c r="O28">
        <f t="shared" si="4"/>
        <v>1.2</v>
      </c>
      <c r="P28">
        <f t="shared" si="5"/>
        <v>1.4062499999999999E-4</v>
      </c>
      <c r="R28">
        <f t="shared" si="6"/>
        <v>1.5008677510322665E-4</v>
      </c>
      <c r="S28">
        <f t="shared" si="0"/>
        <v>8.9525188104039896E-4</v>
      </c>
      <c r="U28">
        <f t="shared" si="1"/>
        <v>7111.1111111111113</v>
      </c>
    </row>
    <row r="29" spans="2:21" x14ac:dyDescent="0.2">
      <c r="B29">
        <v>26</v>
      </c>
      <c r="C29">
        <v>650000</v>
      </c>
      <c r="D29">
        <v>29</v>
      </c>
      <c r="E29">
        <v>29</v>
      </c>
      <c r="F29">
        <f t="shared" si="7"/>
        <v>2.2656250000000001E-4</v>
      </c>
      <c r="I29">
        <v>41</v>
      </c>
      <c r="J29">
        <v>0</v>
      </c>
      <c r="K29">
        <v>36</v>
      </c>
      <c r="M29">
        <v>25</v>
      </c>
      <c r="N29">
        <f t="shared" si="3"/>
        <v>1250</v>
      </c>
      <c r="O29">
        <f t="shared" si="4"/>
        <v>1.25</v>
      </c>
      <c r="P29">
        <f t="shared" si="5"/>
        <v>1.4062499999999999E-4</v>
      </c>
      <c r="R29">
        <f t="shared" si="6"/>
        <v>1.4642749942443551E-4</v>
      </c>
      <c r="S29">
        <f t="shared" si="0"/>
        <v>3.3668999570574533E-4</v>
      </c>
      <c r="U29">
        <f t="shared" si="1"/>
        <v>7111.1111111111113</v>
      </c>
    </row>
    <row r="30" spans="2:21" x14ac:dyDescent="0.2">
      <c r="B30">
        <v>27</v>
      </c>
      <c r="C30">
        <v>700000</v>
      </c>
      <c r="D30">
        <v>30</v>
      </c>
      <c r="E30">
        <v>30</v>
      </c>
      <c r="F30">
        <f t="shared" si="7"/>
        <v>2.3437499999999999E-4</v>
      </c>
      <c r="I30">
        <v>42</v>
      </c>
      <c r="J30">
        <v>0</v>
      </c>
      <c r="K30">
        <v>34</v>
      </c>
      <c r="M30">
        <v>26</v>
      </c>
      <c r="N30">
        <f t="shared" si="3"/>
        <v>1300</v>
      </c>
      <c r="O30">
        <f t="shared" si="4"/>
        <v>1.3</v>
      </c>
      <c r="P30">
        <f t="shared" si="5"/>
        <v>1.3281250000000001E-4</v>
      </c>
      <c r="R30">
        <f t="shared" si="6"/>
        <v>1.4294241096444164E-4</v>
      </c>
      <c r="S30">
        <f t="shared" si="0"/>
        <v>1.0261509614751471E-3</v>
      </c>
      <c r="U30">
        <f t="shared" si="1"/>
        <v>7529.411764705882</v>
      </c>
    </row>
    <row r="31" spans="2:21" x14ac:dyDescent="0.2">
      <c r="B31">
        <v>28</v>
      </c>
      <c r="C31">
        <v>750000</v>
      </c>
      <c r="D31">
        <v>29</v>
      </c>
      <c r="E31">
        <v>29</v>
      </c>
      <c r="F31">
        <f t="shared" si="7"/>
        <v>2.2656250000000001E-4</v>
      </c>
      <c r="I31">
        <v>43</v>
      </c>
      <c r="J31">
        <v>0</v>
      </c>
      <c r="K31">
        <v>32</v>
      </c>
      <c r="M31">
        <v>27</v>
      </c>
      <c r="N31">
        <f t="shared" si="3"/>
        <v>1350</v>
      </c>
      <c r="O31">
        <f t="shared" si="4"/>
        <v>1.35</v>
      </c>
      <c r="P31">
        <f t="shared" si="5"/>
        <v>1.25E-4</v>
      </c>
      <c r="R31">
        <f t="shared" si="6"/>
        <v>1.3961936148656912E-4</v>
      </c>
      <c r="S31">
        <f t="shared" si="0"/>
        <v>2.1372573027498036E-3</v>
      </c>
      <c r="U31">
        <f t="shared" si="1"/>
        <v>8000</v>
      </c>
    </row>
    <row r="32" spans="2:21" x14ac:dyDescent="0.2">
      <c r="B32">
        <v>29</v>
      </c>
      <c r="C32">
        <v>800000</v>
      </c>
      <c r="D32">
        <v>27</v>
      </c>
      <c r="E32">
        <v>27</v>
      </c>
      <c r="F32">
        <f t="shared" si="7"/>
        <v>2.109375E-4</v>
      </c>
      <c r="I32">
        <v>44</v>
      </c>
      <c r="J32">
        <v>0</v>
      </c>
      <c r="K32">
        <v>30</v>
      </c>
      <c r="M32">
        <v>28</v>
      </c>
      <c r="N32">
        <f t="shared" si="3"/>
        <v>1400</v>
      </c>
      <c r="O32">
        <f t="shared" si="4"/>
        <v>1.4</v>
      </c>
      <c r="P32">
        <f t="shared" si="5"/>
        <v>1.171875E-4</v>
      </c>
      <c r="R32">
        <f t="shared" si="6"/>
        <v>1.364473067520761E-4</v>
      </c>
      <c r="S32">
        <f t="shared" si="0"/>
        <v>3.709401561273161E-3</v>
      </c>
      <c r="U32">
        <f t="shared" si="1"/>
        <v>8533.3333333333339</v>
      </c>
    </row>
    <row r="33" spans="2:21" x14ac:dyDescent="0.2">
      <c r="B33">
        <v>30</v>
      </c>
      <c r="C33">
        <v>850000</v>
      </c>
      <c r="D33">
        <v>26</v>
      </c>
      <c r="E33">
        <v>26</v>
      </c>
      <c r="F33">
        <f t="shared" si="7"/>
        <v>2.0312499999999999E-4</v>
      </c>
      <c r="I33">
        <v>45</v>
      </c>
      <c r="J33">
        <v>0</v>
      </c>
      <c r="K33">
        <v>30</v>
      </c>
      <c r="M33">
        <v>29</v>
      </c>
      <c r="N33">
        <f t="shared" si="3"/>
        <v>1450</v>
      </c>
      <c r="O33">
        <f t="shared" si="4"/>
        <v>1.45</v>
      </c>
      <c r="P33">
        <f t="shared" si="5"/>
        <v>1.171875E-4</v>
      </c>
      <c r="R33">
        <f t="shared" si="6"/>
        <v>1.3341618389577166E-4</v>
      </c>
      <c r="S33">
        <f t="shared" si="0"/>
        <v>2.6337018098887841E-3</v>
      </c>
      <c r="U33">
        <f t="shared" si="1"/>
        <v>8533.3333333333339</v>
      </c>
    </row>
    <row r="34" spans="2:21" x14ac:dyDescent="0.2">
      <c r="B34">
        <v>31</v>
      </c>
      <c r="C34">
        <v>900000</v>
      </c>
      <c r="D34">
        <v>29</v>
      </c>
      <c r="E34">
        <v>29</v>
      </c>
      <c r="F34">
        <f t="shared" si="7"/>
        <v>2.2656250000000001E-4</v>
      </c>
      <c r="I34">
        <v>46</v>
      </c>
      <c r="J34">
        <v>0</v>
      </c>
      <c r="K34">
        <v>30</v>
      </c>
      <c r="M34">
        <v>30</v>
      </c>
      <c r="N34">
        <f t="shared" si="3"/>
        <v>1500</v>
      </c>
      <c r="O34">
        <f t="shared" si="4"/>
        <v>1.5</v>
      </c>
      <c r="P34">
        <f t="shared" si="5"/>
        <v>1.171875E-4</v>
      </c>
      <c r="R34">
        <f t="shared" si="6"/>
        <v>1.3051680479075277E-4</v>
      </c>
      <c r="S34">
        <f t="shared" si="0"/>
        <v>1.7767036620478475E-3</v>
      </c>
      <c r="U34">
        <f t="shared" si="1"/>
        <v>8533.3333333333339</v>
      </c>
    </row>
    <row r="35" spans="2:21" x14ac:dyDescent="0.2">
      <c r="B35">
        <v>32</v>
      </c>
      <c r="C35">
        <v>950000</v>
      </c>
      <c r="D35">
        <v>27</v>
      </c>
      <c r="E35">
        <v>27</v>
      </c>
      <c r="F35">
        <f t="shared" si="7"/>
        <v>2.109375E-4</v>
      </c>
      <c r="I35">
        <v>47</v>
      </c>
      <c r="J35">
        <v>0</v>
      </c>
      <c r="K35">
        <v>30</v>
      </c>
      <c r="M35">
        <v>31</v>
      </c>
      <c r="N35">
        <f t="shared" si="3"/>
        <v>1550</v>
      </c>
      <c r="O35">
        <f t="shared" si="4"/>
        <v>1.55</v>
      </c>
      <c r="P35">
        <f t="shared" si="5"/>
        <v>1.171875E-4</v>
      </c>
      <c r="R35">
        <f t="shared" si="6"/>
        <v>1.277407630216853E-4</v>
      </c>
      <c r="S35">
        <f t="shared" si="0"/>
        <v>1.113713604048704E-3</v>
      </c>
      <c r="U35">
        <f t="shared" si="1"/>
        <v>8533.3333333333339</v>
      </c>
    </row>
    <row r="36" spans="2:21" x14ac:dyDescent="0.2">
      <c r="B36">
        <v>33</v>
      </c>
      <c r="C36">
        <v>1000000</v>
      </c>
      <c r="D36">
        <v>24</v>
      </c>
      <c r="E36">
        <v>24</v>
      </c>
      <c r="F36">
        <f t="shared" si="7"/>
        <v>1.875E-4</v>
      </c>
      <c r="I36">
        <v>48</v>
      </c>
      <c r="J36">
        <v>0</v>
      </c>
      <c r="K36">
        <v>30</v>
      </c>
      <c r="M36">
        <v>32</v>
      </c>
      <c r="N36">
        <f t="shared" si="3"/>
        <v>1600</v>
      </c>
      <c r="O36">
        <f t="shared" si="4"/>
        <v>1.6</v>
      </c>
      <c r="P36">
        <f t="shared" si="5"/>
        <v>1.171875E-4</v>
      </c>
      <c r="R36">
        <f t="shared" si="6"/>
        <v>1.2508035248268761E-4</v>
      </c>
      <c r="S36">
        <f t="shared" si="0"/>
        <v>6.2297120313468068E-4</v>
      </c>
      <c r="U36">
        <f t="shared" si="1"/>
        <v>8533.3333333333339</v>
      </c>
    </row>
    <row r="37" spans="2:21" x14ac:dyDescent="0.2">
      <c r="B37">
        <v>34</v>
      </c>
      <c r="C37">
        <v>1050000</v>
      </c>
      <c r="D37">
        <v>25</v>
      </c>
      <c r="E37">
        <v>25</v>
      </c>
      <c r="F37">
        <f t="shared" si="7"/>
        <v>1.9531250000000001E-4</v>
      </c>
      <c r="I37">
        <v>49</v>
      </c>
      <c r="J37">
        <v>0</v>
      </c>
      <c r="K37">
        <v>28</v>
      </c>
      <c r="M37">
        <v>33</v>
      </c>
      <c r="N37">
        <f t="shared" si="3"/>
        <v>1650</v>
      </c>
      <c r="O37">
        <f t="shared" si="4"/>
        <v>1.65</v>
      </c>
      <c r="P37">
        <f t="shared" si="5"/>
        <v>1.09375E-4</v>
      </c>
      <c r="R37">
        <f t="shared" si="6"/>
        <v>1.2252849593968166E-4</v>
      </c>
      <c r="S37">
        <f t="shared" si="0"/>
        <v>1.7301445543522183E-3</v>
      </c>
      <c r="U37">
        <f t="shared" si="1"/>
        <v>9142.8571428571431</v>
      </c>
    </row>
    <row r="38" spans="2:21" x14ac:dyDescent="0.2">
      <c r="B38">
        <v>35</v>
      </c>
      <c r="C38">
        <v>1100000</v>
      </c>
      <c r="D38">
        <v>22</v>
      </c>
      <c r="E38">
        <v>22</v>
      </c>
      <c r="F38">
        <f t="shared" si="7"/>
        <v>1.7187499999999999E-4</v>
      </c>
      <c r="I38">
        <v>50</v>
      </c>
      <c r="J38">
        <v>0</v>
      </c>
      <c r="K38">
        <v>28</v>
      </c>
      <c r="M38">
        <v>34</v>
      </c>
      <c r="N38">
        <f t="shared" si="3"/>
        <v>1700</v>
      </c>
      <c r="O38">
        <f t="shared" si="4"/>
        <v>1.7</v>
      </c>
      <c r="P38">
        <f t="shared" si="5"/>
        <v>1.09375E-4</v>
      </c>
      <c r="R38">
        <f t="shared" si="6"/>
        <v>1.2007868216261685E-4</v>
      </c>
      <c r="S38">
        <f t="shared" si="0"/>
        <v>1.1456881183832212E-3</v>
      </c>
      <c r="U38">
        <f t="shared" si="1"/>
        <v>9142.8571428571431</v>
      </c>
    </row>
    <row r="39" spans="2:21" x14ac:dyDescent="0.2">
      <c r="B39">
        <v>36</v>
      </c>
      <c r="C39">
        <v>1150000</v>
      </c>
      <c r="D39">
        <v>22</v>
      </c>
      <c r="E39">
        <v>22</v>
      </c>
      <c r="F39">
        <f t="shared" si="7"/>
        <v>1.7187499999999999E-4</v>
      </c>
      <c r="I39">
        <v>51</v>
      </c>
      <c r="J39">
        <v>0</v>
      </c>
      <c r="K39">
        <v>28</v>
      </c>
      <c r="M39">
        <v>35</v>
      </c>
      <c r="N39">
        <f t="shared" si="3"/>
        <v>1750</v>
      </c>
      <c r="O39">
        <f t="shared" si="4"/>
        <v>1.75</v>
      </c>
      <c r="P39">
        <f t="shared" si="5"/>
        <v>1.09375E-4</v>
      </c>
      <c r="R39">
        <f t="shared" si="6"/>
        <v>1.1772491045166575E-4</v>
      </c>
      <c r="S39">
        <f t="shared" si="0"/>
        <v>6.9721004550836821E-4</v>
      </c>
      <c r="U39">
        <f t="shared" si="1"/>
        <v>9142.8571428571431</v>
      </c>
    </row>
    <row r="40" spans="2:21" x14ac:dyDescent="0.2">
      <c r="B40">
        <v>37</v>
      </c>
      <c r="C40">
        <v>1200000</v>
      </c>
      <c r="D40">
        <v>22</v>
      </c>
      <c r="E40">
        <v>22</v>
      </c>
      <c r="F40">
        <f t="shared" si="7"/>
        <v>1.7187499999999999E-4</v>
      </c>
      <c r="I40">
        <v>52</v>
      </c>
      <c r="J40">
        <v>0</v>
      </c>
      <c r="K40">
        <v>28</v>
      </c>
      <c r="M40">
        <v>36</v>
      </c>
      <c r="N40">
        <f t="shared" si="3"/>
        <v>1800</v>
      </c>
      <c r="O40">
        <f t="shared" si="4"/>
        <v>1.8</v>
      </c>
      <c r="P40">
        <f t="shared" si="5"/>
        <v>1.09375E-4</v>
      </c>
      <c r="R40">
        <f t="shared" si="6"/>
        <v>1.1546164156234386E-4</v>
      </c>
      <c r="S40">
        <f t="shared" si="0"/>
        <v>3.7047205508451643E-4</v>
      </c>
      <c r="U40">
        <f t="shared" si="1"/>
        <v>9142.8571428571431</v>
      </c>
    </row>
    <row r="41" spans="2:21" x14ac:dyDescent="0.2">
      <c r="B41">
        <v>38</v>
      </c>
      <c r="C41">
        <v>1250000</v>
      </c>
      <c r="D41">
        <v>19</v>
      </c>
      <c r="E41">
        <v>19</v>
      </c>
      <c r="F41">
        <f t="shared" si="7"/>
        <v>1.484375E-4</v>
      </c>
      <c r="I41">
        <v>53</v>
      </c>
      <c r="J41">
        <v>0</v>
      </c>
      <c r="K41">
        <v>28</v>
      </c>
      <c r="M41">
        <v>37</v>
      </c>
      <c r="N41">
        <f t="shared" si="3"/>
        <v>1850</v>
      </c>
      <c r="O41">
        <f t="shared" si="4"/>
        <v>1.85</v>
      </c>
      <c r="P41">
        <f t="shared" si="5"/>
        <v>1.09375E-4</v>
      </c>
      <c r="R41">
        <f t="shared" si="6"/>
        <v>1.1328375418465931E-4</v>
      </c>
      <c r="S41">
        <f t="shared" si="0"/>
        <v>1.527835927609165E-4</v>
      </c>
      <c r="U41">
        <f t="shared" si="1"/>
        <v>9142.8571428571431</v>
      </c>
    </row>
    <row r="42" spans="2:21" x14ac:dyDescent="0.2">
      <c r="B42">
        <v>39</v>
      </c>
      <c r="C42">
        <v>1300000</v>
      </c>
      <c r="D42">
        <v>20</v>
      </c>
      <c r="E42">
        <v>20</v>
      </c>
      <c r="F42">
        <f t="shared" si="7"/>
        <v>1.5625E-4</v>
      </c>
      <c r="I42">
        <v>54</v>
      </c>
      <c r="J42">
        <v>0</v>
      </c>
      <c r="K42">
        <v>28</v>
      </c>
      <c r="M42">
        <v>38</v>
      </c>
      <c r="N42">
        <f t="shared" si="3"/>
        <v>1900</v>
      </c>
      <c r="O42">
        <f t="shared" si="4"/>
        <v>1.9</v>
      </c>
      <c r="P42">
        <f t="shared" si="5"/>
        <v>1.09375E-4</v>
      </c>
      <c r="R42">
        <f t="shared" si="6"/>
        <v>1.1118650625653081E-4</v>
      </c>
      <c r="S42">
        <f t="shared" si="0"/>
        <v>3.2815549174502697E-5</v>
      </c>
      <c r="U42">
        <f t="shared" si="1"/>
        <v>9142.8571428571431</v>
      </c>
    </row>
    <row r="43" spans="2:21" x14ac:dyDescent="0.2">
      <c r="B43">
        <v>40</v>
      </c>
      <c r="C43">
        <v>1350000</v>
      </c>
      <c r="D43">
        <v>21</v>
      </c>
      <c r="E43">
        <v>21</v>
      </c>
      <c r="F43">
        <f t="shared" si="7"/>
        <v>1.6406250000000001E-4</v>
      </c>
      <c r="I43">
        <v>55</v>
      </c>
      <c r="J43">
        <v>0</v>
      </c>
      <c r="K43">
        <v>26</v>
      </c>
      <c r="M43">
        <v>39</v>
      </c>
      <c r="N43">
        <f t="shared" si="3"/>
        <v>1950</v>
      </c>
      <c r="O43">
        <f t="shared" si="4"/>
        <v>1.95</v>
      </c>
      <c r="P43">
        <f t="shared" si="5"/>
        <v>1.015625E-4</v>
      </c>
      <c r="R43">
        <f t="shared" si="6"/>
        <v>1.0916550049637617E-4</v>
      </c>
      <c r="S43">
        <f t="shared" si="0"/>
        <v>5.7805616547896373E-4</v>
      </c>
      <c r="U43">
        <f t="shared" si="1"/>
        <v>9846.1538461538457</v>
      </c>
    </row>
    <row r="44" spans="2:21" x14ac:dyDescent="0.2">
      <c r="B44">
        <v>41</v>
      </c>
      <c r="C44">
        <v>1400000</v>
      </c>
      <c r="D44">
        <v>22</v>
      </c>
      <c r="E44">
        <v>22</v>
      </c>
      <c r="F44">
        <f t="shared" si="7"/>
        <v>1.7187499999999999E-4</v>
      </c>
      <c r="I44">
        <v>56</v>
      </c>
      <c r="J44">
        <v>0</v>
      </c>
      <c r="K44">
        <v>26</v>
      </c>
      <c r="M44">
        <v>40</v>
      </c>
      <c r="N44">
        <f t="shared" si="3"/>
        <v>2000</v>
      </c>
      <c r="O44">
        <f t="shared" si="4"/>
        <v>2</v>
      </c>
      <c r="P44">
        <f t="shared" si="5"/>
        <v>1.015625E-4</v>
      </c>
      <c r="R44">
        <f t="shared" si="6"/>
        <v>1.0721665362762049E-4</v>
      </c>
      <c r="S44">
        <f t="shared" si="0"/>
        <v>3.1969453244734016E-4</v>
      </c>
      <c r="U44">
        <f t="shared" si="1"/>
        <v>9846.1538461538457</v>
      </c>
    </row>
    <row r="45" spans="2:21" x14ac:dyDescent="0.2">
      <c r="B45">
        <v>42</v>
      </c>
      <c r="C45">
        <v>1450000</v>
      </c>
      <c r="D45">
        <v>17</v>
      </c>
      <c r="E45">
        <v>17</v>
      </c>
      <c r="F45">
        <f t="shared" si="7"/>
        <v>1.3281250000000001E-4</v>
      </c>
      <c r="I45">
        <v>57</v>
      </c>
      <c r="J45">
        <v>0</v>
      </c>
      <c r="K45">
        <v>26</v>
      </c>
      <c r="M45">
        <v>41</v>
      </c>
      <c r="N45">
        <f t="shared" si="3"/>
        <v>2050</v>
      </c>
      <c r="O45">
        <f t="shared" si="4"/>
        <v>2.0499999999999998</v>
      </c>
      <c r="P45">
        <f t="shared" si="5"/>
        <v>1.015625E-4</v>
      </c>
      <c r="R45">
        <f t="shared" si="6"/>
        <v>1.0533616884185267E-4</v>
      </c>
      <c r="S45">
        <f t="shared" si="0"/>
        <v>1.4240576527969721E-4</v>
      </c>
      <c r="U45">
        <f t="shared" si="1"/>
        <v>9846.1538461538457</v>
      </c>
    </row>
    <row r="46" spans="2:21" x14ac:dyDescent="0.2">
      <c r="B46">
        <v>43</v>
      </c>
      <c r="C46">
        <v>1500000</v>
      </c>
      <c r="D46">
        <v>15</v>
      </c>
      <c r="E46">
        <v>15</v>
      </c>
      <c r="F46">
        <f t="shared" si="7"/>
        <v>1.171875E-4</v>
      </c>
      <c r="I46">
        <v>58</v>
      </c>
      <c r="J46">
        <v>0</v>
      </c>
      <c r="K46">
        <v>26</v>
      </c>
      <c r="M46">
        <v>42</v>
      </c>
      <c r="N46">
        <f t="shared" si="3"/>
        <v>2100</v>
      </c>
      <c r="O46">
        <f t="shared" si="4"/>
        <v>2.1</v>
      </c>
      <c r="P46">
        <f t="shared" si="5"/>
        <v>1.015625E-4</v>
      </c>
      <c r="R46">
        <f t="shared" si="6"/>
        <v>1.0352051110986337E-4</v>
      </c>
      <c r="S46">
        <f t="shared" si="0"/>
        <v>3.8338075063484214E-5</v>
      </c>
      <c r="U46">
        <f t="shared" si="1"/>
        <v>9846.1538461538457</v>
      </c>
    </row>
    <row r="47" spans="2:21" x14ac:dyDescent="0.2">
      <c r="B47">
        <v>44</v>
      </c>
      <c r="C47">
        <v>1550000</v>
      </c>
      <c r="D47">
        <v>15</v>
      </c>
      <c r="E47">
        <v>15</v>
      </c>
      <c r="F47">
        <f t="shared" si="7"/>
        <v>1.171875E-4</v>
      </c>
      <c r="I47">
        <v>59</v>
      </c>
      <c r="J47">
        <v>0</v>
      </c>
      <c r="K47">
        <v>26</v>
      </c>
      <c r="M47">
        <v>43</v>
      </c>
      <c r="N47">
        <f t="shared" si="3"/>
        <v>2150</v>
      </c>
      <c r="O47">
        <f t="shared" si="4"/>
        <v>2.15</v>
      </c>
      <c r="P47">
        <f t="shared" si="5"/>
        <v>1.015625E-4</v>
      </c>
      <c r="R47">
        <f t="shared" si="6"/>
        <v>1.0176638500276825E-4</v>
      </c>
      <c r="S47">
        <f t="shared" si="0"/>
        <v>4.1569094353809946E-7</v>
      </c>
      <c r="U47">
        <f t="shared" si="1"/>
        <v>9846.1538461538457</v>
      </c>
    </row>
    <row r="48" spans="2:21" x14ac:dyDescent="0.2">
      <c r="B48">
        <v>45</v>
      </c>
      <c r="C48">
        <v>1600000</v>
      </c>
      <c r="D48">
        <v>19</v>
      </c>
      <c r="E48">
        <v>19</v>
      </c>
      <c r="F48">
        <f t="shared" si="7"/>
        <v>1.484375E-4</v>
      </c>
      <c r="I48">
        <v>60</v>
      </c>
      <c r="J48">
        <v>0</v>
      </c>
      <c r="K48">
        <v>26</v>
      </c>
      <c r="M48">
        <v>44</v>
      </c>
      <c r="N48">
        <f t="shared" si="3"/>
        <v>2200</v>
      </c>
      <c r="O48">
        <f t="shared" si="4"/>
        <v>2.2000000000000002</v>
      </c>
      <c r="P48">
        <f t="shared" si="5"/>
        <v>1.015625E-4</v>
      </c>
      <c r="R48">
        <f t="shared" si="6"/>
        <v>1.0007071473044842E-4</v>
      </c>
      <c r="S48">
        <f t="shared" si="0"/>
        <v>2.2254232904510698E-5</v>
      </c>
      <c r="U48">
        <f t="shared" si="1"/>
        <v>9846.1538461538457</v>
      </c>
    </row>
    <row r="49" spans="2:21" x14ac:dyDescent="0.2">
      <c r="B49">
        <v>46</v>
      </c>
      <c r="C49">
        <v>1650000</v>
      </c>
      <c r="D49">
        <v>15</v>
      </c>
      <c r="E49">
        <v>15</v>
      </c>
      <c r="F49">
        <f t="shared" si="7"/>
        <v>1.171875E-4</v>
      </c>
      <c r="I49">
        <v>61</v>
      </c>
      <c r="J49">
        <v>0</v>
      </c>
      <c r="K49">
        <v>26</v>
      </c>
      <c r="M49">
        <v>45</v>
      </c>
      <c r="N49">
        <f t="shared" si="3"/>
        <v>2250</v>
      </c>
      <c r="O49">
        <f t="shared" si="4"/>
        <v>2.25</v>
      </c>
      <c r="P49">
        <f t="shared" si="5"/>
        <v>1.015625E-4</v>
      </c>
      <c r="R49">
        <f t="shared" si="6"/>
        <v>9.8430626142926642E-5</v>
      </c>
      <c r="S49">
        <f t="shared" si="0"/>
        <v>9.8086338566195217E-5</v>
      </c>
      <c r="U49">
        <f t="shared" si="1"/>
        <v>9846.1538461538457</v>
      </c>
    </row>
    <row r="50" spans="2:21" x14ac:dyDescent="0.2">
      <c r="B50">
        <v>47</v>
      </c>
      <c r="C50">
        <v>1700000</v>
      </c>
      <c r="D50">
        <v>18</v>
      </c>
      <c r="E50">
        <v>18</v>
      </c>
      <c r="F50">
        <f t="shared" si="7"/>
        <v>1.4062499999999999E-4</v>
      </c>
      <c r="I50">
        <v>62</v>
      </c>
      <c r="J50">
        <v>0</v>
      </c>
      <c r="K50">
        <v>26</v>
      </c>
      <c r="M50">
        <v>46</v>
      </c>
      <c r="N50">
        <f t="shared" si="3"/>
        <v>2300</v>
      </c>
      <c r="O50">
        <f t="shared" si="4"/>
        <v>2.2999999999999998</v>
      </c>
      <c r="P50">
        <f t="shared" si="5"/>
        <v>1.015625E-4</v>
      </c>
      <c r="R50">
        <f t="shared" si="6"/>
        <v>9.6843430473112161E-5</v>
      </c>
      <c r="S50">
        <f t="shared" si="0"/>
        <v>2.2269617199601369E-4</v>
      </c>
      <c r="U50">
        <f t="shared" si="1"/>
        <v>9846.1538461538457</v>
      </c>
    </row>
    <row r="51" spans="2:21" x14ac:dyDescent="0.2">
      <c r="B51">
        <v>48</v>
      </c>
      <c r="C51">
        <v>1750000</v>
      </c>
      <c r="D51">
        <v>19</v>
      </c>
      <c r="E51">
        <v>19</v>
      </c>
      <c r="F51">
        <f t="shared" si="7"/>
        <v>1.484375E-4</v>
      </c>
      <c r="I51">
        <v>63</v>
      </c>
      <c r="J51">
        <v>0</v>
      </c>
      <c r="K51">
        <v>26</v>
      </c>
      <c r="M51">
        <v>47</v>
      </c>
      <c r="N51">
        <f t="shared" si="3"/>
        <v>2350</v>
      </c>
      <c r="O51">
        <f t="shared" si="4"/>
        <v>2.35</v>
      </c>
      <c r="P51">
        <f t="shared" si="5"/>
        <v>1.015625E-4</v>
      </c>
      <c r="R51">
        <f t="shared" si="6"/>
        <v>9.5306609627476374E-5</v>
      </c>
      <c r="S51">
        <f t="shared" si="0"/>
        <v>3.9136164353033732E-4</v>
      </c>
      <c r="U51">
        <f t="shared" si="1"/>
        <v>9846.1538461538457</v>
      </c>
    </row>
    <row r="52" spans="2:21" x14ac:dyDescent="0.2">
      <c r="B52">
        <v>49</v>
      </c>
      <c r="C52">
        <v>1800000</v>
      </c>
      <c r="D52">
        <v>17</v>
      </c>
      <c r="E52">
        <v>17</v>
      </c>
      <c r="F52">
        <f t="shared" si="7"/>
        <v>1.3281250000000001E-4</v>
      </c>
      <c r="I52">
        <v>64</v>
      </c>
      <c r="J52">
        <v>0</v>
      </c>
      <c r="K52">
        <v>26</v>
      </c>
      <c r="M52">
        <v>48</v>
      </c>
      <c r="N52">
        <f t="shared" si="3"/>
        <v>2400</v>
      </c>
      <c r="O52">
        <f t="shared" si="4"/>
        <v>2.4</v>
      </c>
      <c r="P52">
        <f t="shared" si="5"/>
        <v>1.015625E-4</v>
      </c>
      <c r="R52">
        <f t="shared" si="6"/>
        <v>9.3817802855395433E-5</v>
      </c>
      <c r="S52">
        <f t="shared" si="0"/>
        <v>5.998033386164606E-4</v>
      </c>
      <c r="U52">
        <f t="shared" si="1"/>
        <v>9846.1538461538457</v>
      </c>
    </row>
    <row r="53" spans="2:21" x14ac:dyDescent="0.2">
      <c r="B53">
        <v>50</v>
      </c>
      <c r="C53">
        <v>1850000</v>
      </c>
      <c r="D53">
        <v>15</v>
      </c>
      <c r="E53">
        <v>15</v>
      </c>
      <c r="F53">
        <f t="shared" si="7"/>
        <v>1.171875E-4</v>
      </c>
      <c r="I53">
        <v>65</v>
      </c>
      <c r="J53">
        <v>0</v>
      </c>
      <c r="K53">
        <v>28</v>
      </c>
      <c r="M53">
        <v>49</v>
      </c>
      <c r="N53">
        <f t="shared" si="3"/>
        <v>2450</v>
      </c>
      <c r="O53">
        <f t="shared" si="4"/>
        <v>2.4500000000000002</v>
      </c>
      <c r="P53">
        <f t="shared" si="5"/>
        <v>1.09375E-4</v>
      </c>
      <c r="R53">
        <f t="shared" si="6"/>
        <v>9.2374794648722672E-5</v>
      </c>
      <c r="S53">
        <f t="shared" si="0"/>
        <v>2.8900698198559838E-3</v>
      </c>
      <c r="U53">
        <f t="shared" si="1"/>
        <v>9142.8571428571431</v>
      </c>
    </row>
    <row r="54" spans="2:21" x14ac:dyDescent="0.2">
      <c r="B54">
        <v>51</v>
      </c>
      <c r="C54">
        <v>1900000</v>
      </c>
      <c r="D54">
        <v>17</v>
      </c>
      <c r="E54">
        <v>17</v>
      </c>
      <c r="F54">
        <f t="shared" si="7"/>
        <v>1.3281250000000001E-4</v>
      </c>
      <c r="I54">
        <v>66</v>
      </c>
      <c r="J54">
        <v>0</v>
      </c>
      <c r="K54">
        <v>26</v>
      </c>
      <c r="M54">
        <v>50</v>
      </c>
      <c r="N54">
        <f t="shared" si="3"/>
        <v>2500</v>
      </c>
      <c r="O54">
        <f t="shared" si="4"/>
        <v>2.5</v>
      </c>
      <c r="P54">
        <f t="shared" si="5"/>
        <v>1.015625E-4</v>
      </c>
      <c r="R54">
        <f t="shared" si="6"/>
        <v>9.0975503741143012E-5</v>
      </c>
      <c r="S54">
        <f t="shared" si="0"/>
        <v>1.1208448978505176E-3</v>
      </c>
      <c r="U54">
        <f t="shared" si="1"/>
        <v>9846.1538461538457</v>
      </c>
    </row>
    <row r="55" spans="2:21" x14ac:dyDescent="0.2">
      <c r="B55">
        <v>52</v>
      </c>
      <c r="C55">
        <v>1950000</v>
      </c>
      <c r="D55">
        <v>15</v>
      </c>
      <c r="E55">
        <v>15</v>
      </c>
      <c r="F55">
        <f t="shared" si="7"/>
        <v>1.171875E-4</v>
      </c>
      <c r="I55">
        <v>67</v>
      </c>
      <c r="J55">
        <v>0</v>
      </c>
      <c r="K55">
        <v>26</v>
      </c>
      <c r="M55">
        <v>51</v>
      </c>
      <c r="N55">
        <f t="shared" si="3"/>
        <v>2550</v>
      </c>
      <c r="O55">
        <f t="shared" si="4"/>
        <v>2.5499999999999998</v>
      </c>
      <c r="P55">
        <f t="shared" si="5"/>
        <v>1.015625E-4</v>
      </c>
      <c r="R55">
        <f t="shared" si="6"/>
        <v>8.9617973092432729E-5</v>
      </c>
      <c r="S55">
        <f t="shared" si="0"/>
        <v>1.4267172304559845E-3</v>
      </c>
      <c r="U55">
        <f t="shared" si="1"/>
        <v>9846.1538461538457</v>
      </c>
    </row>
    <row r="56" spans="2:21" x14ac:dyDescent="0.2">
      <c r="B56">
        <v>53</v>
      </c>
      <c r="C56">
        <v>2000000</v>
      </c>
      <c r="D56">
        <v>18</v>
      </c>
      <c r="E56">
        <v>18</v>
      </c>
      <c r="F56">
        <f t="shared" si="7"/>
        <v>1.4062499999999999E-4</v>
      </c>
      <c r="I56">
        <v>68</v>
      </c>
      <c r="J56">
        <v>0</v>
      </c>
      <c r="K56">
        <v>26</v>
      </c>
      <c r="M56">
        <v>52</v>
      </c>
      <c r="N56">
        <f t="shared" si="3"/>
        <v>2600</v>
      </c>
      <c r="O56">
        <f t="shared" si="4"/>
        <v>2.6</v>
      </c>
      <c r="P56">
        <f t="shared" si="5"/>
        <v>1.015625E-4</v>
      </c>
      <c r="R56">
        <f t="shared" si="6"/>
        <v>8.8300360756260644E-5</v>
      </c>
      <c r="S56">
        <f t="shared" si="0"/>
        <v>1.7588433732033137E-3</v>
      </c>
      <c r="U56">
        <f t="shared" si="1"/>
        <v>9846.1538461538457</v>
      </c>
    </row>
    <row r="57" spans="2:21" x14ac:dyDescent="0.2">
      <c r="B57">
        <v>54</v>
      </c>
      <c r="C57">
        <v>2050000</v>
      </c>
      <c r="D57">
        <v>15</v>
      </c>
      <c r="E57">
        <v>15</v>
      </c>
      <c r="F57">
        <f t="shared" si="7"/>
        <v>1.171875E-4</v>
      </c>
      <c r="I57">
        <v>69</v>
      </c>
      <c r="J57">
        <v>0</v>
      </c>
      <c r="K57">
        <v>26</v>
      </c>
      <c r="M57">
        <v>53</v>
      </c>
      <c r="N57">
        <f t="shared" si="3"/>
        <v>2650</v>
      </c>
      <c r="O57">
        <f t="shared" si="4"/>
        <v>2.65</v>
      </c>
      <c r="P57">
        <f t="shared" si="5"/>
        <v>1.015625E-4</v>
      </c>
      <c r="R57">
        <f t="shared" si="6"/>
        <v>8.7020931541915956E-5</v>
      </c>
      <c r="S57">
        <f t="shared" si="0"/>
        <v>2.1145721322114465E-3</v>
      </c>
      <c r="U57">
        <f t="shared" si="1"/>
        <v>9846.1538461538457</v>
      </c>
    </row>
    <row r="58" spans="2:21" x14ac:dyDescent="0.2">
      <c r="B58">
        <v>55</v>
      </c>
      <c r="C58">
        <v>2100000</v>
      </c>
      <c r="D58">
        <v>15</v>
      </c>
      <c r="E58">
        <v>15</v>
      </c>
      <c r="F58">
        <f t="shared" si="7"/>
        <v>1.171875E-4</v>
      </c>
      <c r="I58">
        <v>70</v>
      </c>
      <c r="J58">
        <v>0</v>
      </c>
      <c r="K58">
        <v>26</v>
      </c>
      <c r="M58">
        <v>54</v>
      </c>
      <c r="N58">
        <f t="shared" si="3"/>
        <v>2700</v>
      </c>
      <c r="O58">
        <f t="shared" si="4"/>
        <v>2.7</v>
      </c>
      <c r="P58">
        <f t="shared" si="5"/>
        <v>1.015625E-4</v>
      </c>
      <c r="R58">
        <f t="shared" si="6"/>
        <v>8.5778049390587517E-5</v>
      </c>
      <c r="S58">
        <f t="shared" si="0"/>
        <v>2.4914888104098196E-3</v>
      </c>
      <c r="U58">
        <f t="shared" si="1"/>
        <v>9846.1538461538457</v>
      </c>
    </row>
    <row r="59" spans="2:21" x14ac:dyDescent="0.2">
      <c r="B59">
        <v>56</v>
      </c>
      <c r="C59">
        <v>2150000</v>
      </c>
      <c r="D59">
        <v>15</v>
      </c>
      <c r="E59">
        <v>15</v>
      </c>
      <c r="F59">
        <f t="shared" si="7"/>
        <v>1.171875E-4</v>
      </c>
      <c r="I59">
        <v>71</v>
      </c>
      <c r="J59">
        <v>0</v>
      </c>
      <c r="K59">
        <v>28</v>
      </c>
      <c r="M59">
        <v>55</v>
      </c>
      <c r="N59">
        <f t="shared" si="3"/>
        <v>2750</v>
      </c>
      <c r="O59">
        <f t="shared" si="4"/>
        <v>2.75</v>
      </c>
      <c r="P59">
        <f t="shared" si="5"/>
        <v>1.09375E-4</v>
      </c>
      <c r="R59">
        <f t="shared" si="6"/>
        <v>8.4570170395761206E-5</v>
      </c>
      <c r="S59">
        <f t="shared" si="0"/>
        <v>6.1527957169532138E-3</v>
      </c>
      <c r="U59">
        <f t="shared" si="1"/>
        <v>9142.8571428571431</v>
      </c>
    </row>
    <row r="60" spans="2:21" x14ac:dyDescent="0.2">
      <c r="B60">
        <v>57</v>
      </c>
      <c r="C60">
        <v>2200000</v>
      </c>
      <c r="D60">
        <v>19</v>
      </c>
      <c r="E60">
        <v>19</v>
      </c>
      <c r="F60">
        <f t="shared" si="7"/>
        <v>1.484375E-4</v>
      </c>
      <c r="I60">
        <v>72</v>
      </c>
      <c r="J60">
        <v>0</v>
      </c>
      <c r="K60">
        <v>26</v>
      </c>
      <c r="M60">
        <v>56</v>
      </c>
      <c r="N60">
        <f t="shared" si="3"/>
        <v>2800</v>
      </c>
      <c r="O60">
        <f t="shared" si="4"/>
        <v>2.8</v>
      </c>
      <c r="P60">
        <f t="shared" si="5"/>
        <v>1.015625E-4</v>
      </c>
      <c r="R60">
        <f t="shared" si="6"/>
        <v>8.3395836405126362E-5</v>
      </c>
      <c r="S60">
        <f t="shared" si="0"/>
        <v>3.3002766616930701E-3</v>
      </c>
      <c r="U60">
        <f t="shared" si="1"/>
        <v>9846.1538461538457</v>
      </c>
    </row>
    <row r="61" spans="2:21" x14ac:dyDescent="0.2">
      <c r="B61">
        <v>58</v>
      </c>
      <c r="C61">
        <v>2250000</v>
      </c>
      <c r="D61">
        <v>14</v>
      </c>
      <c r="E61">
        <v>14</v>
      </c>
      <c r="F61">
        <f t="shared" si="7"/>
        <v>1.09375E-4</v>
      </c>
      <c r="I61">
        <v>73</v>
      </c>
      <c r="J61">
        <v>0</v>
      </c>
      <c r="K61">
        <v>26</v>
      </c>
      <c r="M61">
        <v>57</v>
      </c>
      <c r="N61">
        <f t="shared" si="3"/>
        <v>2850</v>
      </c>
      <c r="O61">
        <f t="shared" si="4"/>
        <v>2.85</v>
      </c>
      <c r="P61">
        <f t="shared" si="5"/>
        <v>1.015625E-4</v>
      </c>
      <c r="R61">
        <f t="shared" si="6"/>
        <v>8.2253669148241496E-5</v>
      </c>
      <c r="S61">
        <f t="shared" si="0"/>
        <v>3.7283094886182088E-3</v>
      </c>
      <c r="U61">
        <f t="shared" si="1"/>
        <v>9846.1538461538457</v>
      </c>
    </row>
    <row r="62" spans="2:21" x14ac:dyDescent="0.2">
      <c r="I62">
        <v>74</v>
      </c>
      <c r="J62">
        <v>0</v>
      </c>
      <c r="K62">
        <v>26</v>
      </c>
      <c r="M62">
        <v>58</v>
      </c>
      <c r="N62">
        <f t="shared" si="3"/>
        <v>2900</v>
      </c>
      <c r="O62">
        <f t="shared" si="4"/>
        <v>2.9</v>
      </c>
      <c r="P62">
        <f t="shared" si="5"/>
        <v>1.015625E-4</v>
      </c>
      <c r="R62">
        <f t="shared" si="6"/>
        <v>8.1142364840236151E-5</v>
      </c>
      <c r="S62">
        <f t="shared" si="0"/>
        <v>4.1698191994302353E-3</v>
      </c>
      <c r="U62">
        <f t="shared" si="1"/>
        <v>9846.1538461538457</v>
      </c>
    </row>
    <row r="63" spans="2:21" x14ac:dyDescent="0.2">
      <c r="I63">
        <v>75</v>
      </c>
      <c r="J63">
        <v>0</v>
      </c>
      <c r="K63">
        <v>26</v>
      </c>
      <c r="M63">
        <v>59</v>
      </c>
      <c r="N63">
        <f t="shared" si="3"/>
        <v>2950</v>
      </c>
      <c r="O63">
        <f t="shared" si="4"/>
        <v>2.95</v>
      </c>
      <c r="P63">
        <f t="shared" si="5"/>
        <v>1.015625E-4</v>
      </c>
      <c r="R63">
        <f t="shared" si="6"/>
        <v>8.006068921712783E-5</v>
      </c>
      <c r="S63">
        <f t="shared" si="0"/>
        <v>4.6232786694243777E-3</v>
      </c>
      <c r="U63">
        <f t="shared" si="1"/>
        <v>9846.1538461538457</v>
      </c>
    </row>
    <row r="64" spans="2:21" x14ac:dyDescent="0.2">
      <c r="I64">
        <v>76</v>
      </c>
      <c r="J64">
        <v>0</v>
      </c>
      <c r="K64">
        <v>24</v>
      </c>
      <c r="M64">
        <v>60</v>
      </c>
      <c r="N64">
        <f t="shared" si="3"/>
        <v>3000</v>
      </c>
      <c r="O64">
        <f t="shared" si="4"/>
        <v>3</v>
      </c>
      <c r="P64">
        <f t="shared" si="5"/>
        <v>9.3750000000000002E-5</v>
      </c>
      <c r="R64">
        <f t="shared" si="6"/>
        <v>7.9007472963007799E-5</v>
      </c>
      <c r="S64">
        <f t="shared" si="0"/>
        <v>2.173421034364461E-3</v>
      </c>
      <c r="U64">
        <f t="shared" si="1"/>
        <v>10666.666666666666</v>
      </c>
    </row>
    <row r="65" spans="9:21" x14ac:dyDescent="0.2">
      <c r="I65">
        <v>77</v>
      </c>
      <c r="J65">
        <v>0</v>
      </c>
      <c r="K65">
        <v>24</v>
      </c>
      <c r="M65">
        <v>61</v>
      </c>
      <c r="N65">
        <f t="shared" si="3"/>
        <v>3050</v>
      </c>
      <c r="O65">
        <f t="shared" si="4"/>
        <v>3.05</v>
      </c>
      <c r="P65">
        <f t="shared" si="5"/>
        <v>9.3750000000000002E-5</v>
      </c>
      <c r="R65">
        <f t="shared" si="6"/>
        <v>7.7981607493478832E-5</v>
      </c>
      <c r="S65">
        <f t="shared" si="0"/>
        <v>2.48642202239713E-3</v>
      </c>
      <c r="U65">
        <f t="shared" si="1"/>
        <v>10666.666666666666</v>
      </c>
    </row>
    <row r="66" spans="9:21" x14ac:dyDescent="0.2">
      <c r="I66">
        <v>78</v>
      </c>
      <c r="J66">
        <v>0</v>
      </c>
      <c r="K66">
        <v>22</v>
      </c>
      <c r="M66">
        <v>62</v>
      </c>
      <c r="N66">
        <f t="shared" si="3"/>
        <v>3100</v>
      </c>
      <c r="O66">
        <f t="shared" si="4"/>
        <v>3.1</v>
      </c>
      <c r="P66">
        <f t="shared" si="5"/>
        <v>8.5937499999999995E-5</v>
      </c>
      <c r="R66">
        <f t="shared" si="6"/>
        <v>7.6982041063379763E-5</v>
      </c>
      <c r="S66">
        <f t="shared" si="0"/>
        <v>8.0200244765491163E-4</v>
      </c>
      <c r="U66">
        <f t="shared" si="1"/>
        <v>11636.363636363638</v>
      </c>
    </row>
    <row r="67" spans="9:21" x14ac:dyDescent="0.2">
      <c r="I67">
        <v>79</v>
      </c>
      <c r="J67">
        <v>0</v>
      </c>
      <c r="K67">
        <v>22</v>
      </c>
      <c r="M67">
        <v>63</v>
      </c>
      <c r="N67">
        <f t="shared" si="3"/>
        <v>3150</v>
      </c>
      <c r="O67">
        <f t="shared" si="4"/>
        <v>3.15</v>
      </c>
      <c r="P67">
        <f t="shared" si="5"/>
        <v>8.5937499999999995E-5</v>
      </c>
      <c r="R67">
        <f t="shared" si="6"/>
        <v>7.600777517006806E-5</v>
      </c>
      <c r="S67">
        <f t="shared" si="0"/>
        <v>9.8599435198166779E-4</v>
      </c>
      <c r="U67">
        <f t="shared" si="1"/>
        <v>11636.363636363638</v>
      </c>
    </row>
    <row r="68" spans="9:21" x14ac:dyDescent="0.2">
      <c r="I68">
        <v>80</v>
      </c>
      <c r="J68">
        <v>0</v>
      </c>
      <c r="K68">
        <v>20</v>
      </c>
      <c r="M68">
        <v>64</v>
      </c>
      <c r="N68">
        <f t="shared" si="3"/>
        <v>3200</v>
      </c>
      <c r="O68">
        <f t="shared" si="4"/>
        <v>3.2</v>
      </c>
      <c r="P68">
        <f t="shared" si="5"/>
        <v>7.8125000000000002E-5</v>
      </c>
      <c r="R68">
        <f t="shared" si="6"/>
        <v>7.505786122640418E-5</v>
      </c>
      <c r="S68">
        <f t="shared" si="0"/>
        <v>9.4073402564948789E-5</v>
      </c>
      <c r="U68">
        <f t="shared" si="1"/>
        <v>12800</v>
      </c>
    </row>
    <row r="69" spans="9:21" x14ac:dyDescent="0.2">
      <c r="I69">
        <v>81</v>
      </c>
      <c r="J69">
        <v>0</v>
      </c>
      <c r="K69">
        <v>20</v>
      </c>
      <c r="M69">
        <v>65</v>
      </c>
      <c r="N69">
        <f t="shared" si="3"/>
        <v>3250</v>
      </c>
      <c r="O69">
        <f t="shared" si="4"/>
        <v>3.25</v>
      </c>
      <c r="P69">
        <f t="shared" si="5"/>
        <v>7.8125000000000002E-5</v>
      </c>
      <c r="R69">
        <f t="shared" si="6"/>
        <v>7.4131397480134729E-5</v>
      </c>
      <c r="S69">
        <f t="shared" ref="S69:S88" si="8">10000000*(P69-R69)^2</f>
        <v>1.5948861086674255E-4</v>
      </c>
      <c r="U69">
        <f t="shared" ref="U69:U88" si="9">1/P69</f>
        <v>12800</v>
      </c>
    </row>
    <row r="70" spans="9:21" x14ac:dyDescent="0.2">
      <c r="I70">
        <v>82</v>
      </c>
      <c r="J70">
        <v>0</v>
      </c>
      <c r="K70">
        <v>20</v>
      </c>
      <c r="M70">
        <v>66</v>
      </c>
      <c r="N70">
        <f t="shared" ref="N70:N88" si="10">M70*50000*0.001</f>
        <v>3300</v>
      </c>
      <c r="O70">
        <f t="shared" ref="O70:O88" si="11">N70/1000</f>
        <v>3.3</v>
      </c>
      <c r="P70">
        <f t="shared" ref="P70:P88" si="12">K70/2/128000</f>
        <v>7.8125000000000002E-5</v>
      </c>
      <c r="R70">
        <f t="shared" ref="R70:R88" si="13">$P$4/($P$4*$T$2*$O70+1)</f>
        <v>7.3227526158643939E-5</v>
      </c>
      <c r="S70">
        <f t="shared" si="8"/>
        <v>2.3985250026766907E-4</v>
      </c>
      <c r="U70">
        <f t="shared" si="9"/>
        <v>12800</v>
      </c>
    </row>
    <row r="71" spans="9:21" x14ac:dyDescent="0.2">
      <c r="I71">
        <v>83</v>
      </c>
      <c r="J71">
        <v>0</v>
      </c>
      <c r="K71">
        <v>20</v>
      </c>
      <c r="M71">
        <v>67</v>
      </c>
      <c r="N71">
        <f t="shared" si="10"/>
        <v>3350</v>
      </c>
      <c r="O71">
        <f t="shared" si="11"/>
        <v>3.35</v>
      </c>
      <c r="P71">
        <f t="shared" si="12"/>
        <v>7.8125000000000002E-5</v>
      </c>
      <c r="R71">
        <f t="shared" si="13"/>
        <v>7.2345430820070549E-5</v>
      </c>
      <c r="S71">
        <f t="shared" si="8"/>
        <v>3.3403419905590406E-4</v>
      </c>
      <c r="U71">
        <f t="shared" si="9"/>
        <v>12800</v>
      </c>
    </row>
    <row r="72" spans="9:21" x14ac:dyDescent="0.2">
      <c r="I72">
        <v>84</v>
      </c>
      <c r="J72">
        <v>0</v>
      </c>
      <c r="K72">
        <v>20</v>
      </c>
      <c r="M72">
        <v>68</v>
      </c>
      <c r="N72">
        <f t="shared" si="10"/>
        <v>3400</v>
      </c>
      <c r="O72">
        <f t="shared" si="11"/>
        <v>3.4</v>
      </c>
      <c r="P72">
        <f t="shared" si="12"/>
        <v>7.8125000000000002E-5</v>
      </c>
      <c r="R72">
        <f t="shared" si="13"/>
        <v>7.1484333893595696E-5</v>
      </c>
      <c r="S72">
        <f t="shared" si="8"/>
        <v>4.4098446336746918E-4</v>
      </c>
      <c r="U72">
        <f t="shared" si="9"/>
        <v>12800</v>
      </c>
    </row>
    <row r="73" spans="9:21" x14ac:dyDescent="0.2">
      <c r="I73">
        <v>85</v>
      </c>
      <c r="J73">
        <v>0</v>
      </c>
      <c r="K73">
        <v>20</v>
      </c>
      <c r="M73">
        <v>69</v>
      </c>
      <c r="N73">
        <f t="shared" si="10"/>
        <v>3450</v>
      </c>
      <c r="O73">
        <f t="shared" si="11"/>
        <v>3.45</v>
      </c>
      <c r="P73">
        <f t="shared" si="12"/>
        <v>7.8125000000000002E-5</v>
      </c>
      <c r="R73">
        <f t="shared" si="13"/>
        <v>7.0643494393326118E-5</v>
      </c>
      <c r="S73">
        <f t="shared" si="8"/>
        <v>5.5972926142692754E-4</v>
      </c>
      <c r="U73">
        <f t="shared" si="9"/>
        <v>12800</v>
      </c>
    </row>
    <row r="74" spans="9:21" x14ac:dyDescent="0.2">
      <c r="I74">
        <v>86</v>
      </c>
      <c r="J74">
        <v>0</v>
      </c>
      <c r="K74">
        <v>20</v>
      </c>
      <c r="M74">
        <v>70</v>
      </c>
      <c r="N74">
        <f t="shared" si="10"/>
        <v>3500</v>
      </c>
      <c r="O74">
        <f t="shared" si="11"/>
        <v>3.5</v>
      </c>
      <c r="P74">
        <f t="shared" si="12"/>
        <v>7.8125000000000002E-5</v>
      </c>
      <c r="R74">
        <f t="shared" si="13"/>
        <v>6.9822205791645142E-5</v>
      </c>
      <c r="S74">
        <f t="shared" si="8"/>
        <v>6.8936391666290999E-4</v>
      </c>
      <c r="U74">
        <f t="shared" si="9"/>
        <v>12800</v>
      </c>
    </row>
    <row r="75" spans="9:21" x14ac:dyDescent="0.2">
      <c r="I75">
        <v>87</v>
      </c>
      <c r="J75">
        <v>0</v>
      </c>
      <c r="K75">
        <v>20</v>
      </c>
      <c r="M75">
        <v>71</v>
      </c>
      <c r="N75">
        <f t="shared" si="10"/>
        <v>3550</v>
      </c>
      <c r="O75">
        <f t="shared" si="11"/>
        <v>3.55</v>
      </c>
      <c r="P75">
        <f t="shared" si="12"/>
        <v>7.8125000000000002E-5</v>
      </c>
      <c r="R75">
        <f t="shared" si="13"/>
        <v>6.901979403920327E-5</v>
      </c>
      <c r="S75">
        <f t="shared" si="8"/>
        <v>8.2904775588528348E-4</v>
      </c>
      <c r="U75">
        <f t="shared" si="9"/>
        <v>12800</v>
      </c>
    </row>
    <row r="76" spans="9:21" x14ac:dyDescent="0.2">
      <c r="I76">
        <v>88</v>
      </c>
      <c r="J76">
        <v>0</v>
      </c>
      <c r="K76">
        <v>20</v>
      </c>
      <c r="M76">
        <v>72</v>
      </c>
      <c r="N76">
        <f t="shared" si="10"/>
        <v>3600</v>
      </c>
      <c r="O76">
        <f t="shared" si="11"/>
        <v>3.6</v>
      </c>
      <c r="P76">
        <f t="shared" si="12"/>
        <v>7.8125000000000002E-5</v>
      </c>
      <c r="R76">
        <f t="shared" si="13"/>
        <v>6.8235615719885626E-5</v>
      </c>
      <c r="S76">
        <f t="shared" si="8"/>
        <v>9.7799921439773309E-4</v>
      </c>
      <c r="U76">
        <f t="shared" si="9"/>
        <v>12800</v>
      </c>
    </row>
    <row r="77" spans="9:21" x14ac:dyDescent="0.2">
      <c r="I77">
        <v>89</v>
      </c>
      <c r="J77">
        <v>0</v>
      </c>
      <c r="K77">
        <v>20</v>
      </c>
      <c r="M77">
        <v>73</v>
      </c>
      <c r="N77">
        <f t="shared" si="10"/>
        <v>3650</v>
      </c>
      <c r="O77">
        <f t="shared" si="11"/>
        <v>3.65</v>
      </c>
      <c r="P77">
        <f t="shared" si="12"/>
        <v>7.8125000000000002E-5</v>
      </c>
      <c r="R77">
        <f t="shared" si="13"/>
        <v>6.7469056330142062E-5</v>
      </c>
      <c r="S77">
        <f t="shared" si="8"/>
        <v>1.1354913549518548E-3</v>
      </c>
      <c r="U77">
        <f t="shared" si="9"/>
        <v>12800</v>
      </c>
    </row>
    <row r="78" spans="9:21" x14ac:dyDescent="0.2">
      <c r="I78">
        <v>90</v>
      </c>
      <c r="J78">
        <v>0</v>
      </c>
      <c r="K78">
        <v>20</v>
      </c>
      <c r="M78">
        <v>74</v>
      </c>
      <c r="N78">
        <f t="shared" si="10"/>
        <v>3700</v>
      </c>
      <c r="O78">
        <f t="shared" si="11"/>
        <v>3.7</v>
      </c>
      <c r="P78">
        <f t="shared" si="12"/>
        <v>7.8125000000000002E-5</v>
      </c>
      <c r="R78">
        <f t="shared" si="13"/>
        <v>6.6719528673008958E-5</v>
      </c>
      <c r="S78">
        <f t="shared" si="8"/>
        <v>1.3008477619081485E-3</v>
      </c>
      <c r="U78">
        <f t="shared" si="9"/>
        <v>12800</v>
      </c>
    </row>
    <row r="79" spans="9:21" x14ac:dyDescent="0.2">
      <c r="I79">
        <v>91</v>
      </c>
      <c r="J79">
        <v>0</v>
      </c>
      <c r="K79">
        <v>20</v>
      </c>
      <c r="M79">
        <v>75</v>
      </c>
      <c r="N79">
        <f t="shared" si="10"/>
        <v>3750</v>
      </c>
      <c r="O79">
        <f t="shared" si="11"/>
        <v>3.75</v>
      </c>
      <c r="P79">
        <f t="shared" si="12"/>
        <v>7.8125000000000002E-5</v>
      </c>
      <c r="R79">
        <f t="shared" si="13"/>
        <v>6.5986471358001758E-5</v>
      </c>
      <c r="S79">
        <f t="shared" si="8"/>
        <v>1.4734387759261173E-3</v>
      </c>
      <c r="U79">
        <f t="shared" si="9"/>
        <v>12800</v>
      </c>
    </row>
    <row r="80" spans="9:21" x14ac:dyDescent="0.2">
      <c r="I80">
        <v>92</v>
      </c>
      <c r="J80">
        <v>0</v>
      </c>
      <c r="K80">
        <v>20</v>
      </c>
      <c r="M80">
        <v>76</v>
      </c>
      <c r="N80">
        <f t="shared" si="10"/>
        <v>3800</v>
      </c>
      <c r="O80">
        <f t="shared" si="11"/>
        <v>3.8</v>
      </c>
      <c r="P80">
        <f t="shared" si="12"/>
        <v>7.8125000000000002E-5</v>
      </c>
      <c r="R80">
        <f t="shared" si="13"/>
        <v>6.5269347398824119E-5</v>
      </c>
      <c r="S80">
        <f t="shared" si="8"/>
        <v>1.6526780380212024E-3</v>
      </c>
      <c r="U80">
        <f t="shared" si="9"/>
        <v>12800</v>
      </c>
    </row>
    <row r="81" spans="9:21" x14ac:dyDescent="0.2">
      <c r="I81">
        <v>93</v>
      </c>
      <c r="J81">
        <v>0</v>
      </c>
      <c r="K81">
        <v>20</v>
      </c>
      <c r="M81">
        <v>77</v>
      </c>
      <c r="N81">
        <f t="shared" si="10"/>
        <v>3850</v>
      </c>
      <c r="O81">
        <f t="shared" si="11"/>
        <v>3.85</v>
      </c>
      <c r="P81">
        <f t="shared" si="12"/>
        <v>7.8125000000000002E-5</v>
      </c>
      <c r="R81">
        <f t="shared" si="13"/>
        <v>6.45676429015325E-5</v>
      </c>
      <c r="S81">
        <f t="shared" si="8"/>
        <v>1.8380193149536714E-3</v>
      </c>
      <c r="U81">
        <f t="shared" si="9"/>
        <v>12800</v>
      </c>
    </row>
    <row r="82" spans="9:21" x14ac:dyDescent="0.2">
      <c r="I82">
        <v>94</v>
      </c>
      <c r="J82">
        <v>0</v>
      </c>
      <c r="K82">
        <v>20</v>
      </c>
      <c r="M82">
        <v>78</v>
      </c>
      <c r="N82">
        <f t="shared" si="10"/>
        <v>3900</v>
      </c>
      <c r="O82">
        <f t="shared" si="11"/>
        <v>3.9</v>
      </c>
      <c r="P82">
        <f t="shared" si="12"/>
        <v>7.8125000000000002E-5</v>
      </c>
      <c r="R82">
        <f t="shared" si="13"/>
        <v>6.3880865836421106E-5</v>
      </c>
      <c r="S82">
        <f t="shared" si="8"/>
        <v>2.0289535807003541E-3</v>
      </c>
      <c r="U82">
        <f t="shared" si="9"/>
        <v>12800</v>
      </c>
    </row>
    <row r="83" spans="9:21" x14ac:dyDescent="0.2">
      <c r="I83">
        <v>95</v>
      </c>
      <c r="J83">
        <v>0</v>
      </c>
      <c r="K83">
        <v>18</v>
      </c>
      <c r="M83">
        <v>79</v>
      </c>
      <c r="N83">
        <f t="shared" si="10"/>
        <v>3950</v>
      </c>
      <c r="O83">
        <f t="shared" si="11"/>
        <v>3.95</v>
      </c>
      <c r="P83">
        <f t="shared" si="12"/>
        <v>7.0312499999999995E-5</v>
      </c>
      <c r="R83">
        <f t="shared" si="13"/>
        <v>6.3208544887459529E-5</v>
      </c>
      <c r="S83">
        <f t="shared" si="8"/>
        <v>5.0466178240989815E-4</v>
      </c>
      <c r="U83">
        <f t="shared" si="9"/>
        <v>14222.222222222223</v>
      </c>
    </row>
    <row r="84" spans="9:21" x14ac:dyDescent="0.2">
      <c r="I84">
        <v>96</v>
      </c>
      <c r="J84">
        <v>0</v>
      </c>
      <c r="K84">
        <v>18</v>
      </c>
      <c r="M84">
        <v>80</v>
      </c>
      <c r="N84">
        <f t="shared" si="10"/>
        <v>4000</v>
      </c>
      <c r="O84">
        <f t="shared" si="11"/>
        <v>4</v>
      </c>
      <c r="P84">
        <f t="shared" si="12"/>
        <v>7.0312499999999995E-5</v>
      </c>
      <c r="R84">
        <f t="shared" si="13"/>
        <v>6.2550228373628808E-5</v>
      </c>
      <c r="S84">
        <f t="shared" si="8"/>
        <v>6.0252860801567195E-4</v>
      </c>
      <c r="U84">
        <f t="shared" si="9"/>
        <v>14222.222222222223</v>
      </c>
    </row>
    <row r="85" spans="9:21" x14ac:dyDescent="0.2">
      <c r="I85">
        <v>97</v>
      </c>
      <c r="J85">
        <v>0</v>
      </c>
      <c r="K85">
        <v>18</v>
      </c>
      <c r="M85">
        <v>81</v>
      </c>
      <c r="N85">
        <f t="shared" si="10"/>
        <v>4050</v>
      </c>
      <c r="O85">
        <f t="shared" si="11"/>
        <v>4.05</v>
      </c>
      <c r="P85">
        <f t="shared" si="12"/>
        <v>7.0312499999999995E-5</v>
      </c>
      <c r="R85">
        <f t="shared" si="13"/>
        <v>6.190548323696845E-5</v>
      </c>
      <c r="S85">
        <f t="shared" si="8"/>
        <v>7.0677930853893392E-4</v>
      </c>
      <c r="U85">
        <f t="shared" si="9"/>
        <v>14222.222222222223</v>
      </c>
    </row>
    <row r="86" spans="9:21" x14ac:dyDescent="0.2">
      <c r="I86">
        <v>98</v>
      </c>
      <c r="J86">
        <v>0</v>
      </c>
      <c r="K86">
        <v>18</v>
      </c>
      <c r="M86">
        <v>82</v>
      </c>
      <c r="N86">
        <f t="shared" si="10"/>
        <v>4100</v>
      </c>
      <c r="O86">
        <f t="shared" si="11"/>
        <v>4.0999999999999996</v>
      </c>
      <c r="P86">
        <f t="shared" si="12"/>
        <v>7.0312499999999995E-5</v>
      </c>
      <c r="R86">
        <f t="shared" si="13"/>
        <v>6.1273894092570008E-5</v>
      </c>
      <c r="S86">
        <f t="shared" si="8"/>
        <v>8.1696396749828253E-4</v>
      </c>
      <c r="U86">
        <f t="shared" si="9"/>
        <v>14222.222222222223</v>
      </c>
    </row>
    <row r="87" spans="9:21" x14ac:dyDescent="0.2">
      <c r="I87">
        <v>99</v>
      </c>
      <c r="J87">
        <v>0</v>
      </c>
      <c r="K87">
        <v>18</v>
      </c>
      <c r="M87">
        <v>83</v>
      </c>
      <c r="N87">
        <f t="shared" si="10"/>
        <v>4150</v>
      </c>
      <c r="O87">
        <f t="shared" si="11"/>
        <v>4.1500000000000004</v>
      </c>
      <c r="P87">
        <f t="shared" si="12"/>
        <v>7.0312499999999995E-5</v>
      </c>
      <c r="R87">
        <f t="shared" si="13"/>
        <v>6.065506233613784E-5</v>
      </c>
      <c r="S87">
        <f t="shared" si="8"/>
        <v>9.3266102231383317E-4</v>
      </c>
      <c r="U87">
        <f t="shared" si="9"/>
        <v>14222.222222222223</v>
      </c>
    </row>
    <row r="88" spans="9:21" x14ac:dyDescent="0.2">
      <c r="I88">
        <v>100</v>
      </c>
      <c r="J88">
        <v>0</v>
      </c>
      <c r="K88">
        <v>14</v>
      </c>
      <c r="M88">
        <v>84</v>
      </c>
      <c r="N88">
        <f t="shared" si="10"/>
        <v>4200</v>
      </c>
      <c r="O88">
        <f t="shared" si="11"/>
        <v>4.2</v>
      </c>
      <c r="P88">
        <f t="shared" si="12"/>
        <v>5.4687500000000001E-5</v>
      </c>
      <c r="R88">
        <f t="shared" si="13"/>
        <v>6.0048605305087891E-5</v>
      </c>
      <c r="S88">
        <f t="shared" si="8"/>
        <v>2.874145009224152E-4</v>
      </c>
      <c r="U88">
        <f t="shared" si="9"/>
        <v>18285.714285714286</v>
      </c>
    </row>
    <row r="90" spans="9:21" x14ac:dyDescent="0.2">
      <c r="S90">
        <f>SUM(S4:S88)</f>
        <v>9.4891947612107147E-2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BCF88-CB36-7940-9E8B-0DE7EA74ED20}">
  <dimension ref="B1:N89"/>
  <sheetViews>
    <sheetView workbookViewId="0">
      <selection activeCell="M6" sqref="M6"/>
    </sheetView>
  </sheetViews>
  <sheetFormatPr baseColWidth="10" defaultRowHeight="16" x14ac:dyDescent="0.2"/>
  <cols>
    <col min="9" max="9" width="12.1640625" bestFit="1" customWidth="1"/>
    <col min="11" max="11" width="12.1640625" bestFit="1" customWidth="1"/>
  </cols>
  <sheetData>
    <row r="1" spans="2:14" x14ac:dyDescent="0.2">
      <c r="K1" t="s">
        <v>4</v>
      </c>
      <c r="M1" t="s">
        <v>8</v>
      </c>
      <c r="N1" t="s">
        <v>7</v>
      </c>
    </row>
    <row r="2" spans="2:14" x14ac:dyDescent="0.2">
      <c r="K2" t="s">
        <v>5</v>
      </c>
      <c r="M2">
        <v>8447.3739999999998</v>
      </c>
      <c r="N2">
        <f>M2/(0.00000001)</f>
        <v>844737400000</v>
      </c>
    </row>
    <row r="3" spans="2:14" x14ac:dyDescent="0.2">
      <c r="F3" t="s">
        <v>0</v>
      </c>
      <c r="G3" t="s">
        <v>1</v>
      </c>
      <c r="H3" t="s">
        <v>2</v>
      </c>
      <c r="I3" t="s">
        <v>3</v>
      </c>
    </row>
    <row r="4" spans="2:14" x14ac:dyDescent="0.2">
      <c r="B4">
        <v>15</v>
      </c>
      <c r="C4">
        <v>0</v>
      </c>
      <c r="D4">
        <v>104</v>
      </c>
      <c r="F4">
        <v>0</v>
      </c>
      <c r="G4">
        <f>F4*50000*0.001</f>
        <v>0</v>
      </c>
      <c r="H4">
        <f>G4/1000</f>
        <v>0</v>
      </c>
      <c r="I4">
        <f>D4/2/128000</f>
        <v>4.0624999999999998E-4</v>
      </c>
      <c r="K4">
        <f>$I$4/($I$4*$M$2*$H4+1)</f>
        <v>4.0624999999999998E-4</v>
      </c>
      <c r="M4">
        <f>K79/K4</f>
        <v>7.2103011003150433E-2</v>
      </c>
    </row>
    <row r="5" spans="2:14" x14ac:dyDescent="0.2">
      <c r="B5">
        <v>16</v>
      </c>
      <c r="C5">
        <v>0</v>
      </c>
      <c r="D5">
        <v>78</v>
      </c>
      <c r="F5">
        <v>1</v>
      </c>
      <c r="G5">
        <f>F5*50000*0.001</f>
        <v>50</v>
      </c>
      <c r="H5">
        <f>G5/1000</f>
        <v>0.05</v>
      </c>
      <c r="I5">
        <f>D5/2/128000</f>
        <v>3.046875E-4</v>
      </c>
      <c r="K5">
        <f>$I$4/($I$4*$M$2*$H5+1)</f>
        <v>3.467518002439911E-4</v>
      </c>
    </row>
    <row r="6" spans="2:14" x14ac:dyDescent="0.2">
      <c r="B6">
        <v>17</v>
      </c>
      <c r="C6">
        <v>0</v>
      </c>
      <c r="D6">
        <v>64</v>
      </c>
      <c r="F6">
        <v>2</v>
      </c>
      <c r="G6">
        <f t="shared" ref="G6:G69" si="0">F6*50000*0.001</f>
        <v>100</v>
      </c>
      <c r="H6">
        <f t="shared" ref="H6:H69" si="1">G6/1000</f>
        <v>0.1</v>
      </c>
      <c r="I6">
        <f t="shared" ref="I6:I69" si="2">D6/2/128000</f>
        <v>2.5000000000000001E-4</v>
      </c>
      <c r="K6">
        <f t="shared" ref="K6:K69" si="3">$I$4/($I$4*$M$2*$H6+1)</f>
        <v>3.0245510111025171E-4</v>
      </c>
    </row>
    <row r="7" spans="2:14" x14ac:dyDescent="0.2">
      <c r="B7">
        <v>18</v>
      </c>
      <c r="C7">
        <v>0</v>
      </c>
      <c r="D7">
        <v>58</v>
      </c>
      <c r="F7">
        <v>3</v>
      </c>
      <c r="G7">
        <f t="shared" si="0"/>
        <v>150</v>
      </c>
      <c r="H7">
        <f t="shared" si="1"/>
        <v>0.15</v>
      </c>
      <c r="I7">
        <f t="shared" si="2"/>
        <v>2.2656250000000001E-4</v>
      </c>
      <c r="K7">
        <f t="shared" si="3"/>
        <v>2.6819397330471044E-4</v>
      </c>
    </row>
    <row r="8" spans="2:14" x14ac:dyDescent="0.2">
      <c r="B8">
        <v>19</v>
      </c>
      <c r="C8">
        <v>0</v>
      </c>
      <c r="D8">
        <v>56</v>
      </c>
      <c r="F8">
        <v>4</v>
      </c>
      <c r="G8">
        <f t="shared" si="0"/>
        <v>200</v>
      </c>
      <c r="H8">
        <f t="shared" si="1"/>
        <v>0.2</v>
      </c>
      <c r="I8">
        <f t="shared" si="2"/>
        <v>2.1875E-4</v>
      </c>
      <c r="K8">
        <f t="shared" si="3"/>
        <v>2.4090503619094119E-4</v>
      </c>
    </row>
    <row r="9" spans="2:14" x14ac:dyDescent="0.2">
      <c r="B9">
        <v>20</v>
      </c>
      <c r="C9">
        <v>0</v>
      </c>
      <c r="D9">
        <v>46</v>
      </c>
      <c r="F9">
        <v>5</v>
      </c>
      <c r="G9">
        <f t="shared" si="0"/>
        <v>250</v>
      </c>
      <c r="H9">
        <f t="shared" si="1"/>
        <v>0.25</v>
      </c>
      <c r="I9">
        <f t="shared" si="2"/>
        <v>1.796875E-4</v>
      </c>
      <c r="K9">
        <f t="shared" si="3"/>
        <v>2.1865656715530608E-4</v>
      </c>
    </row>
    <row r="10" spans="2:14" x14ac:dyDescent="0.2">
      <c r="B10">
        <v>21</v>
      </c>
      <c r="C10">
        <v>0</v>
      </c>
      <c r="D10">
        <v>42</v>
      </c>
      <c r="F10">
        <v>6</v>
      </c>
      <c r="G10">
        <f t="shared" si="0"/>
        <v>300</v>
      </c>
      <c r="H10">
        <f t="shared" si="1"/>
        <v>0.3</v>
      </c>
      <c r="I10">
        <f t="shared" si="2"/>
        <v>1.6406250000000001E-4</v>
      </c>
      <c r="K10">
        <f t="shared" si="3"/>
        <v>2.001701181163525E-4</v>
      </c>
    </row>
    <row r="11" spans="2:14" x14ac:dyDescent="0.2">
      <c r="B11">
        <v>22</v>
      </c>
      <c r="C11">
        <v>0</v>
      </c>
      <c r="D11">
        <v>40</v>
      </c>
      <c r="F11">
        <v>7</v>
      </c>
      <c r="G11">
        <f t="shared" si="0"/>
        <v>350</v>
      </c>
      <c r="H11">
        <f t="shared" si="1"/>
        <v>0.35</v>
      </c>
      <c r="I11">
        <f t="shared" si="2"/>
        <v>1.5625E-4</v>
      </c>
      <c r="K11">
        <f t="shared" si="3"/>
        <v>1.8456588592320207E-4</v>
      </c>
    </row>
    <row r="12" spans="2:14" x14ac:dyDescent="0.2">
      <c r="B12">
        <v>23</v>
      </c>
      <c r="C12">
        <v>0</v>
      </c>
      <c r="D12">
        <v>42</v>
      </c>
      <c r="F12">
        <v>8</v>
      </c>
      <c r="G12">
        <f t="shared" si="0"/>
        <v>400</v>
      </c>
      <c r="H12">
        <f t="shared" si="1"/>
        <v>0.4</v>
      </c>
      <c r="I12">
        <f t="shared" si="2"/>
        <v>1.6406250000000001E-4</v>
      </c>
      <c r="K12">
        <f t="shared" si="3"/>
        <v>1.7121856760316477E-4</v>
      </c>
    </row>
    <row r="13" spans="2:14" x14ac:dyDescent="0.2">
      <c r="B13">
        <v>24</v>
      </c>
      <c r="C13">
        <v>0</v>
      </c>
      <c r="D13">
        <v>42</v>
      </c>
      <c r="F13">
        <v>9</v>
      </c>
      <c r="G13">
        <f t="shared" si="0"/>
        <v>450</v>
      </c>
      <c r="H13">
        <f t="shared" si="1"/>
        <v>0.45</v>
      </c>
      <c r="I13">
        <f t="shared" si="2"/>
        <v>1.6406250000000001E-4</v>
      </c>
      <c r="K13">
        <f t="shared" si="3"/>
        <v>1.596715425684351E-4</v>
      </c>
    </row>
    <row r="14" spans="2:14" x14ac:dyDescent="0.2">
      <c r="B14">
        <v>25</v>
      </c>
      <c r="C14">
        <v>0</v>
      </c>
      <c r="D14">
        <v>38</v>
      </c>
      <c r="F14">
        <v>10</v>
      </c>
      <c r="G14">
        <f t="shared" si="0"/>
        <v>500</v>
      </c>
      <c r="H14">
        <f t="shared" si="1"/>
        <v>0.5</v>
      </c>
      <c r="I14">
        <f t="shared" si="2"/>
        <v>1.484375E-4</v>
      </c>
      <c r="K14">
        <f t="shared" si="3"/>
        <v>1.4958358633575112E-4</v>
      </c>
    </row>
    <row r="15" spans="2:14" x14ac:dyDescent="0.2">
      <c r="B15">
        <v>26</v>
      </c>
      <c r="C15">
        <v>0</v>
      </c>
      <c r="D15">
        <v>36</v>
      </c>
      <c r="F15">
        <v>11</v>
      </c>
      <c r="G15">
        <f t="shared" si="0"/>
        <v>550</v>
      </c>
      <c r="H15">
        <f t="shared" si="1"/>
        <v>0.55000000000000004</v>
      </c>
      <c r="I15">
        <f t="shared" si="2"/>
        <v>1.4062499999999999E-4</v>
      </c>
      <c r="K15">
        <f t="shared" si="3"/>
        <v>1.4069458346557405E-4</v>
      </c>
    </row>
    <row r="16" spans="2:14" x14ac:dyDescent="0.2">
      <c r="B16">
        <v>27</v>
      </c>
      <c r="C16">
        <v>0</v>
      </c>
      <c r="D16">
        <v>36</v>
      </c>
      <c r="F16">
        <v>12</v>
      </c>
      <c r="G16">
        <f t="shared" si="0"/>
        <v>600</v>
      </c>
      <c r="H16">
        <f t="shared" si="1"/>
        <v>0.6</v>
      </c>
      <c r="I16">
        <f t="shared" si="2"/>
        <v>1.4062499999999999E-4</v>
      </c>
      <c r="K16">
        <f t="shared" si="3"/>
        <v>1.3280277982615282E-4</v>
      </c>
    </row>
    <row r="17" spans="2:11" x14ac:dyDescent="0.2">
      <c r="B17">
        <v>28</v>
      </c>
      <c r="C17">
        <v>0</v>
      </c>
      <c r="D17">
        <v>28</v>
      </c>
      <c r="F17">
        <v>13</v>
      </c>
      <c r="G17">
        <f t="shared" si="0"/>
        <v>650</v>
      </c>
      <c r="H17">
        <f t="shared" si="1"/>
        <v>0.65</v>
      </c>
      <c r="I17">
        <f t="shared" si="2"/>
        <v>1.09375E-4</v>
      </c>
      <c r="K17">
        <f t="shared" si="3"/>
        <v>1.2574928400074651E-4</v>
      </c>
    </row>
    <row r="18" spans="2:11" x14ac:dyDescent="0.2">
      <c r="B18">
        <v>29</v>
      </c>
      <c r="C18">
        <v>0</v>
      </c>
      <c r="D18">
        <v>32</v>
      </c>
      <c r="F18">
        <v>14</v>
      </c>
      <c r="G18">
        <f t="shared" si="0"/>
        <v>700</v>
      </c>
      <c r="H18">
        <f t="shared" si="1"/>
        <v>0.7</v>
      </c>
      <c r="I18">
        <f t="shared" si="2"/>
        <v>1.25E-4</v>
      </c>
      <c r="K18">
        <f t="shared" si="3"/>
        <v>1.1940725862065617E-4</v>
      </c>
    </row>
    <row r="19" spans="2:11" x14ac:dyDescent="0.2">
      <c r="B19">
        <v>30</v>
      </c>
      <c r="C19">
        <v>0</v>
      </c>
      <c r="D19">
        <v>28</v>
      </c>
      <c r="F19">
        <v>15</v>
      </c>
      <c r="G19">
        <f t="shared" si="0"/>
        <v>750</v>
      </c>
      <c r="H19">
        <f t="shared" si="1"/>
        <v>0.75</v>
      </c>
      <c r="I19">
        <f t="shared" si="2"/>
        <v>1.09375E-4</v>
      </c>
      <c r="K19">
        <f t="shared" si="3"/>
        <v>1.1367422540076536E-4</v>
      </c>
    </row>
    <row r="20" spans="2:11" x14ac:dyDescent="0.2">
      <c r="B20">
        <v>31</v>
      </c>
      <c r="C20">
        <v>0</v>
      </c>
      <c r="D20">
        <v>28</v>
      </c>
      <c r="F20">
        <v>16</v>
      </c>
      <c r="G20">
        <f t="shared" si="0"/>
        <v>800</v>
      </c>
      <c r="H20">
        <f t="shared" si="1"/>
        <v>0.8</v>
      </c>
      <c r="I20">
        <f t="shared" si="2"/>
        <v>1.09375E-4</v>
      </c>
      <c r="K20">
        <f t="shared" si="3"/>
        <v>1.0846648534452245E-4</v>
      </c>
    </row>
    <row r="21" spans="2:11" x14ac:dyDescent="0.2">
      <c r="B21">
        <v>32</v>
      </c>
      <c r="C21">
        <v>0</v>
      </c>
      <c r="D21">
        <v>24</v>
      </c>
      <c r="F21">
        <v>17</v>
      </c>
      <c r="G21">
        <f t="shared" si="0"/>
        <v>850</v>
      </c>
      <c r="H21">
        <f t="shared" si="1"/>
        <v>0.85</v>
      </c>
      <c r="I21">
        <f t="shared" si="2"/>
        <v>9.3750000000000002E-5</v>
      </c>
      <c r="K21">
        <f t="shared" si="3"/>
        <v>1.0371500551899057E-4</v>
      </c>
    </row>
    <row r="22" spans="2:11" x14ac:dyDescent="0.2">
      <c r="B22">
        <v>33</v>
      </c>
      <c r="C22">
        <v>0</v>
      </c>
      <c r="D22">
        <v>22</v>
      </c>
      <c r="F22">
        <v>18</v>
      </c>
      <c r="G22">
        <f t="shared" si="0"/>
        <v>900</v>
      </c>
      <c r="H22">
        <f t="shared" si="1"/>
        <v>0.9</v>
      </c>
      <c r="I22">
        <f t="shared" si="2"/>
        <v>8.5937499999999995E-5</v>
      </c>
      <c r="K22">
        <f t="shared" si="3"/>
        <v>9.9362341561568066E-5</v>
      </c>
    </row>
    <row r="23" spans="2:11" x14ac:dyDescent="0.2">
      <c r="B23">
        <v>34</v>
      </c>
      <c r="C23">
        <v>0</v>
      </c>
      <c r="D23">
        <v>22</v>
      </c>
      <c r="F23">
        <v>19</v>
      </c>
      <c r="G23">
        <f t="shared" si="0"/>
        <v>950</v>
      </c>
      <c r="H23">
        <f t="shared" si="1"/>
        <v>0.95</v>
      </c>
      <c r="I23">
        <f t="shared" si="2"/>
        <v>8.5937499999999995E-5</v>
      </c>
      <c r="K23">
        <f t="shared" si="3"/>
        <v>9.5360303903723172E-5</v>
      </c>
    </row>
    <row r="24" spans="2:11" x14ac:dyDescent="0.2">
      <c r="B24">
        <v>35</v>
      </c>
      <c r="C24">
        <v>0</v>
      </c>
      <c r="D24">
        <v>22</v>
      </c>
      <c r="F24">
        <v>20</v>
      </c>
      <c r="G24">
        <f t="shared" si="0"/>
        <v>1000</v>
      </c>
      <c r="H24">
        <f t="shared" si="1"/>
        <v>1</v>
      </c>
      <c r="I24">
        <f t="shared" si="2"/>
        <v>8.5937499999999995E-5</v>
      </c>
      <c r="K24">
        <f t="shared" si="3"/>
        <v>9.16681661463229E-5</v>
      </c>
    </row>
    <row r="25" spans="2:11" x14ac:dyDescent="0.2">
      <c r="B25">
        <v>36</v>
      </c>
      <c r="C25">
        <v>0</v>
      </c>
      <c r="D25">
        <v>24</v>
      </c>
      <c r="F25">
        <v>21</v>
      </c>
      <c r="G25">
        <f t="shared" si="0"/>
        <v>1050</v>
      </c>
      <c r="H25">
        <f t="shared" si="1"/>
        <v>1.05</v>
      </c>
      <c r="I25">
        <f t="shared" si="2"/>
        <v>9.3750000000000002E-5</v>
      </c>
      <c r="K25">
        <f t="shared" si="3"/>
        <v>8.8251274127261071E-5</v>
      </c>
    </row>
    <row r="26" spans="2:11" x14ac:dyDescent="0.2">
      <c r="B26">
        <v>37</v>
      </c>
      <c r="C26">
        <v>0</v>
      </c>
      <c r="D26">
        <v>22</v>
      </c>
      <c r="F26">
        <v>22</v>
      </c>
      <c r="G26">
        <f t="shared" si="0"/>
        <v>1100</v>
      </c>
      <c r="H26">
        <f t="shared" si="1"/>
        <v>1.1000000000000001</v>
      </c>
      <c r="I26">
        <f t="shared" si="2"/>
        <v>8.5937499999999995E-5</v>
      </c>
      <c r="K26">
        <f t="shared" si="3"/>
        <v>8.5079954888932482E-5</v>
      </c>
    </row>
    <row r="27" spans="2:11" x14ac:dyDescent="0.2">
      <c r="B27">
        <v>38</v>
      </c>
      <c r="C27">
        <v>0</v>
      </c>
      <c r="D27">
        <v>22</v>
      </c>
      <c r="F27">
        <v>23</v>
      </c>
      <c r="G27">
        <f t="shared" si="0"/>
        <v>1150</v>
      </c>
      <c r="H27">
        <f t="shared" si="1"/>
        <v>1.1499999999999999</v>
      </c>
      <c r="I27">
        <f t="shared" si="2"/>
        <v>8.5937499999999995E-5</v>
      </c>
      <c r="K27">
        <f t="shared" si="3"/>
        <v>8.212865272387103E-5</v>
      </c>
    </row>
    <row r="28" spans="2:11" x14ac:dyDescent="0.2">
      <c r="B28">
        <v>39</v>
      </c>
      <c r="C28">
        <v>0</v>
      </c>
      <c r="D28">
        <v>20</v>
      </c>
      <c r="F28">
        <v>24</v>
      </c>
      <c r="G28">
        <f t="shared" si="0"/>
        <v>1200</v>
      </c>
      <c r="H28">
        <f t="shared" si="1"/>
        <v>1.2</v>
      </c>
      <c r="I28">
        <f t="shared" si="2"/>
        <v>7.8125000000000002E-5</v>
      </c>
      <c r="K28">
        <f t="shared" si="3"/>
        <v>7.9375239008003335E-5</v>
      </c>
    </row>
    <row r="29" spans="2:11" x14ac:dyDescent="0.2">
      <c r="B29">
        <v>40</v>
      </c>
      <c r="C29">
        <v>0</v>
      </c>
      <c r="D29">
        <v>20</v>
      </c>
      <c r="F29">
        <v>25</v>
      </c>
      <c r="G29">
        <f t="shared" si="0"/>
        <v>1250</v>
      </c>
      <c r="H29">
        <f t="shared" si="1"/>
        <v>1.25</v>
      </c>
      <c r="I29">
        <f t="shared" si="2"/>
        <v>7.8125000000000002E-5</v>
      </c>
      <c r="K29">
        <f t="shared" si="3"/>
        <v>7.6800456360127148E-5</v>
      </c>
    </row>
    <row r="30" spans="2:11" x14ac:dyDescent="0.2">
      <c r="B30">
        <v>41</v>
      </c>
      <c r="C30">
        <v>0</v>
      </c>
      <c r="D30">
        <v>18</v>
      </c>
      <c r="F30">
        <v>26</v>
      </c>
      <c r="G30">
        <f t="shared" si="0"/>
        <v>1300</v>
      </c>
      <c r="H30">
        <f t="shared" si="1"/>
        <v>1.3</v>
      </c>
      <c r="I30">
        <f t="shared" si="2"/>
        <v>7.0312499999999995E-5</v>
      </c>
      <c r="K30">
        <f t="shared" si="3"/>
        <v>7.4387467584902808E-5</v>
      </c>
    </row>
    <row r="31" spans="2:11" x14ac:dyDescent="0.2">
      <c r="B31">
        <v>42</v>
      </c>
      <c r="C31">
        <v>0</v>
      </c>
      <c r="D31">
        <v>18</v>
      </c>
      <c r="F31">
        <v>27</v>
      </c>
      <c r="G31">
        <f t="shared" si="0"/>
        <v>1350</v>
      </c>
      <c r="H31">
        <f t="shared" si="1"/>
        <v>1.35</v>
      </c>
      <c r="I31">
        <f t="shared" si="2"/>
        <v>7.0312499999999995E-5</v>
      </c>
      <c r="K31">
        <f t="shared" si="3"/>
        <v>7.2121487056054081E-5</v>
      </c>
    </row>
    <row r="32" spans="2:11" x14ac:dyDescent="0.2">
      <c r="B32">
        <v>43</v>
      </c>
      <c r="C32">
        <v>0</v>
      </c>
      <c r="D32">
        <v>18</v>
      </c>
      <c r="F32">
        <v>28</v>
      </c>
      <c r="G32">
        <f t="shared" si="0"/>
        <v>1400</v>
      </c>
      <c r="H32">
        <f t="shared" si="1"/>
        <v>1.4</v>
      </c>
      <c r="I32">
        <f t="shared" si="2"/>
        <v>7.0312499999999995E-5</v>
      </c>
      <c r="K32">
        <f t="shared" si="3"/>
        <v>6.998947748046246E-5</v>
      </c>
    </row>
    <row r="33" spans="2:11" x14ac:dyDescent="0.2">
      <c r="B33">
        <v>44</v>
      </c>
      <c r="C33">
        <v>0</v>
      </c>
      <c r="D33">
        <v>18</v>
      </c>
      <c r="F33">
        <v>29</v>
      </c>
      <c r="G33">
        <f t="shared" si="0"/>
        <v>1450</v>
      </c>
      <c r="H33">
        <f t="shared" si="1"/>
        <v>1.45</v>
      </c>
      <c r="I33">
        <f t="shared" si="2"/>
        <v>7.0312499999999995E-5</v>
      </c>
      <c r="K33">
        <f t="shared" si="3"/>
        <v>6.7979898902375584E-5</v>
      </c>
    </row>
    <row r="34" spans="2:11" x14ac:dyDescent="0.2">
      <c r="B34">
        <v>45</v>
      </c>
      <c r="C34">
        <v>0</v>
      </c>
      <c r="D34">
        <v>20</v>
      </c>
      <c r="F34">
        <v>30</v>
      </c>
      <c r="G34">
        <f t="shared" si="0"/>
        <v>1500</v>
      </c>
      <c r="H34">
        <f t="shared" si="1"/>
        <v>1.5</v>
      </c>
      <c r="I34">
        <f t="shared" si="2"/>
        <v>7.8125000000000002E-5</v>
      </c>
      <c r="K34">
        <f t="shared" si="3"/>
        <v>6.6082499741147222E-5</v>
      </c>
    </row>
    <row r="35" spans="2:11" x14ac:dyDescent="0.2">
      <c r="B35">
        <v>46</v>
      </c>
      <c r="C35">
        <v>0</v>
      </c>
      <c r="D35">
        <v>18</v>
      </c>
      <c r="F35">
        <v>31</v>
      </c>
      <c r="G35">
        <f t="shared" si="0"/>
        <v>1550</v>
      </c>
      <c r="H35">
        <f t="shared" si="1"/>
        <v>1.55</v>
      </c>
      <c r="I35">
        <f t="shared" si="2"/>
        <v>7.0312499999999995E-5</v>
      </c>
      <c r="K35">
        <f t="shared" si="3"/>
        <v>6.4288141873065411E-5</v>
      </c>
    </row>
    <row r="36" spans="2:11" x14ac:dyDescent="0.2">
      <c r="B36">
        <v>47</v>
      </c>
      <c r="C36">
        <v>0</v>
      </c>
      <c r="D36">
        <v>16</v>
      </c>
      <c r="F36">
        <v>32</v>
      </c>
      <c r="G36">
        <f t="shared" si="0"/>
        <v>1600</v>
      </c>
      <c r="H36">
        <f t="shared" si="1"/>
        <v>1.6</v>
      </c>
      <c r="I36">
        <f t="shared" si="2"/>
        <v>6.2500000000000001E-5</v>
      </c>
      <c r="K36">
        <f t="shared" si="3"/>
        <v>6.2588653457464223E-5</v>
      </c>
    </row>
    <row r="37" spans="2:11" x14ac:dyDescent="0.2">
      <c r="B37">
        <v>48</v>
      </c>
      <c r="C37">
        <v>0</v>
      </c>
      <c r="D37">
        <v>16</v>
      </c>
      <c r="F37">
        <v>33</v>
      </c>
      <c r="G37">
        <f t="shared" si="0"/>
        <v>1650</v>
      </c>
      <c r="H37">
        <f t="shared" si="1"/>
        <v>1.65</v>
      </c>
      <c r="I37">
        <f t="shared" si="2"/>
        <v>6.2500000000000001E-5</v>
      </c>
      <c r="K37">
        <f t="shared" si="3"/>
        <v>6.09767045053088E-5</v>
      </c>
    </row>
    <row r="38" spans="2:11" x14ac:dyDescent="0.2">
      <c r="B38">
        <v>49</v>
      </c>
      <c r="C38">
        <v>0</v>
      </c>
      <c r="D38">
        <v>20</v>
      </c>
      <c r="F38">
        <v>34</v>
      </c>
      <c r="G38">
        <f t="shared" si="0"/>
        <v>1700</v>
      </c>
      <c r="H38">
        <f t="shared" si="1"/>
        <v>1.7</v>
      </c>
      <c r="I38">
        <f t="shared" si="2"/>
        <v>7.8125000000000002E-5</v>
      </c>
      <c r="K38">
        <f t="shared" si="3"/>
        <v>5.9445701193126529E-5</v>
      </c>
    </row>
    <row r="39" spans="2:11" x14ac:dyDescent="0.2">
      <c r="B39">
        <v>50</v>
      </c>
      <c r="C39">
        <v>0</v>
      </c>
      <c r="D39">
        <v>16</v>
      </c>
      <c r="F39">
        <v>35</v>
      </c>
      <c r="G39">
        <f t="shared" si="0"/>
        <v>1750</v>
      </c>
      <c r="H39">
        <f t="shared" si="1"/>
        <v>1.75</v>
      </c>
      <c r="I39">
        <f t="shared" si="2"/>
        <v>6.2500000000000001E-5</v>
      </c>
      <c r="K39">
        <f t="shared" si="3"/>
        <v>5.7989695708372425E-5</v>
      </c>
    </row>
    <row r="40" spans="2:11" x14ac:dyDescent="0.2">
      <c r="B40">
        <v>51</v>
      </c>
      <c r="C40">
        <v>0</v>
      </c>
      <c r="D40">
        <v>16</v>
      </c>
      <c r="F40">
        <v>36</v>
      </c>
      <c r="G40">
        <f t="shared" si="0"/>
        <v>1800</v>
      </c>
      <c r="H40">
        <f t="shared" si="1"/>
        <v>1.8</v>
      </c>
      <c r="I40">
        <f t="shared" si="2"/>
        <v>6.2500000000000001E-5</v>
      </c>
      <c r="K40">
        <f t="shared" si="3"/>
        <v>5.660330902700742E-5</v>
      </c>
    </row>
    <row r="41" spans="2:11" x14ac:dyDescent="0.2">
      <c r="B41">
        <v>52</v>
      </c>
      <c r="C41">
        <v>0</v>
      </c>
      <c r="D41">
        <v>16</v>
      </c>
      <c r="F41">
        <v>37</v>
      </c>
      <c r="G41">
        <f t="shared" si="0"/>
        <v>1850</v>
      </c>
      <c r="H41">
        <f t="shared" si="1"/>
        <v>1.85</v>
      </c>
      <c r="I41">
        <f t="shared" si="2"/>
        <v>6.2500000000000001E-5</v>
      </c>
      <c r="K41">
        <f t="shared" si="3"/>
        <v>5.5281664509588165E-5</v>
      </c>
    </row>
    <row r="42" spans="2:11" x14ac:dyDescent="0.2">
      <c r="B42">
        <v>53</v>
      </c>
      <c r="C42">
        <v>0</v>
      </c>
      <c r="D42">
        <v>16</v>
      </c>
      <c r="F42">
        <v>38</v>
      </c>
      <c r="G42">
        <f t="shared" si="0"/>
        <v>1900</v>
      </c>
      <c r="H42">
        <f t="shared" si="1"/>
        <v>1.9</v>
      </c>
      <c r="I42">
        <f t="shared" si="2"/>
        <v>6.2500000000000001E-5</v>
      </c>
      <c r="K42">
        <f t="shared" si="3"/>
        <v>5.4020330587984397E-5</v>
      </c>
    </row>
    <row r="43" spans="2:11" x14ac:dyDescent="0.2">
      <c r="B43">
        <v>54</v>
      </c>
      <c r="C43">
        <v>0</v>
      </c>
      <c r="D43">
        <v>16</v>
      </c>
      <c r="F43">
        <v>39</v>
      </c>
      <c r="G43">
        <f t="shared" si="0"/>
        <v>1950</v>
      </c>
      <c r="H43">
        <f t="shared" si="1"/>
        <v>1.95</v>
      </c>
      <c r="I43">
        <f t="shared" si="2"/>
        <v>6.2500000000000001E-5</v>
      </c>
      <c r="K43">
        <f t="shared" si="3"/>
        <v>5.2815271123198628E-5</v>
      </c>
    </row>
    <row r="44" spans="2:11" x14ac:dyDescent="0.2">
      <c r="B44">
        <v>55</v>
      </c>
      <c r="C44">
        <v>0</v>
      </c>
      <c r="D44">
        <v>16</v>
      </c>
      <c r="F44">
        <v>40</v>
      </c>
      <c r="G44">
        <f t="shared" si="0"/>
        <v>2000</v>
      </c>
      <c r="H44">
        <f t="shared" si="1"/>
        <v>2</v>
      </c>
      <c r="I44">
        <f t="shared" si="2"/>
        <v>6.2500000000000001E-5</v>
      </c>
      <c r="K44">
        <f t="shared" si="3"/>
        <v>5.1662802262563681E-5</v>
      </c>
    </row>
    <row r="45" spans="2:11" x14ac:dyDescent="0.2">
      <c r="B45">
        <v>56</v>
      </c>
      <c r="C45">
        <v>0</v>
      </c>
      <c r="D45">
        <v>16</v>
      </c>
      <c r="F45">
        <v>41</v>
      </c>
      <c r="G45">
        <f t="shared" si="0"/>
        <v>2050</v>
      </c>
      <c r="H45">
        <f t="shared" si="1"/>
        <v>2.0499999999999998</v>
      </c>
      <c r="I45">
        <f t="shared" si="2"/>
        <v>6.2500000000000001E-5</v>
      </c>
      <c r="K45">
        <f t="shared" si="3"/>
        <v>5.0559554824768792E-5</v>
      </c>
    </row>
    <row r="46" spans="2:11" x14ac:dyDescent="0.2">
      <c r="B46">
        <v>57</v>
      </c>
      <c r="C46">
        <v>0</v>
      </c>
      <c r="D46">
        <v>20</v>
      </c>
      <c r="F46">
        <v>42</v>
      </c>
      <c r="G46">
        <f t="shared" si="0"/>
        <v>2100</v>
      </c>
      <c r="H46">
        <f t="shared" si="1"/>
        <v>2.1</v>
      </c>
      <c r="I46">
        <f t="shared" si="2"/>
        <v>7.8125000000000002E-5</v>
      </c>
      <c r="K46">
        <f t="shared" si="3"/>
        <v>4.9502441403672614E-5</v>
      </c>
    </row>
    <row r="47" spans="2:11" x14ac:dyDescent="0.2">
      <c r="B47">
        <v>58</v>
      </c>
      <c r="C47">
        <v>0</v>
      </c>
      <c r="D47">
        <v>16</v>
      </c>
      <c r="F47">
        <v>43</v>
      </c>
      <c r="G47">
        <f t="shared" si="0"/>
        <v>2150</v>
      </c>
      <c r="H47">
        <f t="shared" si="1"/>
        <v>2.15</v>
      </c>
      <c r="I47">
        <f t="shared" si="2"/>
        <v>6.2500000000000001E-5</v>
      </c>
      <c r="K47">
        <f t="shared" si="3"/>
        <v>4.8488627514415214E-5</v>
      </c>
    </row>
    <row r="48" spans="2:11" x14ac:dyDescent="0.2">
      <c r="B48">
        <v>59</v>
      </c>
      <c r="C48">
        <v>0</v>
      </c>
      <c r="D48">
        <v>18</v>
      </c>
      <c r="F48">
        <v>44</v>
      </c>
      <c r="G48">
        <f t="shared" si="0"/>
        <v>2200</v>
      </c>
      <c r="H48">
        <f t="shared" si="1"/>
        <v>2.2000000000000002</v>
      </c>
      <c r="I48">
        <f t="shared" si="2"/>
        <v>7.0312499999999995E-5</v>
      </c>
      <c r="K48">
        <f t="shared" si="3"/>
        <v>4.7515506213952891E-5</v>
      </c>
    </row>
    <row r="49" spans="2:11" x14ac:dyDescent="0.2">
      <c r="B49">
        <v>60</v>
      </c>
      <c r="C49">
        <v>0</v>
      </c>
      <c r="D49">
        <v>20</v>
      </c>
      <c r="F49">
        <v>45</v>
      </c>
      <c r="G49">
        <f t="shared" si="0"/>
        <v>2250</v>
      </c>
      <c r="H49">
        <f t="shared" si="1"/>
        <v>2.25</v>
      </c>
      <c r="I49">
        <f t="shared" si="2"/>
        <v>7.8125000000000002E-5</v>
      </c>
      <c r="K49">
        <f t="shared" si="3"/>
        <v>4.6580675717520083E-5</v>
      </c>
    </row>
    <row r="50" spans="2:11" x14ac:dyDescent="0.2">
      <c r="B50">
        <v>61</v>
      </c>
      <c r="C50">
        <v>0</v>
      </c>
      <c r="D50">
        <v>14</v>
      </c>
      <c r="F50">
        <v>46</v>
      </c>
      <c r="G50">
        <f t="shared" si="0"/>
        <v>2300</v>
      </c>
      <c r="H50">
        <f t="shared" si="1"/>
        <v>2.2999999999999998</v>
      </c>
      <c r="I50">
        <f t="shared" si="2"/>
        <v>5.4687500000000001E-5</v>
      </c>
      <c r="K50">
        <f t="shared" si="3"/>
        <v>4.568191960638142E-5</v>
      </c>
    </row>
    <row r="51" spans="2:11" x14ac:dyDescent="0.2">
      <c r="B51">
        <v>62</v>
      </c>
      <c r="C51">
        <v>0</v>
      </c>
      <c r="D51">
        <v>18</v>
      </c>
      <c r="F51">
        <v>47</v>
      </c>
      <c r="G51">
        <f t="shared" si="0"/>
        <v>2350</v>
      </c>
      <c r="H51">
        <f t="shared" si="1"/>
        <v>2.35</v>
      </c>
      <c r="I51">
        <f t="shared" si="2"/>
        <v>7.0312499999999995E-5</v>
      </c>
      <c r="K51">
        <f t="shared" si="3"/>
        <v>4.4817189283513513E-5</v>
      </c>
    </row>
    <row r="52" spans="2:11" x14ac:dyDescent="0.2">
      <c r="B52">
        <v>63</v>
      </c>
      <c r="C52">
        <v>0</v>
      </c>
      <c r="D52">
        <v>14</v>
      </c>
      <c r="F52">
        <v>48</v>
      </c>
      <c r="G52">
        <f t="shared" si="0"/>
        <v>2400</v>
      </c>
      <c r="H52">
        <f t="shared" si="1"/>
        <v>2.4</v>
      </c>
      <c r="I52">
        <f t="shared" si="2"/>
        <v>5.4687500000000001E-5</v>
      </c>
      <c r="K52">
        <f t="shared" si="3"/>
        <v>4.3984588384886614E-5</v>
      </c>
    </row>
    <row r="53" spans="2:11" x14ac:dyDescent="0.2">
      <c r="B53">
        <v>64</v>
      </c>
      <c r="C53">
        <v>0</v>
      </c>
      <c r="D53">
        <v>14</v>
      </c>
      <c r="F53">
        <v>49</v>
      </c>
      <c r="G53">
        <f t="shared" si="0"/>
        <v>2450</v>
      </c>
      <c r="H53">
        <f t="shared" si="1"/>
        <v>2.4500000000000002</v>
      </c>
      <c r="I53">
        <f t="shared" si="2"/>
        <v>5.4687500000000001E-5</v>
      </c>
      <c r="K53">
        <f t="shared" si="3"/>
        <v>4.3182358896670515E-5</v>
      </c>
    </row>
    <row r="54" spans="2:11" x14ac:dyDescent="0.2">
      <c r="B54">
        <v>65</v>
      </c>
      <c r="C54">
        <v>0</v>
      </c>
      <c r="D54">
        <v>16</v>
      </c>
      <c r="F54">
        <v>50</v>
      </c>
      <c r="G54">
        <f t="shared" si="0"/>
        <v>2500</v>
      </c>
      <c r="H54">
        <f t="shared" si="1"/>
        <v>2.5</v>
      </c>
      <c r="I54">
        <f t="shared" si="2"/>
        <v>6.2500000000000001E-5</v>
      </c>
      <c r="K54">
        <f t="shared" si="3"/>
        <v>4.2408868764467034E-5</v>
      </c>
    </row>
    <row r="55" spans="2:11" x14ac:dyDescent="0.2">
      <c r="B55">
        <v>66</v>
      </c>
      <c r="C55">
        <v>0</v>
      </c>
      <c r="D55">
        <v>16</v>
      </c>
      <c r="F55">
        <v>51</v>
      </c>
      <c r="G55">
        <f t="shared" si="0"/>
        <v>2550</v>
      </c>
      <c r="H55">
        <f t="shared" si="1"/>
        <v>2.5499999999999998</v>
      </c>
      <c r="I55">
        <f t="shared" si="2"/>
        <v>6.2500000000000001E-5</v>
      </c>
      <c r="K55">
        <f t="shared" si="3"/>
        <v>4.1662600810782868E-5</v>
      </c>
    </row>
    <row r="56" spans="2:11" x14ac:dyDescent="0.2">
      <c r="B56">
        <v>67</v>
      </c>
      <c r="C56">
        <v>0</v>
      </c>
      <c r="D56">
        <v>12</v>
      </c>
      <c r="F56">
        <v>52</v>
      </c>
      <c r="G56">
        <f t="shared" si="0"/>
        <v>2600</v>
      </c>
      <c r="H56">
        <f t="shared" si="1"/>
        <v>2.6</v>
      </c>
      <c r="I56">
        <f t="shared" si="2"/>
        <v>4.6875000000000001E-5</v>
      </c>
      <c r="K56">
        <f t="shared" si="3"/>
        <v>4.0942142802382063E-5</v>
      </c>
    </row>
    <row r="57" spans="2:11" x14ac:dyDescent="0.2">
      <c r="B57">
        <v>68</v>
      </c>
      <c r="C57">
        <v>0</v>
      </c>
      <c r="D57">
        <v>12</v>
      </c>
      <c r="F57">
        <v>53</v>
      </c>
      <c r="G57">
        <f t="shared" si="0"/>
        <v>2650</v>
      </c>
      <c r="H57">
        <f t="shared" si="1"/>
        <v>2.65</v>
      </c>
      <c r="I57">
        <f t="shared" si="2"/>
        <v>4.6875000000000001E-5</v>
      </c>
      <c r="K57">
        <f t="shared" si="3"/>
        <v>4.0246178530692597E-5</v>
      </c>
    </row>
    <row r="58" spans="2:11" x14ac:dyDescent="0.2">
      <c r="B58">
        <v>69</v>
      </c>
      <c r="C58">
        <v>0</v>
      </c>
      <c r="D58">
        <v>12</v>
      </c>
      <c r="F58">
        <v>54</v>
      </c>
      <c r="G58">
        <f t="shared" si="0"/>
        <v>2700</v>
      </c>
      <c r="H58">
        <f t="shared" si="1"/>
        <v>2.7</v>
      </c>
      <c r="I58">
        <f t="shared" si="2"/>
        <v>4.6875000000000001E-5</v>
      </c>
      <c r="K58">
        <f t="shared" si="3"/>
        <v>3.9573479786737441E-5</v>
      </c>
    </row>
    <row r="59" spans="2:11" x14ac:dyDescent="0.2">
      <c r="B59">
        <v>70</v>
      </c>
      <c r="C59">
        <v>0</v>
      </c>
      <c r="D59">
        <v>12</v>
      </c>
      <c r="F59">
        <v>55</v>
      </c>
      <c r="G59">
        <f t="shared" si="0"/>
        <v>2750</v>
      </c>
      <c r="H59">
        <f t="shared" si="1"/>
        <v>2.75</v>
      </c>
      <c r="I59">
        <f t="shared" si="2"/>
        <v>4.6875000000000001E-5</v>
      </c>
      <c r="K59">
        <f t="shared" si="3"/>
        <v>3.8922899127649658E-5</v>
      </c>
    </row>
    <row r="60" spans="2:11" x14ac:dyDescent="0.2">
      <c r="B60">
        <v>71</v>
      </c>
      <c r="C60">
        <v>0</v>
      </c>
      <c r="D60">
        <v>14</v>
      </c>
      <c r="F60">
        <v>56</v>
      </c>
      <c r="G60">
        <f t="shared" si="0"/>
        <v>2800</v>
      </c>
      <c r="H60">
        <f t="shared" si="1"/>
        <v>2.8</v>
      </c>
      <c r="I60">
        <f t="shared" si="2"/>
        <v>5.4687500000000001E-5</v>
      </c>
      <c r="K60">
        <f t="shared" si="3"/>
        <v>3.829336334515005E-5</v>
      </c>
    </row>
    <row r="61" spans="2:11" x14ac:dyDescent="0.2">
      <c r="B61">
        <v>72</v>
      </c>
      <c r="C61">
        <v>0</v>
      </c>
      <c r="D61">
        <v>12</v>
      </c>
      <c r="F61">
        <v>57</v>
      </c>
      <c r="G61">
        <f t="shared" si="0"/>
        <v>2850</v>
      </c>
      <c r="H61">
        <f t="shared" si="1"/>
        <v>2.85</v>
      </c>
      <c r="I61">
        <f t="shared" si="2"/>
        <v>4.6875000000000001E-5</v>
      </c>
      <c r="K61">
        <f t="shared" si="3"/>
        <v>3.7683867557778321E-5</v>
      </c>
    </row>
    <row r="62" spans="2:11" x14ac:dyDescent="0.2">
      <c r="B62">
        <v>73</v>
      </c>
      <c r="C62">
        <v>0</v>
      </c>
      <c r="D62">
        <v>12</v>
      </c>
      <c r="F62">
        <v>58</v>
      </c>
      <c r="G62">
        <f t="shared" si="0"/>
        <v>2900</v>
      </c>
      <c r="H62">
        <f t="shared" si="1"/>
        <v>2.9</v>
      </c>
      <c r="I62">
        <f t="shared" si="2"/>
        <v>4.6875000000000001E-5</v>
      </c>
      <c r="K62">
        <f t="shared" si="3"/>
        <v>3.7093469858470421E-5</v>
      </c>
    </row>
    <row r="63" spans="2:11" x14ac:dyDescent="0.2">
      <c r="B63">
        <v>74</v>
      </c>
      <c r="C63">
        <v>0</v>
      </c>
      <c r="D63">
        <v>12</v>
      </c>
      <c r="F63">
        <v>59</v>
      </c>
      <c r="G63">
        <f t="shared" si="0"/>
        <v>2950</v>
      </c>
      <c r="H63">
        <f t="shared" si="1"/>
        <v>2.95</v>
      </c>
      <c r="I63">
        <f t="shared" si="2"/>
        <v>4.6875000000000001E-5</v>
      </c>
      <c r="K63">
        <f t="shared" si="3"/>
        <v>3.6521286457517129E-5</v>
      </c>
    </row>
    <row r="64" spans="2:11" x14ac:dyDescent="0.2">
      <c r="B64">
        <v>75</v>
      </c>
      <c r="C64">
        <v>0</v>
      </c>
      <c r="D64">
        <v>12</v>
      </c>
      <c r="F64">
        <v>60</v>
      </c>
      <c r="G64">
        <f t="shared" si="0"/>
        <v>3000</v>
      </c>
      <c r="H64">
        <f t="shared" si="1"/>
        <v>3</v>
      </c>
      <c r="I64">
        <f t="shared" si="2"/>
        <v>4.6875000000000001E-5</v>
      </c>
      <c r="K64">
        <f t="shared" si="3"/>
        <v>3.5966487268225939E-5</v>
      </c>
    </row>
    <row r="65" spans="2:11" x14ac:dyDescent="0.2">
      <c r="B65">
        <v>76</v>
      </c>
      <c r="C65">
        <v>0</v>
      </c>
      <c r="D65">
        <v>10</v>
      </c>
      <c r="F65">
        <v>61</v>
      </c>
      <c r="G65">
        <f t="shared" si="0"/>
        <v>3050</v>
      </c>
      <c r="H65">
        <f t="shared" si="1"/>
        <v>3.05</v>
      </c>
      <c r="I65">
        <f t="shared" si="2"/>
        <v>3.9062500000000001E-5</v>
      </c>
      <c r="K65">
        <f t="shared" si="3"/>
        <v>3.5428291888914603E-5</v>
      </c>
    </row>
    <row r="66" spans="2:11" x14ac:dyDescent="0.2">
      <c r="B66">
        <v>77</v>
      </c>
      <c r="C66">
        <v>0</v>
      </c>
      <c r="D66">
        <v>10</v>
      </c>
      <c r="F66">
        <v>62</v>
      </c>
      <c r="G66">
        <f t="shared" si="0"/>
        <v>3100</v>
      </c>
      <c r="H66">
        <f t="shared" si="1"/>
        <v>3.1</v>
      </c>
      <c r="I66">
        <f t="shared" si="2"/>
        <v>3.9062500000000001E-5</v>
      </c>
      <c r="K66">
        <f t="shared" si="3"/>
        <v>3.4905965940334038E-5</v>
      </c>
    </row>
    <row r="67" spans="2:11" x14ac:dyDescent="0.2">
      <c r="B67">
        <v>78</v>
      </c>
      <c r="C67">
        <v>0</v>
      </c>
      <c r="D67">
        <v>10</v>
      </c>
      <c r="F67">
        <v>63</v>
      </c>
      <c r="G67">
        <f t="shared" si="0"/>
        <v>3150</v>
      </c>
      <c r="H67">
        <f t="shared" si="1"/>
        <v>3.15</v>
      </c>
      <c r="I67">
        <f t="shared" si="2"/>
        <v>3.9062500000000001E-5</v>
      </c>
      <c r="K67">
        <f t="shared" si="3"/>
        <v>3.4398817722372391E-5</v>
      </c>
    </row>
    <row r="68" spans="2:11" x14ac:dyDescent="0.2">
      <c r="B68">
        <v>79</v>
      </c>
      <c r="C68">
        <v>0</v>
      </c>
      <c r="D68">
        <v>12</v>
      </c>
      <c r="F68">
        <v>64</v>
      </c>
      <c r="G68">
        <f t="shared" si="0"/>
        <v>3200</v>
      </c>
      <c r="H68">
        <f t="shared" si="1"/>
        <v>3.2</v>
      </c>
      <c r="I68">
        <f t="shared" si="2"/>
        <v>4.6875000000000001E-5</v>
      </c>
      <c r="K68">
        <f t="shared" si="3"/>
        <v>3.3906195158033414E-5</v>
      </c>
    </row>
    <row r="69" spans="2:11" x14ac:dyDescent="0.2">
      <c r="B69">
        <v>80</v>
      </c>
      <c r="C69">
        <v>0</v>
      </c>
      <c r="D69">
        <v>10</v>
      </c>
      <c r="F69">
        <v>65</v>
      </c>
      <c r="G69">
        <f t="shared" si="0"/>
        <v>3250</v>
      </c>
      <c r="H69">
        <f t="shared" si="1"/>
        <v>3.25</v>
      </c>
      <c r="I69">
        <f t="shared" si="2"/>
        <v>3.9062500000000001E-5</v>
      </c>
      <c r="K69">
        <f t="shared" si="3"/>
        <v>3.3427482996297583E-5</v>
      </c>
    </row>
    <row r="70" spans="2:11" x14ac:dyDescent="0.2">
      <c r="B70">
        <v>81</v>
      </c>
      <c r="C70">
        <v>0</v>
      </c>
      <c r="D70">
        <v>12</v>
      </c>
      <c r="F70">
        <v>66</v>
      </c>
      <c r="G70">
        <f t="shared" ref="G70:G88" si="4">F70*50000*0.001</f>
        <v>3300</v>
      </c>
      <c r="H70">
        <f t="shared" ref="H70:H88" si="5">G70/1000</f>
        <v>3.3</v>
      </c>
      <c r="I70">
        <f t="shared" ref="I70:I87" si="6">D70/2/128000</f>
        <v>4.6875000000000001E-5</v>
      </c>
      <c r="K70">
        <f t="shared" ref="K70:K88" si="7">$I$4/($I$4*$M$2*$H70+1)</f>
        <v>3.2962100248636521E-5</v>
      </c>
    </row>
    <row r="71" spans="2:11" x14ac:dyDescent="0.2">
      <c r="B71">
        <v>82</v>
      </c>
      <c r="C71">
        <v>0</v>
      </c>
      <c r="D71">
        <v>12</v>
      </c>
      <c r="F71">
        <v>67</v>
      </c>
      <c r="G71">
        <f t="shared" si="4"/>
        <v>3350</v>
      </c>
      <c r="H71">
        <f t="shared" si="5"/>
        <v>3.35</v>
      </c>
      <c r="I71">
        <f t="shared" si="6"/>
        <v>4.6875000000000001E-5</v>
      </c>
      <c r="K71">
        <f t="shared" si="7"/>
        <v>3.2509497836722608E-5</v>
      </c>
    </row>
    <row r="72" spans="2:11" x14ac:dyDescent="0.2">
      <c r="B72">
        <v>83</v>
      </c>
      <c r="C72">
        <v>0</v>
      </c>
      <c r="D72">
        <v>10</v>
      </c>
      <c r="F72">
        <v>68</v>
      </c>
      <c r="G72">
        <f t="shared" si="4"/>
        <v>3400</v>
      </c>
      <c r="H72">
        <f t="shared" si="5"/>
        <v>3.4</v>
      </c>
      <c r="I72">
        <f t="shared" si="6"/>
        <v>3.9062500000000001E-5</v>
      </c>
      <c r="K72">
        <f t="shared" si="7"/>
        <v>3.2069156431309422E-5</v>
      </c>
    </row>
    <row r="73" spans="2:11" x14ac:dyDescent="0.2">
      <c r="B73">
        <v>84</v>
      </c>
      <c r="C73">
        <v>0</v>
      </c>
      <c r="D73">
        <v>10</v>
      </c>
      <c r="F73">
        <v>69</v>
      </c>
      <c r="G73">
        <f t="shared" si="4"/>
        <v>3450</v>
      </c>
      <c r="H73">
        <f t="shared" si="5"/>
        <v>3.45</v>
      </c>
      <c r="I73">
        <f t="shared" si="6"/>
        <v>3.9062500000000001E-5</v>
      </c>
      <c r="K73">
        <f t="shared" si="7"/>
        <v>3.1640584464399182E-5</v>
      </c>
    </row>
    <row r="74" spans="2:11" x14ac:dyDescent="0.2">
      <c r="B74">
        <v>85</v>
      </c>
      <c r="C74">
        <v>0</v>
      </c>
      <c r="D74">
        <v>10</v>
      </c>
      <c r="F74">
        <v>70</v>
      </c>
      <c r="G74">
        <f t="shared" si="4"/>
        <v>3500</v>
      </c>
      <c r="H74">
        <f t="shared" si="5"/>
        <v>3.5</v>
      </c>
      <c r="I74">
        <f t="shared" si="6"/>
        <v>3.9062500000000001E-5</v>
      </c>
      <c r="K74">
        <f t="shared" si="7"/>
        <v>3.1223316298700565E-5</v>
      </c>
    </row>
    <row r="75" spans="2:11" x14ac:dyDescent="0.2">
      <c r="B75">
        <v>86</v>
      </c>
      <c r="C75">
        <v>0</v>
      </c>
      <c r="D75">
        <v>10</v>
      </c>
      <c r="F75">
        <v>71</v>
      </c>
      <c r="G75">
        <f t="shared" si="4"/>
        <v>3550</v>
      </c>
      <c r="H75">
        <f t="shared" si="5"/>
        <v>3.55</v>
      </c>
      <c r="I75">
        <f t="shared" si="6"/>
        <v>3.9062500000000001E-5</v>
      </c>
      <c r="K75">
        <f t="shared" si="7"/>
        <v>3.0816910540045521E-5</v>
      </c>
    </row>
    <row r="76" spans="2:11" x14ac:dyDescent="0.2">
      <c r="B76">
        <v>87</v>
      </c>
      <c r="C76">
        <v>0</v>
      </c>
      <c r="D76">
        <v>16</v>
      </c>
      <c r="F76">
        <v>72</v>
      </c>
      <c r="G76">
        <f t="shared" si="4"/>
        <v>3600</v>
      </c>
      <c r="H76">
        <f t="shared" si="5"/>
        <v>3.6</v>
      </c>
      <c r="I76">
        <f t="shared" si="6"/>
        <v>6.2500000000000001E-5</v>
      </c>
      <c r="K76">
        <f t="shared" si="7"/>
        <v>3.0420948479907231E-5</v>
      </c>
    </row>
    <row r="77" spans="2:11" x14ac:dyDescent="0.2">
      <c r="B77">
        <v>88</v>
      </c>
      <c r="C77">
        <v>0</v>
      </c>
      <c r="D77">
        <v>8</v>
      </c>
      <c r="F77">
        <v>73</v>
      </c>
      <c r="G77">
        <f t="shared" si="4"/>
        <v>3650</v>
      </c>
      <c r="H77">
        <f t="shared" si="5"/>
        <v>3.65</v>
      </c>
      <c r="I77">
        <f t="shared" si="6"/>
        <v>3.1250000000000001E-5</v>
      </c>
      <c r="K77">
        <f t="shared" si="7"/>
        <v>3.0035032656466049E-5</v>
      </c>
    </row>
    <row r="78" spans="2:11" x14ac:dyDescent="0.2">
      <c r="B78">
        <v>89</v>
      </c>
      <c r="C78">
        <v>0</v>
      </c>
      <c r="D78">
        <v>8</v>
      </c>
      <c r="F78">
        <v>74</v>
      </c>
      <c r="G78">
        <f t="shared" si="4"/>
        <v>3700</v>
      </c>
      <c r="H78">
        <f t="shared" si="5"/>
        <v>3.7</v>
      </c>
      <c r="I78">
        <f t="shared" si="6"/>
        <v>3.1250000000000001E-5</v>
      </c>
      <c r="K78">
        <f t="shared" si="7"/>
        <v>2.9658785523828041E-5</v>
      </c>
    </row>
    <row r="79" spans="2:11" x14ac:dyDescent="0.2">
      <c r="B79">
        <v>90</v>
      </c>
      <c r="C79">
        <v>0</v>
      </c>
      <c r="D79">
        <v>10</v>
      </c>
      <c r="F79">
        <v>75</v>
      </c>
      <c r="G79">
        <f t="shared" si="4"/>
        <v>3750</v>
      </c>
      <c r="H79">
        <f t="shared" si="5"/>
        <v>3.75</v>
      </c>
      <c r="I79">
        <f t="shared" si="6"/>
        <v>3.9062500000000001E-5</v>
      </c>
      <c r="K79">
        <f t="shared" si="7"/>
        <v>2.9291848220029863E-5</v>
      </c>
    </row>
    <row r="80" spans="2:11" x14ac:dyDescent="0.2">
      <c r="B80">
        <v>91</v>
      </c>
      <c r="C80">
        <v>0</v>
      </c>
      <c r="D80">
        <v>8</v>
      </c>
      <c r="F80">
        <v>76</v>
      </c>
      <c r="G80">
        <f t="shared" si="4"/>
        <v>3800</v>
      </c>
      <c r="H80">
        <f t="shared" si="5"/>
        <v>3.8</v>
      </c>
      <c r="I80">
        <f t="shared" si="6"/>
        <v>3.1250000000000001E-5</v>
      </c>
      <c r="K80">
        <f t="shared" si="7"/>
        <v>2.8933879425379103E-5</v>
      </c>
    </row>
    <row r="81" spans="2:11" x14ac:dyDescent="0.2">
      <c r="B81">
        <v>92</v>
      </c>
      <c r="C81">
        <v>0</v>
      </c>
      <c r="D81">
        <v>8</v>
      </c>
      <c r="F81">
        <v>77</v>
      </c>
      <c r="G81">
        <f t="shared" si="4"/>
        <v>3850</v>
      </c>
      <c r="H81">
        <f t="shared" si="5"/>
        <v>3.85</v>
      </c>
      <c r="I81">
        <f t="shared" si="6"/>
        <v>3.1250000000000001E-5</v>
      </c>
      <c r="K81">
        <f t="shared" si="7"/>
        <v>2.8584554303495715E-5</v>
      </c>
    </row>
    <row r="82" spans="2:11" x14ac:dyDescent="0.2">
      <c r="B82">
        <v>93</v>
      </c>
      <c r="C82">
        <v>0</v>
      </c>
      <c r="D82">
        <v>6</v>
      </c>
      <c r="F82">
        <v>78</v>
      </c>
      <c r="G82">
        <f t="shared" si="4"/>
        <v>3900</v>
      </c>
      <c r="H82">
        <f t="shared" si="5"/>
        <v>3.9</v>
      </c>
      <c r="I82">
        <f t="shared" si="6"/>
        <v>2.34375E-5</v>
      </c>
      <c r="K82">
        <f t="shared" si="7"/>
        <v>2.8243563518148608E-5</v>
      </c>
    </row>
    <row r="83" spans="2:11" x14ac:dyDescent="0.2">
      <c r="B83">
        <v>94</v>
      </c>
      <c r="C83">
        <v>0</v>
      </c>
      <c r="D83">
        <v>6</v>
      </c>
      <c r="F83">
        <v>79</v>
      </c>
      <c r="G83">
        <f t="shared" si="4"/>
        <v>3950</v>
      </c>
      <c r="H83">
        <f t="shared" si="5"/>
        <v>3.95</v>
      </c>
      <c r="I83">
        <f t="shared" si="6"/>
        <v>2.34375E-5</v>
      </c>
      <c r="K83">
        <f t="shared" si="7"/>
        <v>2.7910612319632761E-5</v>
      </c>
    </row>
    <row r="84" spans="2:11" x14ac:dyDescent="0.2">
      <c r="B84">
        <v>95</v>
      </c>
      <c r="C84">
        <v>0</v>
      </c>
      <c r="D84">
        <v>6</v>
      </c>
      <c r="F84">
        <v>80</v>
      </c>
      <c r="G84">
        <f t="shared" si="4"/>
        <v>4000</v>
      </c>
      <c r="H84">
        <f t="shared" si="5"/>
        <v>4</v>
      </c>
      <c r="I84">
        <f t="shared" si="6"/>
        <v>2.34375E-5</v>
      </c>
      <c r="K84">
        <f t="shared" si="7"/>
        <v>2.758541969501526E-5</v>
      </c>
    </row>
    <row r="85" spans="2:11" x14ac:dyDescent="0.2">
      <c r="B85">
        <v>96</v>
      </c>
      <c r="C85">
        <v>0</v>
      </c>
      <c r="D85">
        <v>8</v>
      </c>
      <c r="F85">
        <v>81</v>
      </c>
      <c r="G85">
        <f t="shared" si="4"/>
        <v>4050</v>
      </c>
      <c r="H85">
        <f t="shared" si="5"/>
        <v>4.05</v>
      </c>
      <c r="I85">
        <f t="shared" si="6"/>
        <v>3.1250000000000001E-5</v>
      </c>
      <c r="K85">
        <f t="shared" si="7"/>
        <v>2.7267717577101175E-5</v>
      </c>
    </row>
    <row r="86" spans="2:11" x14ac:dyDescent="0.2">
      <c r="B86">
        <v>97</v>
      </c>
      <c r="C86">
        <v>0</v>
      </c>
      <c r="D86">
        <v>6</v>
      </c>
      <c r="F86">
        <v>82</v>
      </c>
      <c r="G86">
        <f t="shared" si="4"/>
        <v>4100</v>
      </c>
      <c r="H86">
        <f t="shared" si="5"/>
        <v>4.0999999999999996</v>
      </c>
      <c r="I86">
        <f t="shared" si="6"/>
        <v>2.34375E-5</v>
      </c>
      <c r="K86">
        <f t="shared" si="7"/>
        <v>2.6957250107439262E-5</v>
      </c>
    </row>
    <row r="87" spans="2:11" x14ac:dyDescent="0.2">
      <c r="B87">
        <v>98</v>
      </c>
      <c r="C87">
        <v>0</v>
      </c>
      <c r="D87">
        <v>6</v>
      </c>
      <c r="F87">
        <v>83</v>
      </c>
      <c r="G87">
        <f t="shared" si="4"/>
        <v>4150</v>
      </c>
      <c r="H87">
        <f t="shared" si="5"/>
        <v>4.1500000000000004</v>
      </c>
      <c r="I87">
        <f t="shared" si="6"/>
        <v>2.34375E-5</v>
      </c>
      <c r="K87">
        <f t="shared" si="7"/>
        <v>2.6653772949108917E-5</v>
      </c>
    </row>
    <row r="88" spans="2:11" x14ac:dyDescent="0.2">
      <c r="B88">
        <v>99</v>
      </c>
      <c r="C88">
        <v>0</v>
      </c>
      <c r="D88">
        <v>6</v>
      </c>
      <c r="F88">
        <v>84</v>
      </c>
      <c r="G88">
        <f t="shared" si="4"/>
        <v>4200</v>
      </c>
      <c r="H88">
        <f t="shared" si="5"/>
        <v>4.2</v>
      </c>
      <c r="I88">
        <f>D88/2/128000</f>
        <v>2.34375E-5</v>
      </c>
      <c r="K88">
        <f t="shared" si="7"/>
        <v>2.6357052645409078E-5</v>
      </c>
    </row>
    <row r="89" spans="2:11" x14ac:dyDescent="0.2">
      <c r="B89">
        <v>100</v>
      </c>
      <c r="C89">
        <v>0</v>
      </c>
      <c r="D89">
        <v>6</v>
      </c>
      <c r="F89">
        <v>85</v>
      </c>
      <c r="G89">
        <f t="shared" ref="G89" si="8">F89*50000*0.001</f>
        <v>4250</v>
      </c>
      <c r="H89">
        <f t="shared" ref="H89" si="9">G89/1000</f>
        <v>4.25</v>
      </c>
      <c r="I89">
        <f>D89/2/128000</f>
        <v>2.34375E-5</v>
      </c>
      <c r="K89">
        <f>$I$4/($I$4*$M$2*$H89+1)</f>
        <v>2.6066866020911461E-5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FA30F-E103-4649-88D7-4233D6C1B8D8}">
  <dimension ref="B1:X49"/>
  <sheetViews>
    <sheetView tabSelected="1" topLeftCell="G1" workbookViewId="0">
      <selection activeCell="L14" sqref="L14"/>
    </sheetView>
  </sheetViews>
  <sheetFormatPr baseColWidth="10" defaultRowHeight="16" x14ac:dyDescent="0.2"/>
  <cols>
    <col min="3" max="4" width="12.1640625" bestFit="1" customWidth="1"/>
    <col min="6" max="6" width="12.1640625" bestFit="1" customWidth="1"/>
    <col min="10" max="14" width="12.1640625" bestFit="1" customWidth="1"/>
    <col min="16" max="16" width="12.1640625" bestFit="1" customWidth="1"/>
    <col min="21" max="21" width="11.1640625" bestFit="1" customWidth="1"/>
    <col min="23" max="23" width="11.1640625" bestFit="1" customWidth="1"/>
    <col min="24" max="24" width="12.1640625" bestFit="1" customWidth="1"/>
  </cols>
  <sheetData>
    <row r="1" spans="2:24" x14ac:dyDescent="0.2">
      <c r="C1" t="s">
        <v>14</v>
      </c>
      <c r="D1" t="s">
        <v>37</v>
      </c>
    </row>
    <row r="2" spans="2:24" x14ac:dyDescent="0.2">
      <c r="R2" t="s">
        <v>34</v>
      </c>
      <c r="S2" t="s">
        <v>10</v>
      </c>
      <c r="W2" t="s">
        <v>51</v>
      </c>
    </row>
    <row r="3" spans="2:24" x14ac:dyDescent="0.2">
      <c r="B3" t="s">
        <v>9</v>
      </c>
      <c r="C3" t="s">
        <v>10</v>
      </c>
      <c r="D3" t="s">
        <v>7</v>
      </c>
      <c r="E3" t="s">
        <v>47</v>
      </c>
      <c r="F3" t="s">
        <v>11</v>
      </c>
      <c r="J3" t="s">
        <v>16</v>
      </c>
      <c r="K3" t="s">
        <v>18</v>
      </c>
      <c r="L3" t="s">
        <v>21</v>
      </c>
      <c r="M3" t="s">
        <v>48</v>
      </c>
      <c r="O3" t="s">
        <v>22</v>
      </c>
      <c r="Q3">
        <v>400</v>
      </c>
      <c r="R3" s="14">
        <f>(0.000034294)*Q3^(5.6658)</f>
        <v>18965733442.117989</v>
      </c>
      <c r="S3">
        <f>(0.00000000000003429)*Q3^5.666</f>
        <v>18.986258781292236</v>
      </c>
      <c r="V3" t="s">
        <v>52</v>
      </c>
      <c r="W3" t="s">
        <v>50</v>
      </c>
      <c r="X3" t="s">
        <v>49</v>
      </c>
    </row>
    <row r="4" spans="2:24" x14ac:dyDescent="0.2">
      <c r="B4">
        <v>600</v>
      </c>
      <c r="C4" s="2">
        <v>172.072</v>
      </c>
      <c r="D4" s="12">
        <f>C4/(0.000000001)</f>
        <v>172072000000</v>
      </c>
      <c r="E4">
        <f>1/(B4*0.000086173)</f>
        <v>19.340938190229732</v>
      </c>
      <c r="F4">
        <f>(3.41)^3/2</f>
        <v>19.825910500000003</v>
      </c>
      <c r="G4" t="s">
        <v>12</v>
      </c>
      <c r="I4">
        <v>600</v>
      </c>
      <c r="J4">
        <f>(0.000000000392)*EXP(-0.523/I4/(0.000086173))</f>
        <v>1.5858512862867561E-14</v>
      </c>
      <c r="K4">
        <f>(0.000000000266)*EXP(-0.665/I4/(0.000086173))</f>
        <v>6.9040816780755226E-16</v>
      </c>
      <c r="L4">
        <f>J4+K4</f>
        <v>1.6548921030675113E-14</v>
      </c>
      <c r="M4">
        <f>AVERAGE(J4:K4)</f>
        <v>8.2744605153375566E-15</v>
      </c>
      <c r="O4" s="14">
        <f>L4/(0.000000001)</f>
        <v>1.6548921030675113E-5</v>
      </c>
      <c r="P4" s="17">
        <f>O4*2000</f>
        <v>3.3097842061350226E-2</v>
      </c>
      <c r="Q4">
        <v>600</v>
      </c>
      <c r="R4" s="14">
        <f t="shared" ref="R4:R10" si="0">(0.000034294)*Q4^(5.6658)</f>
        <v>188654642914.60367</v>
      </c>
      <c r="S4">
        <f t="shared" ref="S4:S10" si="1">(0.00000000000003429)*Q4^5.666</f>
        <v>188.87412691333995</v>
      </c>
      <c r="V4">
        <f>1/I4/(0.000086173)</f>
        <v>19.340938190229732</v>
      </c>
      <c r="W4">
        <f>J4*2000</f>
        <v>3.1717025725735121E-11</v>
      </c>
      <c r="X4">
        <f>K4*2000</f>
        <v>1.3808163356151045E-12</v>
      </c>
    </row>
    <row r="5" spans="2:24" x14ac:dyDescent="0.2">
      <c r="B5">
        <v>700</v>
      </c>
      <c r="C5" s="2">
        <v>429.19900000000001</v>
      </c>
      <c r="D5" s="12">
        <f t="shared" ref="D5:D10" si="2">C5/(0.000000001)</f>
        <v>429199000000</v>
      </c>
      <c r="E5">
        <f t="shared" ref="E5:E10" si="3">1/(B5*0.000086173)</f>
        <v>16.577947020196913</v>
      </c>
      <c r="F5">
        <f>F4*1E-30</f>
        <v>1.9825910500000003E-29</v>
      </c>
      <c r="G5" t="s">
        <v>13</v>
      </c>
      <c r="I5">
        <v>700</v>
      </c>
      <c r="J5">
        <f t="shared" ref="J5:J10" si="4">(0.000000000392)*EXP(-0.523/I5/(0.000086173))</f>
        <v>6.7272452384127942E-14</v>
      </c>
      <c r="K5">
        <f t="shared" ref="K5:K10" si="5">(0.000000000266)*EXP(-0.665/I5/(0.000086173))</f>
        <v>4.3358463140515789E-15</v>
      </c>
      <c r="L5">
        <f t="shared" ref="L5:L7" si="6">J5+K5</f>
        <v>7.1608298698179515E-14</v>
      </c>
      <c r="M5">
        <f t="shared" ref="M5:M10" si="7">AVERAGE(J5:K5)</f>
        <v>3.5804149349089757E-14</v>
      </c>
      <c r="O5" s="14">
        <f>L5/(0.000000001)</f>
        <v>7.1608298698179509E-5</v>
      </c>
      <c r="P5" s="17">
        <f t="shared" ref="P5:P10" si="8">O5*2000</f>
        <v>0.14321659739635903</v>
      </c>
      <c r="Q5">
        <v>700</v>
      </c>
      <c r="R5" s="14">
        <f t="shared" si="0"/>
        <v>451829537436.12347</v>
      </c>
      <c r="S5">
        <f t="shared" si="1"/>
        <v>452.36914994068786</v>
      </c>
      <c r="V5">
        <f t="shared" ref="V5:V8" si="9">1/I5/(0.000086173)</f>
        <v>16.577947020196913</v>
      </c>
      <c r="W5">
        <f t="shared" ref="W5:W8" si="10">J5*2000</f>
        <v>1.3454490476825588E-10</v>
      </c>
      <c r="X5">
        <f t="shared" ref="X5:X8" si="11">K5*2000</f>
        <v>8.6716926281031581E-12</v>
      </c>
    </row>
    <row r="6" spans="2:24" x14ac:dyDescent="0.2">
      <c r="B6">
        <v>800</v>
      </c>
      <c r="C6" s="2">
        <v>1057.1389999999999</v>
      </c>
      <c r="D6" s="12">
        <f t="shared" si="2"/>
        <v>1057138999999.9999</v>
      </c>
      <c r="E6">
        <f t="shared" si="3"/>
        <v>14.5057036426723</v>
      </c>
      <c r="I6">
        <v>800</v>
      </c>
      <c r="J6">
        <f t="shared" si="4"/>
        <v>1.9884668758454518E-13</v>
      </c>
      <c r="K6">
        <f t="shared" si="5"/>
        <v>1.7200847663845354E-14</v>
      </c>
      <c r="L6">
        <f t="shared" si="6"/>
        <v>2.1604753524839053E-13</v>
      </c>
      <c r="M6">
        <f t="shared" si="7"/>
        <v>1.0802376762419527E-13</v>
      </c>
      <c r="O6" s="14">
        <f>L6/(0.000000001)</f>
        <v>2.1604753524839053E-4</v>
      </c>
      <c r="P6" s="17">
        <f t="shared" si="8"/>
        <v>0.43209507049678109</v>
      </c>
      <c r="Q6">
        <v>800</v>
      </c>
      <c r="R6" s="14">
        <f t="shared" si="0"/>
        <v>962820640302.08105</v>
      </c>
      <c r="S6">
        <f t="shared" si="1"/>
        <v>963.99626539418955</v>
      </c>
      <c r="V6">
        <f t="shared" si="9"/>
        <v>14.505703642672298</v>
      </c>
      <c r="W6">
        <f t="shared" si="10"/>
        <v>3.9769337516909034E-10</v>
      </c>
      <c r="X6">
        <f t="shared" si="11"/>
        <v>3.440169532769071E-11</v>
      </c>
    </row>
    <row r="7" spans="2:24" x14ac:dyDescent="0.2">
      <c r="B7">
        <v>900</v>
      </c>
      <c r="C7" s="2">
        <v>2280.855</v>
      </c>
      <c r="D7" s="12">
        <f t="shared" si="2"/>
        <v>2280855000000</v>
      </c>
      <c r="E7">
        <f t="shared" si="3"/>
        <v>12.893958793486487</v>
      </c>
      <c r="F7">
        <f>F4/1000</f>
        <v>1.9825910500000002E-2</v>
      </c>
      <c r="G7" t="s">
        <v>29</v>
      </c>
      <c r="I7">
        <v>900</v>
      </c>
      <c r="J7">
        <f t="shared" si="4"/>
        <v>4.6195924355603135E-13</v>
      </c>
      <c r="K7">
        <f>(0.000000000266)*EXP(-0.665/I7/(0.000086173))</f>
        <v>5.0237863234514219E-14</v>
      </c>
      <c r="L7">
        <f t="shared" si="6"/>
        <v>5.1219710679054559E-13</v>
      </c>
      <c r="M7">
        <f t="shared" si="7"/>
        <v>2.560985533952728E-13</v>
      </c>
      <c r="O7" s="14">
        <f>L7/(0.000000001)</f>
        <v>5.1219710679054552E-4</v>
      </c>
      <c r="P7" s="17">
        <f t="shared" si="8"/>
        <v>1.0243942135810911</v>
      </c>
      <c r="Q7">
        <v>900</v>
      </c>
      <c r="R7" s="14">
        <f t="shared" si="0"/>
        <v>1876572524962.2778</v>
      </c>
      <c r="S7">
        <f t="shared" si="1"/>
        <v>1878.9081213001596</v>
      </c>
      <c r="V7">
        <f t="shared" si="9"/>
        <v>12.893958793486487</v>
      </c>
      <c r="W7">
        <f t="shared" si="10"/>
        <v>9.2391848711206272E-10</v>
      </c>
      <c r="X7">
        <f t="shared" si="11"/>
        <v>1.0047572646902844E-10</v>
      </c>
    </row>
    <row r="8" spans="2:24" x14ac:dyDescent="0.2">
      <c r="B8">
        <v>1000</v>
      </c>
      <c r="C8" s="2">
        <v>3380.337</v>
      </c>
      <c r="D8" s="12">
        <f t="shared" si="2"/>
        <v>3380337000000</v>
      </c>
      <c r="E8">
        <f t="shared" si="3"/>
        <v>11.604562914137839</v>
      </c>
      <c r="I8">
        <v>1000</v>
      </c>
      <c r="J8">
        <f>(0.000000000392)*EXP(-0.523/I8/(0.000086173))</f>
        <v>9.0671730002506872E-13</v>
      </c>
      <c r="K8">
        <f t="shared" si="5"/>
        <v>1.1841758695165239E-13</v>
      </c>
      <c r="L8">
        <f t="shared" ref="L8:L10" si="12">J8+K8</f>
        <v>1.0251348869767211E-12</v>
      </c>
      <c r="M8">
        <f t="shared" si="7"/>
        <v>5.1256744348836056E-13</v>
      </c>
      <c r="O8" s="14">
        <f>L8/(0.000000001)</f>
        <v>1.025134886976721E-3</v>
      </c>
      <c r="P8" s="17">
        <f>O8*2000</f>
        <v>2.0502697739534419</v>
      </c>
      <c r="Q8">
        <v>1000</v>
      </c>
      <c r="R8" s="14">
        <f t="shared" si="0"/>
        <v>3408930471989.5225</v>
      </c>
      <c r="S8">
        <f t="shared" si="1"/>
        <v>3413.2451760983845</v>
      </c>
      <c r="V8">
        <f t="shared" si="9"/>
        <v>11.604562914137839</v>
      </c>
      <c r="W8">
        <f t="shared" si="10"/>
        <v>1.8134346000501375E-9</v>
      </c>
      <c r="X8">
        <f t="shared" si="11"/>
        <v>2.3683517390330481E-10</v>
      </c>
    </row>
    <row r="9" spans="2:24" x14ac:dyDescent="0.2">
      <c r="B9">
        <v>1100</v>
      </c>
      <c r="C9" s="2">
        <v>5785.7000000000007</v>
      </c>
      <c r="D9" s="12">
        <f t="shared" si="2"/>
        <v>5785700000000</v>
      </c>
      <c r="E9">
        <f t="shared" si="3"/>
        <v>10.549602649216217</v>
      </c>
      <c r="O9" s="14"/>
      <c r="P9" s="17"/>
      <c r="Q9">
        <v>1100</v>
      </c>
      <c r="R9" s="14">
        <f t="shared" si="0"/>
        <v>5849797318633.75</v>
      </c>
      <c r="S9">
        <f t="shared" si="1"/>
        <v>5857.3130940598221</v>
      </c>
    </row>
    <row r="10" spans="2:24" x14ac:dyDescent="0.2">
      <c r="B10">
        <v>1200</v>
      </c>
      <c r="C10" s="2">
        <v>8447.3739999999998</v>
      </c>
      <c r="D10" s="12">
        <f t="shared" si="2"/>
        <v>8447373999999.999</v>
      </c>
      <c r="E10">
        <f t="shared" si="3"/>
        <v>9.670469095114866</v>
      </c>
      <c r="I10">
        <v>1200</v>
      </c>
      <c r="J10">
        <f t="shared" si="4"/>
        <v>2.4932984262306196E-12</v>
      </c>
      <c r="K10">
        <f t="shared" si="5"/>
        <v>4.2854238137762868E-13</v>
      </c>
      <c r="L10">
        <f t="shared" si="12"/>
        <v>2.9218408076082482E-12</v>
      </c>
      <c r="M10">
        <f t="shared" si="7"/>
        <v>1.4609204038041241E-12</v>
      </c>
      <c r="O10" s="14">
        <f>L10/(0.000000001)</f>
        <v>2.9218408076082478E-3</v>
      </c>
      <c r="P10" s="17">
        <f t="shared" si="8"/>
        <v>5.8436816152164957</v>
      </c>
      <c r="Q10">
        <v>1200</v>
      </c>
      <c r="R10" s="14">
        <f t="shared" si="0"/>
        <v>9577303437346.7676</v>
      </c>
      <c r="S10">
        <f t="shared" si="1"/>
        <v>9589.7751669460631</v>
      </c>
    </row>
    <row r="12" spans="2:24" x14ac:dyDescent="0.2">
      <c r="B12" t="s">
        <v>14</v>
      </c>
      <c r="C12" t="s">
        <v>15</v>
      </c>
      <c r="E12" t="s">
        <v>36</v>
      </c>
      <c r="G12" t="s">
        <v>35</v>
      </c>
    </row>
    <row r="13" spans="2:24" x14ac:dyDescent="0.2">
      <c r="D13" t="s">
        <v>17</v>
      </c>
      <c r="E13" t="s">
        <v>20</v>
      </c>
      <c r="I13" t="s">
        <v>17</v>
      </c>
      <c r="J13" t="s">
        <v>20</v>
      </c>
    </row>
    <row r="14" spans="2:24" x14ac:dyDescent="0.2">
      <c r="B14">
        <v>600</v>
      </c>
      <c r="C14" s="1">
        <f>4*3.14*L4*$D14/$F$5</f>
        <v>172072000000</v>
      </c>
      <c r="D14" s="1">
        <f>(D4*$F$5)/(4*3.14*L4)</f>
        <v>1.6412850925237602E-5</v>
      </c>
      <c r="E14" s="16">
        <f>D14/(0.00000000034)</f>
        <v>48273.090956581182</v>
      </c>
      <c r="F14">
        <f>E14/2000</f>
        <v>24.136545478290589</v>
      </c>
      <c r="G14">
        <v>600</v>
      </c>
      <c r="H14" s="1">
        <f>4*3.14*P4*I14/$F$7</f>
        <v>172.07200000000003</v>
      </c>
      <c r="I14" s="1">
        <f>(C4*$F$7)/(4*3.14*P4)</f>
        <v>8.2064254626188013</v>
      </c>
      <c r="J14" s="16">
        <f>I14/0.34</f>
        <v>24.136545478290589</v>
      </c>
      <c r="K14" s="1"/>
    </row>
    <row r="15" spans="2:24" x14ac:dyDescent="0.2">
      <c r="B15">
        <v>700</v>
      </c>
      <c r="C15" s="1">
        <f>4*3.14*L5*$D15/$F$5</f>
        <v>429198999999.99994</v>
      </c>
      <c r="D15" s="1">
        <f>(D5*$F$5)/(4*3.14*L5)</f>
        <v>9.4610393251589143E-6</v>
      </c>
      <c r="E15" s="16">
        <f t="shared" ref="E15:E19" si="13">D15/(0.00000000034)</f>
        <v>27826.586250467393</v>
      </c>
      <c r="F15">
        <f t="shared" ref="F15:F19" si="14">E15/2000</f>
        <v>13.913293125233697</v>
      </c>
      <c r="G15">
        <v>700</v>
      </c>
      <c r="H15" s="1">
        <f>4*3.14*P5*I15/$F$7</f>
        <v>429.19900000000001</v>
      </c>
      <c r="I15" s="1">
        <f>(C5*$F$7)/(4*3.14*P5)</f>
        <v>4.7305196625794572</v>
      </c>
      <c r="J15" s="16">
        <f t="shared" ref="J15:J18" si="15">I15/0.34</f>
        <v>13.913293125233697</v>
      </c>
      <c r="K15" s="1"/>
    </row>
    <row r="16" spans="2:24" x14ac:dyDescent="0.2">
      <c r="B16">
        <v>800</v>
      </c>
      <c r="C16" s="1">
        <f>4*3.14*L6*$D16/$F$5</f>
        <v>1057138999999.9998</v>
      </c>
      <c r="D16" s="1">
        <f>(D6*$F$5)/(4*3.14*L6)</f>
        <v>7.7237157244546637E-6</v>
      </c>
      <c r="E16" s="16">
        <f t="shared" si="13"/>
        <v>22716.810954278422</v>
      </c>
      <c r="F16">
        <f t="shared" si="14"/>
        <v>11.358405477139211</v>
      </c>
      <c r="G16">
        <v>800</v>
      </c>
      <c r="H16" s="1">
        <f>4*3.14*P6*I16/$F$7</f>
        <v>1057.1389999999999</v>
      </c>
      <c r="I16" s="1">
        <f>(C6*$F$7)/(4*3.14*P6)</f>
        <v>3.8618578622273319</v>
      </c>
      <c r="J16" s="16">
        <f t="shared" si="15"/>
        <v>11.358405477139211</v>
      </c>
      <c r="K16" s="1"/>
    </row>
    <row r="17" spans="2:11" x14ac:dyDescent="0.2">
      <c r="B17">
        <v>900</v>
      </c>
      <c r="C17" s="1">
        <f>4*3.14*L7*$D17/$F$5</f>
        <v>2280855000000</v>
      </c>
      <c r="D17" s="1">
        <f>(D7*$F$5)/(4*3.14*L7)</f>
        <v>7.02917017829598E-6</v>
      </c>
      <c r="E17" s="16">
        <f t="shared" si="13"/>
        <v>20674.029936164647</v>
      </c>
      <c r="F17">
        <f t="shared" si="14"/>
        <v>10.337014968082324</v>
      </c>
      <c r="G17">
        <v>900</v>
      </c>
      <c r="H17" s="1">
        <f>4*3.14*P7*I17/$F$7</f>
        <v>2280.855</v>
      </c>
      <c r="I17" s="1">
        <f>(C7*$F$7)/(4*3.14*P7)</f>
        <v>3.5145850891479906</v>
      </c>
      <c r="J17" s="16">
        <f t="shared" si="15"/>
        <v>10.337014968082325</v>
      </c>
      <c r="K17" s="1"/>
    </row>
    <row r="18" spans="2:11" x14ac:dyDescent="0.2">
      <c r="B18">
        <v>1000</v>
      </c>
      <c r="C18" s="1">
        <f>4*3.14*L8*$D18/$F$5</f>
        <v>3380337000000</v>
      </c>
      <c r="D18" s="1">
        <f>(D8*$F$5)/(4*3.14*L8)</f>
        <v>5.2050210173299376E-6</v>
      </c>
      <c r="E18" s="16">
        <f t="shared" si="13"/>
        <v>15308.885345088051</v>
      </c>
      <c r="F18">
        <f t="shared" si="14"/>
        <v>7.6544426725440253</v>
      </c>
      <c r="G18">
        <v>1000</v>
      </c>
      <c r="H18" s="1">
        <f>4*3.14*P8*I18/$F$7</f>
        <v>3380.3369999999995</v>
      </c>
      <c r="I18" s="1">
        <f>(C8*$F$7)/(4*3.14*P8)</f>
        <v>2.6025105086649689</v>
      </c>
      <c r="J18" s="16">
        <f t="shared" si="15"/>
        <v>7.6544426725440253</v>
      </c>
      <c r="K18" s="1"/>
    </row>
    <row r="19" spans="2:11" x14ac:dyDescent="0.2">
      <c r="B19">
        <v>1200</v>
      </c>
      <c r="C19" s="1">
        <f t="shared" ref="C19" si="16">4*3.14*L10*$D19/$F$5</f>
        <v>8447373999999.998</v>
      </c>
      <c r="D19" s="1">
        <f t="shared" ref="D19" si="17">(D10*$F$5)/(4*3.14*L10)</f>
        <v>4.5636115877629306E-6</v>
      </c>
      <c r="E19" s="16">
        <f t="shared" si="13"/>
        <v>13422.387022832148</v>
      </c>
      <c r="F19">
        <f t="shared" si="14"/>
        <v>6.7111935114160746</v>
      </c>
      <c r="G19">
        <v>1200</v>
      </c>
      <c r="H19" s="1">
        <f>4*3.14*P10*I19/$F$7</f>
        <v>8447.3739999999998</v>
      </c>
      <c r="I19" s="1">
        <f>(C10*$F$7)/(4*3.14*P10)</f>
        <v>2.2818057938814658</v>
      </c>
      <c r="J19" s="16">
        <f>I19/0.34</f>
        <v>6.7111935114160755</v>
      </c>
      <c r="K19" s="1"/>
    </row>
    <row r="21" spans="2:11" x14ac:dyDescent="0.2">
      <c r="D21" t="s">
        <v>19</v>
      </c>
      <c r="G21" t="s">
        <v>30</v>
      </c>
    </row>
    <row r="22" spans="2:11" x14ac:dyDescent="0.2">
      <c r="B22">
        <v>600</v>
      </c>
      <c r="C22" s="1">
        <f>4*3.14*L4*$D$22/$F$5</f>
        <v>10693659.547599843</v>
      </c>
      <c r="D22" s="13">
        <f>3*(0.00000000034)</f>
        <v>1.02E-9</v>
      </c>
    </row>
    <row r="23" spans="2:11" x14ac:dyDescent="0.2">
      <c r="B23">
        <v>800</v>
      </c>
      <c r="C23" s="1">
        <f>4*3.14*L6*$D$22/$F$5</f>
        <v>139606611.4378041</v>
      </c>
      <c r="G23" t="s">
        <v>31</v>
      </c>
      <c r="I23" t="s">
        <v>32</v>
      </c>
    </row>
    <row r="24" spans="2:11" x14ac:dyDescent="0.2">
      <c r="B24">
        <v>1000</v>
      </c>
      <c r="C24" s="1">
        <f>4*3.14*L8*$D$22/$F$5</f>
        <v>662426477.91818535</v>
      </c>
      <c r="G24" t="s">
        <v>26</v>
      </c>
      <c r="H24">
        <v>0.34</v>
      </c>
    </row>
    <row r="25" spans="2:11" x14ac:dyDescent="0.2">
      <c r="G25" t="s">
        <v>11</v>
      </c>
      <c r="H25">
        <f>(H24^3)/2</f>
        <v>1.9652000000000006E-2</v>
      </c>
      <c r="K25" s="14">
        <f>2000*0.000000000392</f>
        <v>7.8400000000000003E-7</v>
      </c>
    </row>
    <row r="26" spans="2:11" x14ac:dyDescent="0.2">
      <c r="C26">
        <f>C22*(0.000000001)</f>
        <v>1.0693659547599843E-2</v>
      </c>
      <c r="G26" t="s">
        <v>17</v>
      </c>
      <c r="H26">
        <f>H24*3</f>
        <v>1.02</v>
      </c>
    </row>
    <row r="27" spans="2:11" x14ac:dyDescent="0.2">
      <c r="C27">
        <f t="shared" ref="C27" si="18">C23*(0.000000001)</f>
        <v>0.13960661143780412</v>
      </c>
      <c r="G27" t="s">
        <v>6</v>
      </c>
      <c r="H27">
        <f>4*3.14*(O8)*H26/H25</f>
        <v>0.66828862528170996</v>
      </c>
      <c r="I27" t="s">
        <v>24</v>
      </c>
    </row>
    <row r="28" spans="2:11" ht="19" x14ac:dyDescent="0.2">
      <c r="C28">
        <f>C24*(0.000000001)</f>
        <v>0.66242647791818543</v>
      </c>
      <c r="K28" t="s">
        <v>54</v>
      </c>
    </row>
    <row r="30" spans="2:11" x14ac:dyDescent="0.2">
      <c r="B30" s="3"/>
      <c r="C30" s="4" t="s">
        <v>23</v>
      </c>
      <c r="D30" s="4"/>
      <c r="E30" s="4"/>
      <c r="F30" s="5"/>
    </row>
    <row r="31" spans="2:11" x14ac:dyDescent="0.2">
      <c r="B31" s="6"/>
      <c r="C31" s="7"/>
      <c r="D31" s="7"/>
      <c r="E31" s="7"/>
      <c r="F31" s="8"/>
    </row>
    <row r="32" spans="2:11" x14ac:dyDescent="0.2">
      <c r="B32" s="6"/>
      <c r="C32" s="7" t="s">
        <v>6</v>
      </c>
      <c r="D32" s="7">
        <v>18110</v>
      </c>
      <c r="E32" s="7" t="s">
        <v>24</v>
      </c>
      <c r="F32" s="8"/>
    </row>
    <row r="33" spans="2:6" x14ac:dyDescent="0.2">
      <c r="B33" s="6"/>
      <c r="C33" s="7"/>
      <c r="D33" s="7"/>
      <c r="E33" s="7"/>
      <c r="F33" s="8"/>
    </row>
    <row r="34" spans="2:6" x14ac:dyDescent="0.2">
      <c r="B34" s="6"/>
      <c r="C34" s="7" t="s">
        <v>16</v>
      </c>
      <c r="D34" s="7">
        <v>35.799999999999997</v>
      </c>
      <c r="E34" s="7" t="s">
        <v>22</v>
      </c>
      <c r="F34" s="8"/>
    </row>
    <row r="35" spans="2:6" x14ac:dyDescent="0.2">
      <c r="B35" s="6"/>
      <c r="C35" s="7" t="s">
        <v>18</v>
      </c>
      <c r="D35" s="7">
        <v>2.2999999999999998</v>
      </c>
      <c r="E35" s="7" t="s">
        <v>22</v>
      </c>
      <c r="F35" s="8"/>
    </row>
    <row r="36" spans="2:6" x14ac:dyDescent="0.2">
      <c r="B36" s="6"/>
      <c r="C36" s="7"/>
      <c r="D36" s="7"/>
      <c r="E36" s="7"/>
      <c r="F36" s="8"/>
    </row>
    <row r="37" spans="2:6" x14ac:dyDescent="0.2">
      <c r="B37" s="6" t="s">
        <v>25</v>
      </c>
      <c r="C37" s="7" t="s">
        <v>26</v>
      </c>
      <c r="D37" s="7">
        <v>0.32</v>
      </c>
      <c r="E37" s="7" t="s">
        <v>27</v>
      </c>
      <c r="F37" s="8"/>
    </row>
    <row r="38" spans="2:6" x14ac:dyDescent="0.2">
      <c r="B38" s="6"/>
      <c r="C38" s="7" t="s">
        <v>11</v>
      </c>
      <c r="D38" s="7">
        <f>(D37^3)/2</f>
        <v>1.6384000000000003E-2</v>
      </c>
      <c r="E38" s="7" t="s">
        <v>28</v>
      </c>
      <c r="F38" s="8"/>
    </row>
    <row r="39" spans="2:6" x14ac:dyDescent="0.2">
      <c r="B39" s="6"/>
      <c r="C39" s="7"/>
      <c r="D39" s="7"/>
      <c r="E39" s="7"/>
      <c r="F39" s="8"/>
    </row>
    <row r="40" spans="2:6" x14ac:dyDescent="0.2">
      <c r="B40" s="6" t="s">
        <v>25</v>
      </c>
      <c r="C40" s="7" t="s">
        <v>17</v>
      </c>
      <c r="D40" s="7">
        <f>2.8*D37</f>
        <v>0.89599999999999991</v>
      </c>
      <c r="E40" s="15" t="s">
        <v>27</v>
      </c>
      <c r="F40" s="8"/>
    </row>
    <row r="41" spans="2:6" x14ac:dyDescent="0.2">
      <c r="B41" s="6"/>
      <c r="C41" s="7"/>
      <c r="D41" s="7"/>
      <c r="E41" s="7"/>
      <c r="F41" s="8"/>
    </row>
    <row r="42" spans="2:6" x14ac:dyDescent="0.2">
      <c r="B42" s="6"/>
      <c r="C42" s="7" t="s">
        <v>6</v>
      </c>
      <c r="D42" s="7">
        <f>4*3.14*(D34+D35)/D38</f>
        <v>29207.519531249993</v>
      </c>
      <c r="E42" s="7" t="s">
        <v>24</v>
      </c>
      <c r="F42" s="8"/>
    </row>
    <row r="43" spans="2:6" x14ac:dyDescent="0.2">
      <c r="B43" s="6"/>
      <c r="C43" s="7"/>
      <c r="D43" s="7"/>
      <c r="E43" s="7"/>
      <c r="F43" s="8"/>
    </row>
    <row r="44" spans="2:6" x14ac:dyDescent="0.2">
      <c r="B44" s="6"/>
      <c r="C44" s="7" t="s">
        <v>33</v>
      </c>
      <c r="D44" s="7"/>
      <c r="E44" s="7"/>
      <c r="F44" s="8"/>
    </row>
    <row r="45" spans="2:6" x14ac:dyDescent="0.2">
      <c r="B45" s="6"/>
      <c r="C45" s="7"/>
      <c r="D45" s="7"/>
      <c r="E45" s="7"/>
      <c r="F45" s="8"/>
    </row>
    <row r="46" spans="2:6" x14ac:dyDescent="0.2">
      <c r="B46" s="9"/>
      <c r="C46" s="10"/>
      <c r="D46" s="10"/>
      <c r="E46" s="10"/>
      <c r="F46" s="11"/>
    </row>
    <row r="49" spans="5:5" x14ac:dyDescent="0.2">
      <c r="E49">
        <f>0.0246*1100^2-30.755*1100+9850.2</f>
        <v>5785.7000000000007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600 K</vt:lpstr>
      <vt:lpstr>700 K</vt:lpstr>
      <vt:lpstr>800 K</vt:lpstr>
      <vt:lpstr>900 K</vt:lpstr>
      <vt:lpstr>1000 K</vt:lpstr>
      <vt:lpstr>1200 K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2020-06-26T13:10:11Z</dcterms:created>
  <dcterms:modified xsi:type="dcterms:W3CDTF">2021-10-06T14:04:16Z</dcterms:modified>
</cp:coreProperties>
</file>