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36CBAA6F-20CA-434A-91C2-0E31B478F60F}" xr6:coauthVersionLast="36" xr6:coauthVersionMax="36" xr10:uidLastSave="{00000000-0000-0000-0000-000000000000}"/>
  <bookViews>
    <workbookView xWindow="1480" yWindow="5980" windowWidth="29280" windowHeight="16440" activeTab="7" xr2:uid="{A20C1520-9A2D-E945-AFDD-4A9D75A1116A}"/>
  </bookViews>
  <sheets>
    <sheet name="UZr_900K" sheetId="10" r:id="rId1"/>
    <sheet name="UZr_1000K" sheetId="1" r:id="rId2"/>
    <sheet name="UZr_1100K" sheetId="5" r:id="rId3"/>
    <sheet name="UZr_1200K" sheetId="6" r:id="rId4"/>
    <sheet name="UZr_1300K" sheetId="7" r:id="rId5"/>
    <sheet name="UZr_1400K" sheetId="8" r:id="rId6"/>
    <sheet name="u23zr" sheetId="3" r:id="rId7"/>
    <sheet name="summary" sheetId="9" r:id="rId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5" i="9" l="1"/>
  <c r="AA45" i="9"/>
  <c r="Y53" i="8"/>
  <c r="Y52" i="8"/>
  <c r="Y51" i="8"/>
  <c r="Y50" i="8"/>
  <c r="Y49" i="8"/>
  <c r="Y48" i="8"/>
  <c r="Y47" i="8"/>
  <c r="Y46" i="8"/>
  <c r="Y45" i="8"/>
  <c r="Y44" i="8"/>
  <c r="Y43" i="8"/>
  <c r="Y42" i="8"/>
  <c r="Y55" i="8" s="1"/>
  <c r="Y41" i="8"/>
  <c r="Y53" i="7"/>
  <c r="Y52" i="7"/>
  <c r="Y51" i="7"/>
  <c r="Y50" i="7"/>
  <c r="Y49" i="7"/>
  <c r="Y48" i="7"/>
  <c r="Y47" i="7"/>
  <c r="Y46" i="7"/>
  <c r="Y45" i="7"/>
  <c r="Y44" i="7"/>
  <c r="Y43" i="7"/>
  <c r="Y42" i="7"/>
  <c r="Y55" i="7" s="1"/>
  <c r="Y41" i="7"/>
  <c r="Y52" i="6"/>
  <c r="Y51" i="6"/>
  <c r="Y50" i="6"/>
  <c r="Y49" i="6"/>
  <c r="Y48" i="6"/>
  <c r="Y47" i="6"/>
  <c r="Y46" i="6"/>
  <c r="Y45" i="6"/>
  <c r="Y44" i="6"/>
  <c r="Y43" i="6"/>
  <c r="Y42" i="6"/>
  <c r="Y41" i="6"/>
  <c r="Y54" i="6" s="1"/>
  <c r="Y40" i="6"/>
  <c r="J34" i="10"/>
  <c r="J33" i="10"/>
  <c r="J32" i="10"/>
  <c r="J31" i="10"/>
  <c r="J30" i="10"/>
  <c r="J29" i="10"/>
  <c r="J28" i="10"/>
  <c r="J27" i="10"/>
  <c r="J26" i="10"/>
  <c r="J25" i="10"/>
  <c r="J24" i="10"/>
  <c r="J23" i="10"/>
  <c r="J36" i="10" s="1"/>
  <c r="J22" i="10"/>
  <c r="Z50" i="1"/>
  <c r="Z49" i="1"/>
  <c r="Z48" i="1"/>
  <c r="Z47" i="1"/>
  <c r="Z46" i="1"/>
  <c r="Z45" i="1"/>
  <c r="Z44" i="1"/>
  <c r="Z43" i="1"/>
  <c r="Z42" i="1"/>
  <c r="Z41" i="1"/>
  <c r="Z40" i="1"/>
  <c r="Z39" i="1"/>
  <c r="Z52" i="1" s="1"/>
  <c r="Z38" i="1"/>
  <c r="Y57" i="5"/>
  <c r="Y44" i="5"/>
  <c r="Y45" i="5"/>
  <c r="Y46" i="5"/>
  <c r="Y47" i="5"/>
  <c r="Y48" i="5"/>
  <c r="Y49" i="5"/>
  <c r="Y50" i="5"/>
  <c r="Y51" i="5"/>
  <c r="Y52" i="5"/>
  <c r="Y53" i="5"/>
  <c r="Y54" i="5"/>
  <c r="Y55" i="5"/>
  <c r="Y43" i="5"/>
  <c r="Y45" i="9"/>
  <c r="Z45" i="9"/>
  <c r="AB45" i="9"/>
  <c r="AC45" i="9"/>
  <c r="Y46" i="9"/>
  <c r="Z46" i="9"/>
  <c r="AA46" i="9"/>
  <c r="AB46" i="9"/>
  <c r="AC46" i="9"/>
  <c r="Y47" i="9"/>
  <c r="Z47" i="9"/>
  <c r="AA47" i="9"/>
  <c r="AB47" i="9"/>
  <c r="AC47" i="9"/>
  <c r="V41" i="8"/>
  <c r="V53" i="8"/>
  <c r="V52" i="8"/>
  <c r="V51" i="8"/>
  <c r="V50" i="8"/>
  <c r="V49" i="8"/>
  <c r="V48" i="8"/>
  <c r="V47" i="8"/>
  <c r="V46" i="8"/>
  <c r="V45" i="8"/>
  <c r="V44" i="8"/>
  <c r="V43" i="8"/>
  <c r="V42" i="8"/>
  <c r="V42" i="7"/>
  <c r="V43" i="7"/>
  <c r="V44" i="7"/>
  <c r="V45" i="7"/>
  <c r="V46" i="7"/>
  <c r="V47" i="7"/>
  <c r="V48" i="7"/>
  <c r="V49" i="7"/>
  <c r="V50" i="7"/>
  <c r="V51" i="7"/>
  <c r="V52" i="7"/>
  <c r="V53" i="7"/>
  <c r="V41" i="7"/>
  <c r="V41" i="6"/>
  <c r="V42" i="6"/>
  <c r="V43" i="6"/>
  <c r="V44" i="6"/>
  <c r="V45" i="6"/>
  <c r="V46" i="6"/>
  <c r="V47" i="6"/>
  <c r="V48" i="6"/>
  <c r="V49" i="6"/>
  <c r="V50" i="6"/>
  <c r="V51" i="6"/>
  <c r="V52" i="6"/>
  <c r="V40" i="6"/>
  <c r="V44" i="5"/>
  <c r="V45" i="5"/>
  <c r="V46" i="5"/>
  <c r="V47" i="5"/>
  <c r="V48" i="5"/>
  <c r="V49" i="5"/>
  <c r="V50" i="5"/>
  <c r="V51" i="5"/>
  <c r="V52" i="5"/>
  <c r="V53" i="5"/>
  <c r="V54" i="5"/>
  <c r="V55" i="5"/>
  <c r="V43" i="5"/>
  <c r="W41" i="8" l="1"/>
  <c r="W42" i="7"/>
  <c r="W45" i="7"/>
  <c r="W47" i="7"/>
  <c r="W48" i="7"/>
  <c r="W41" i="7"/>
  <c r="W49" i="6"/>
  <c r="W49" i="5"/>
  <c r="W54" i="5"/>
  <c r="W43" i="5"/>
  <c r="U53" i="8"/>
  <c r="W53" i="8" s="1"/>
  <c r="T53" i="8"/>
  <c r="U52" i="8"/>
  <c r="W52" i="8" s="1"/>
  <c r="T52" i="8"/>
  <c r="U51" i="8"/>
  <c r="W51" i="8" s="1"/>
  <c r="T51" i="8"/>
  <c r="U50" i="8"/>
  <c r="T50" i="8"/>
  <c r="U49" i="8"/>
  <c r="W49" i="8" s="1"/>
  <c r="T49" i="8"/>
  <c r="U48" i="8"/>
  <c r="W48" i="8" s="1"/>
  <c r="T48" i="8"/>
  <c r="U47" i="8"/>
  <c r="W47" i="8" s="1"/>
  <c r="T47" i="8"/>
  <c r="U46" i="8"/>
  <c r="W46" i="8" s="1"/>
  <c r="T46" i="8"/>
  <c r="U45" i="8"/>
  <c r="W45" i="8" s="1"/>
  <c r="T45" i="8"/>
  <c r="U44" i="8"/>
  <c r="W44" i="8" s="1"/>
  <c r="T44" i="8"/>
  <c r="U43" i="8"/>
  <c r="W43" i="8" s="1"/>
  <c r="T43" i="8"/>
  <c r="U42" i="8"/>
  <c r="T42" i="8"/>
  <c r="U41" i="8"/>
  <c r="T41" i="8"/>
  <c r="U53" i="7"/>
  <c r="W53" i="7" s="1"/>
  <c r="T53" i="7"/>
  <c r="U52" i="7"/>
  <c r="W52" i="7" s="1"/>
  <c r="T52" i="7"/>
  <c r="U51" i="7"/>
  <c r="W51" i="7" s="1"/>
  <c r="T51" i="7"/>
  <c r="U50" i="7"/>
  <c r="W50" i="7" s="1"/>
  <c r="T50" i="7"/>
  <c r="U49" i="7"/>
  <c r="W49" i="7" s="1"/>
  <c r="T49" i="7"/>
  <c r="U48" i="7"/>
  <c r="T48" i="7"/>
  <c r="U47" i="7"/>
  <c r="T47" i="7"/>
  <c r="U46" i="7"/>
  <c r="W46" i="7" s="1"/>
  <c r="T46" i="7"/>
  <c r="U45" i="7"/>
  <c r="T45" i="7"/>
  <c r="U44" i="7"/>
  <c r="W44" i="7" s="1"/>
  <c r="T44" i="7"/>
  <c r="U43" i="7"/>
  <c r="T43" i="7"/>
  <c r="U42" i="7"/>
  <c r="T42" i="7"/>
  <c r="U41" i="7"/>
  <c r="T41" i="7"/>
  <c r="U52" i="6"/>
  <c r="W52" i="6" s="1"/>
  <c r="T52" i="6"/>
  <c r="U51" i="6"/>
  <c r="W51" i="6" s="1"/>
  <c r="T51" i="6"/>
  <c r="U50" i="6"/>
  <c r="T50" i="6"/>
  <c r="U49" i="6"/>
  <c r="T49" i="6"/>
  <c r="U48" i="6"/>
  <c r="W48" i="6" s="1"/>
  <c r="T48" i="6"/>
  <c r="U47" i="6"/>
  <c r="W47" i="6" s="1"/>
  <c r="T47" i="6"/>
  <c r="U46" i="6"/>
  <c r="W46" i="6" s="1"/>
  <c r="T46" i="6"/>
  <c r="U45" i="6"/>
  <c r="W45" i="6" s="1"/>
  <c r="T45" i="6"/>
  <c r="U44" i="6"/>
  <c r="W44" i="6" s="1"/>
  <c r="T44" i="6"/>
  <c r="U43" i="6"/>
  <c r="W43" i="6" s="1"/>
  <c r="T43" i="6"/>
  <c r="U42" i="6"/>
  <c r="W42" i="6" s="1"/>
  <c r="T42" i="6"/>
  <c r="U41" i="6"/>
  <c r="T41" i="6"/>
  <c r="U40" i="6"/>
  <c r="W40" i="6" s="1"/>
  <c r="T40" i="6"/>
  <c r="U55" i="5"/>
  <c r="W55" i="5" s="1"/>
  <c r="T55" i="5"/>
  <c r="U54" i="5"/>
  <c r="T54" i="5"/>
  <c r="U53" i="5"/>
  <c r="T53" i="5"/>
  <c r="U52" i="5"/>
  <c r="T52" i="5"/>
  <c r="U51" i="5"/>
  <c r="W51" i="5" s="1"/>
  <c r="T51" i="5"/>
  <c r="U50" i="5"/>
  <c r="W50" i="5" s="1"/>
  <c r="T50" i="5"/>
  <c r="U49" i="5"/>
  <c r="T49" i="5"/>
  <c r="U48" i="5"/>
  <c r="T48" i="5"/>
  <c r="U47" i="5"/>
  <c r="W47" i="5" s="1"/>
  <c r="T47" i="5"/>
  <c r="U46" i="5"/>
  <c r="W46" i="5" s="1"/>
  <c r="T46" i="5"/>
  <c r="U45" i="5"/>
  <c r="T45" i="5"/>
  <c r="U44" i="5"/>
  <c r="W44" i="5" s="1"/>
  <c r="T44" i="5"/>
  <c r="U43" i="5"/>
  <c r="T43" i="5"/>
  <c r="X42" i="1"/>
  <c r="X49" i="1"/>
  <c r="X38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X41" i="1" s="1"/>
  <c r="U41" i="1"/>
  <c r="V40" i="1"/>
  <c r="X40" i="1" s="1"/>
  <c r="U40" i="1"/>
  <c r="V39" i="1"/>
  <c r="U39" i="1"/>
  <c r="V38" i="1"/>
  <c r="U38" i="1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H23" i="10"/>
  <c r="H24" i="10"/>
  <c r="H25" i="10"/>
  <c r="H34" i="10"/>
  <c r="H22" i="10"/>
  <c r="W39" i="1" l="1"/>
  <c r="W42" i="1"/>
  <c r="W50" i="1"/>
  <c r="W38" i="1"/>
  <c r="W40" i="1"/>
  <c r="W41" i="1"/>
  <c r="W43" i="1"/>
  <c r="W46" i="1"/>
  <c r="W47" i="1"/>
  <c r="W49" i="1"/>
  <c r="X50" i="1"/>
  <c r="W44" i="1"/>
  <c r="W45" i="1"/>
  <c r="W48" i="1"/>
  <c r="W50" i="6"/>
  <c r="W53" i="5"/>
  <c r="X48" i="1"/>
  <c r="W50" i="8"/>
  <c r="W52" i="5"/>
  <c r="X47" i="1"/>
  <c r="X46" i="1"/>
  <c r="X45" i="1"/>
  <c r="X44" i="1"/>
  <c r="X43" i="1"/>
  <c r="W45" i="5"/>
  <c r="W43" i="7"/>
  <c r="W42" i="8"/>
  <c r="W41" i="6"/>
  <c r="W48" i="5"/>
  <c r="X39" i="1"/>
  <c r="J6" i="10" l="1"/>
  <c r="F23" i="10"/>
  <c r="F24" i="10"/>
  <c r="F25" i="10"/>
  <c r="F26" i="10"/>
  <c r="F27" i="10"/>
  <c r="F28" i="10"/>
  <c r="F29" i="10"/>
  <c r="F30" i="10"/>
  <c r="F31" i="10"/>
  <c r="F32" i="10"/>
  <c r="F33" i="10"/>
  <c r="F34" i="10"/>
  <c r="F22" i="10"/>
  <c r="E29" i="10"/>
  <c r="E30" i="10"/>
  <c r="E31" i="10"/>
  <c r="E32" i="10"/>
  <c r="E33" i="10"/>
  <c r="E34" i="10"/>
  <c r="E22" i="10"/>
  <c r="E23" i="10"/>
  <c r="E24" i="10"/>
  <c r="E25" i="10"/>
  <c r="E26" i="10"/>
  <c r="E27" i="10"/>
  <c r="E28" i="10"/>
  <c r="G32" i="10" l="1"/>
  <c r="H32" i="10" s="1"/>
  <c r="G22" i="10"/>
  <c r="G29" i="10"/>
  <c r="H29" i="10" s="1"/>
  <c r="G33" i="10"/>
  <c r="H33" i="10" s="1"/>
  <c r="G26" i="10"/>
  <c r="H26" i="10" s="1"/>
  <c r="G25" i="10"/>
  <c r="G24" i="10"/>
  <c r="G23" i="10"/>
  <c r="G34" i="10"/>
  <c r="G28" i="10"/>
  <c r="H28" i="10" s="1"/>
  <c r="G30" i="10"/>
  <c r="H30" i="10" s="1"/>
  <c r="G27" i="10"/>
  <c r="H27" i="10" s="1"/>
  <c r="G31" i="10"/>
  <c r="H31" i="10" s="1"/>
  <c r="BG6" i="9"/>
  <c r="BG7" i="9"/>
  <c r="BG8" i="9"/>
  <c r="BG9" i="9"/>
  <c r="BG5" i="9"/>
  <c r="BF6" i="9"/>
  <c r="BF7" i="9"/>
  <c r="BF8" i="9"/>
  <c r="BF9" i="9"/>
  <c r="BF5" i="9"/>
  <c r="BE6" i="9"/>
  <c r="BE7" i="9"/>
  <c r="BE8" i="9"/>
  <c r="BE9" i="9"/>
  <c r="BE5" i="9"/>
  <c r="BD6" i="9"/>
  <c r="BD7" i="9"/>
  <c r="BD8" i="9"/>
  <c r="BD9" i="9"/>
  <c r="BD5" i="9"/>
  <c r="AT2" i="9" l="1"/>
  <c r="AQ18" i="9"/>
  <c r="AV5" i="9"/>
  <c r="W16" i="7"/>
  <c r="W17" i="7"/>
  <c r="W16" i="6"/>
  <c r="W17" i="6"/>
  <c r="W17" i="5"/>
  <c r="W17" i="8"/>
  <c r="W16" i="8"/>
  <c r="W12" i="8"/>
  <c r="W12" i="7"/>
  <c r="W12" i="6"/>
  <c r="W12" i="5"/>
  <c r="W8" i="1"/>
  <c r="J10" i="10"/>
  <c r="W11" i="8"/>
  <c r="W11" i="7"/>
  <c r="W11" i="6"/>
  <c r="W11" i="5"/>
  <c r="W7" i="1"/>
  <c r="J9" i="10"/>
  <c r="W13" i="8"/>
  <c r="W13" i="7"/>
  <c r="J11" i="10"/>
  <c r="W9" i="8"/>
  <c r="W10" i="8"/>
  <c r="W14" i="8"/>
  <c r="W15" i="8"/>
  <c r="W18" i="8"/>
  <c r="W19" i="8"/>
  <c r="W20" i="8"/>
  <c r="W8" i="8"/>
  <c r="W9" i="7"/>
  <c r="W10" i="7"/>
  <c r="W14" i="7"/>
  <c r="W15" i="7"/>
  <c r="W18" i="7"/>
  <c r="W19" i="7"/>
  <c r="W20" i="7"/>
  <c r="W8" i="7"/>
  <c r="W9" i="6"/>
  <c r="W10" i="6"/>
  <c r="W13" i="6"/>
  <c r="W14" i="6"/>
  <c r="W15" i="6"/>
  <c r="W18" i="6"/>
  <c r="W19" i="6"/>
  <c r="W20" i="6"/>
  <c r="W8" i="6"/>
  <c r="W9" i="5"/>
  <c r="W10" i="5"/>
  <c r="W13" i="5"/>
  <c r="W14" i="5"/>
  <c r="W15" i="5"/>
  <c r="W16" i="5"/>
  <c r="W18" i="5"/>
  <c r="W19" i="5"/>
  <c r="W20" i="5"/>
  <c r="W8" i="5"/>
  <c r="W5" i="1"/>
  <c r="W6" i="1"/>
  <c r="W9" i="1"/>
  <c r="W10" i="1"/>
  <c r="W11" i="1"/>
  <c r="W12" i="1"/>
  <c r="W13" i="1"/>
  <c r="W14" i="1"/>
  <c r="W15" i="1"/>
  <c r="W16" i="1"/>
  <c r="W4" i="1"/>
  <c r="J12" i="10"/>
  <c r="J8" i="10"/>
  <c r="J13" i="10"/>
  <c r="J14" i="10"/>
  <c r="J15" i="10"/>
  <c r="J16" i="10"/>
  <c r="J17" i="10"/>
  <c r="J18" i="10"/>
  <c r="J7" i="10"/>
  <c r="E7" i="9" l="1"/>
  <c r="K9" i="9"/>
  <c r="I34" i="1" l="1"/>
  <c r="I22" i="1"/>
  <c r="E22" i="1"/>
  <c r="AP6" i="9" l="1"/>
  <c r="AQ6" i="9"/>
  <c r="AR6" i="9"/>
  <c r="AS6" i="9"/>
  <c r="AT6" i="9"/>
  <c r="AP7" i="9"/>
  <c r="AQ7" i="9"/>
  <c r="AR7" i="9"/>
  <c r="AS7" i="9"/>
  <c r="AT7" i="9"/>
  <c r="AP8" i="9"/>
  <c r="AQ8" i="9"/>
  <c r="AR8" i="9"/>
  <c r="AS8" i="9"/>
  <c r="AT8" i="9"/>
  <c r="AP9" i="9"/>
  <c r="AQ9" i="9"/>
  <c r="AR9" i="9"/>
  <c r="AS9" i="9"/>
  <c r="AT9" i="9"/>
  <c r="AP10" i="9"/>
  <c r="AQ10" i="9"/>
  <c r="AR10" i="9"/>
  <c r="AS10" i="9"/>
  <c r="AT10" i="9"/>
  <c r="AP11" i="9"/>
  <c r="AQ11" i="9"/>
  <c r="AR11" i="9"/>
  <c r="AS11" i="9"/>
  <c r="AT11" i="9"/>
  <c r="AP12" i="9"/>
  <c r="AQ12" i="9"/>
  <c r="AR12" i="9"/>
  <c r="AS12" i="9"/>
  <c r="AT12" i="9"/>
  <c r="AP13" i="9"/>
  <c r="AQ13" i="9"/>
  <c r="AR13" i="9"/>
  <c r="AS13" i="9"/>
  <c r="AT13" i="9"/>
  <c r="AP14" i="9"/>
  <c r="AQ14" i="9"/>
  <c r="AR14" i="9"/>
  <c r="AS14" i="9"/>
  <c r="AT14" i="9"/>
  <c r="AP15" i="9"/>
  <c r="AQ15" i="9"/>
  <c r="AR15" i="9"/>
  <c r="AS15" i="9"/>
  <c r="AT15" i="9"/>
  <c r="AP16" i="9"/>
  <c r="AQ16" i="9"/>
  <c r="AR16" i="9"/>
  <c r="AS16" i="9"/>
  <c r="AT16" i="9"/>
  <c r="AP17" i="9"/>
  <c r="AQ17" i="9"/>
  <c r="AR17" i="9"/>
  <c r="AS17" i="9"/>
  <c r="AT17" i="9"/>
  <c r="AT5" i="9"/>
  <c r="AQ5" i="9"/>
  <c r="AR5" i="9"/>
  <c r="AS5" i="9"/>
  <c r="AP5" i="9"/>
  <c r="AL5" i="9"/>
  <c r="AK5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19" i="9"/>
  <c r="AK6" i="9"/>
  <c r="AK7" i="9"/>
  <c r="AK8" i="9"/>
  <c r="AK9" i="9"/>
  <c r="AK10" i="9"/>
  <c r="AK11" i="9"/>
  <c r="AK12" i="9"/>
  <c r="AK13" i="9"/>
  <c r="AK14" i="9"/>
  <c r="AK15" i="9"/>
  <c r="AK16" i="9"/>
  <c r="AK17" i="9"/>
  <c r="L40" i="9"/>
  <c r="L41" i="9"/>
  <c r="L42" i="9"/>
  <c r="L43" i="9"/>
  <c r="L44" i="9"/>
  <c r="L45" i="9"/>
  <c r="L46" i="9"/>
  <c r="L47" i="9"/>
  <c r="L48" i="9"/>
  <c r="L49" i="9"/>
  <c r="L50" i="9"/>
  <c r="L51" i="9"/>
  <c r="L39" i="9"/>
  <c r="AX15" i="9" l="1"/>
  <c r="AX5" i="9"/>
  <c r="AX13" i="9"/>
  <c r="AX10" i="9"/>
  <c r="AX17" i="9"/>
  <c r="AX14" i="9"/>
  <c r="AX12" i="9"/>
  <c r="AX9" i="9"/>
  <c r="AX8" i="9"/>
  <c r="AX7" i="9"/>
  <c r="AX16" i="9"/>
  <c r="AX11" i="9"/>
  <c r="AX6" i="9"/>
  <c r="E6" i="9" l="1"/>
  <c r="E8" i="9"/>
  <c r="E9" i="9"/>
  <c r="E10" i="9"/>
  <c r="E11" i="9"/>
  <c r="E12" i="9"/>
  <c r="E13" i="9"/>
  <c r="E14" i="9"/>
  <c r="E15" i="9"/>
  <c r="E16" i="9"/>
  <c r="E17" i="9"/>
  <c r="E5" i="9"/>
  <c r="K5" i="9" l="1"/>
  <c r="K8" i="9" l="1"/>
  <c r="K23" i="9"/>
  <c r="K24" i="9"/>
  <c r="K25" i="9"/>
  <c r="K26" i="9"/>
  <c r="K27" i="9"/>
  <c r="K28" i="9"/>
  <c r="K29" i="9"/>
  <c r="K30" i="9"/>
  <c r="K31" i="9"/>
  <c r="K32" i="9"/>
  <c r="K33" i="9"/>
  <c r="K34" i="9"/>
  <c r="K22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5" i="9"/>
  <c r="W6" i="9"/>
  <c r="W7" i="9"/>
  <c r="W8" i="9"/>
  <c r="W9" i="9"/>
  <c r="W10" i="9"/>
  <c r="W11" i="9"/>
  <c r="W12" i="9"/>
  <c r="W13" i="9"/>
  <c r="W14" i="9"/>
  <c r="W15" i="9"/>
  <c r="W16" i="9"/>
  <c r="W17" i="9"/>
  <c r="W5" i="9"/>
  <c r="Q6" i="9"/>
  <c r="Q7" i="9"/>
  <c r="Q8" i="9"/>
  <c r="Q9" i="9"/>
  <c r="Q10" i="9"/>
  <c r="Q11" i="9"/>
  <c r="Q12" i="9"/>
  <c r="Q13" i="9"/>
  <c r="Q14" i="9"/>
  <c r="Q15" i="9"/>
  <c r="Q16" i="9"/>
  <c r="Q17" i="9"/>
  <c r="Q5" i="9"/>
  <c r="K17" i="9"/>
  <c r="K15" i="9"/>
  <c r="K16" i="9"/>
  <c r="K10" i="9"/>
  <c r="K11" i="9"/>
  <c r="K12" i="9"/>
  <c r="K13" i="9"/>
  <c r="K14" i="9"/>
  <c r="K7" i="9"/>
  <c r="K6" i="9"/>
  <c r="I142" i="1" l="1"/>
  <c r="H142" i="1"/>
  <c r="G142" i="1"/>
  <c r="E142" i="1"/>
  <c r="I130" i="1"/>
  <c r="H130" i="1"/>
  <c r="G130" i="1"/>
  <c r="E130" i="1"/>
  <c r="I118" i="1"/>
  <c r="H118" i="1"/>
  <c r="G118" i="1"/>
  <c r="E118" i="1"/>
  <c r="I106" i="1"/>
  <c r="H106" i="1"/>
  <c r="G106" i="1"/>
  <c r="E106" i="1"/>
  <c r="I94" i="1"/>
  <c r="H94" i="1"/>
  <c r="G94" i="1"/>
  <c r="E94" i="1"/>
  <c r="I82" i="1"/>
  <c r="H82" i="1"/>
  <c r="G82" i="1"/>
  <c r="E82" i="1"/>
  <c r="I70" i="1"/>
  <c r="H70" i="1"/>
  <c r="G70" i="1"/>
  <c r="E70" i="1"/>
  <c r="I58" i="1"/>
  <c r="H58" i="1"/>
  <c r="G58" i="1"/>
  <c r="E58" i="1"/>
  <c r="I46" i="1"/>
  <c r="H46" i="1"/>
  <c r="G46" i="1"/>
  <c r="E46" i="1"/>
  <c r="H34" i="1"/>
  <c r="G34" i="1"/>
  <c r="E34" i="1"/>
  <c r="M16" i="1"/>
  <c r="L16" i="1"/>
  <c r="K16" i="1"/>
  <c r="J16" i="1"/>
  <c r="I16" i="1"/>
  <c r="H22" i="1"/>
  <c r="G22" i="1"/>
  <c r="L112" i="1"/>
  <c r="K111" i="8" l="1"/>
  <c r="K27" i="8"/>
  <c r="K15" i="8"/>
  <c r="I15" i="8"/>
  <c r="J15" i="8" s="1"/>
  <c r="M15" i="8"/>
  <c r="E21" i="8"/>
  <c r="H21" i="8"/>
  <c r="G21" i="8"/>
  <c r="L15" i="8"/>
  <c r="I141" i="8"/>
  <c r="H141" i="8"/>
  <c r="L135" i="8" s="1"/>
  <c r="G141" i="8"/>
  <c r="E141" i="8"/>
  <c r="I129" i="8"/>
  <c r="H129" i="8"/>
  <c r="L123" i="8" s="1"/>
  <c r="G129" i="8"/>
  <c r="E129" i="8"/>
  <c r="I117" i="8"/>
  <c r="H117" i="8"/>
  <c r="G117" i="8"/>
  <c r="E117" i="8"/>
  <c r="I105" i="8"/>
  <c r="H105" i="8"/>
  <c r="L99" i="8" s="1"/>
  <c r="G105" i="8"/>
  <c r="E105" i="8"/>
  <c r="I93" i="8"/>
  <c r="H93" i="8"/>
  <c r="G93" i="8"/>
  <c r="E93" i="8"/>
  <c r="I81" i="8"/>
  <c r="H81" i="8"/>
  <c r="G81" i="8"/>
  <c r="E81" i="8"/>
  <c r="I69" i="8"/>
  <c r="H69" i="8"/>
  <c r="L63" i="8" s="1"/>
  <c r="G69" i="8"/>
  <c r="E69" i="8"/>
  <c r="I57" i="8"/>
  <c r="H57" i="8"/>
  <c r="L51" i="8" s="1"/>
  <c r="G57" i="8"/>
  <c r="E57" i="8"/>
  <c r="I45" i="8"/>
  <c r="H45" i="8"/>
  <c r="G45" i="8"/>
  <c r="E45" i="8"/>
  <c r="I33" i="8"/>
  <c r="H33" i="8"/>
  <c r="G33" i="8"/>
  <c r="E33" i="8"/>
  <c r="I21" i="8"/>
  <c r="I21" i="7"/>
  <c r="H21" i="7"/>
  <c r="L15" i="7" s="1"/>
  <c r="G21" i="7"/>
  <c r="E21" i="7"/>
  <c r="I33" i="7"/>
  <c r="H33" i="7"/>
  <c r="G33" i="7"/>
  <c r="E33" i="7"/>
  <c r="I45" i="7"/>
  <c r="H45" i="7"/>
  <c r="L39" i="7" s="1"/>
  <c r="G45" i="7"/>
  <c r="E45" i="7"/>
  <c r="I57" i="7"/>
  <c r="H57" i="7"/>
  <c r="G57" i="7"/>
  <c r="E57" i="7"/>
  <c r="I69" i="7"/>
  <c r="H69" i="7"/>
  <c r="G69" i="7"/>
  <c r="E69" i="7"/>
  <c r="I81" i="7"/>
  <c r="H81" i="7"/>
  <c r="L75" i="7" s="1"/>
  <c r="G81" i="7"/>
  <c r="E81" i="7"/>
  <c r="I93" i="7"/>
  <c r="H93" i="7"/>
  <c r="L87" i="7" s="1"/>
  <c r="G93" i="7"/>
  <c r="E93" i="7"/>
  <c r="I105" i="7"/>
  <c r="H105" i="7"/>
  <c r="G105" i="7"/>
  <c r="E105" i="7"/>
  <c r="I117" i="7"/>
  <c r="H117" i="7"/>
  <c r="L111" i="7" s="1"/>
  <c r="G117" i="7"/>
  <c r="E117" i="7"/>
  <c r="I129" i="7"/>
  <c r="H129" i="7"/>
  <c r="L123" i="7" s="1"/>
  <c r="G129" i="7"/>
  <c r="E129" i="7"/>
  <c r="I141" i="7"/>
  <c r="H141" i="7"/>
  <c r="G141" i="7"/>
  <c r="E141" i="7"/>
  <c r="M27" i="8"/>
  <c r="L27" i="8"/>
  <c r="I27" i="8"/>
  <c r="J27" i="8" s="1"/>
  <c r="M39" i="8"/>
  <c r="L39" i="8"/>
  <c r="I39" i="8"/>
  <c r="J39" i="8" s="1"/>
  <c r="K39" i="8" s="1"/>
  <c r="M51" i="8"/>
  <c r="I51" i="8"/>
  <c r="J51" i="8" s="1"/>
  <c r="K51" i="8" s="1"/>
  <c r="M63" i="8"/>
  <c r="I63" i="8"/>
  <c r="J63" i="8" s="1"/>
  <c r="K63" i="8" s="1"/>
  <c r="M75" i="8"/>
  <c r="L75" i="8"/>
  <c r="I75" i="8"/>
  <c r="J75" i="8" s="1"/>
  <c r="K75" i="8" s="1"/>
  <c r="M87" i="8"/>
  <c r="L87" i="8"/>
  <c r="I87" i="8"/>
  <c r="J87" i="8" s="1"/>
  <c r="K87" i="8" s="1"/>
  <c r="M99" i="8"/>
  <c r="I99" i="8"/>
  <c r="J99" i="8" s="1"/>
  <c r="M111" i="8"/>
  <c r="L111" i="8"/>
  <c r="I111" i="8"/>
  <c r="J111" i="8" s="1"/>
  <c r="M123" i="8"/>
  <c r="I123" i="8"/>
  <c r="J123" i="8" s="1"/>
  <c r="K123" i="8" s="1"/>
  <c r="M135" i="8"/>
  <c r="I135" i="8"/>
  <c r="J135" i="8" s="1"/>
  <c r="K135" i="8" s="1"/>
  <c r="M135" i="7"/>
  <c r="L135" i="7"/>
  <c r="I135" i="7"/>
  <c r="J135" i="7" s="1"/>
  <c r="K135" i="7" s="1"/>
  <c r="M123" i="7"/>
  <c r="I123" i="7"/>
  <c r="J123" i="7" s="1"/>
  <c r="M111" i="7"/>
  <c r="I111" i="7"/>
  <c r="J111" i="7" s="1"/>
  <c r="M99" i="7"/>
  <c r="L99" i="7"/>
  <c r="I99" i="7"/>
  <c r="J99" i="7" s="1"/>
  <c r="K99" i="7" s="1"/>
  <c r="M87" i="7"/>
  <c r="I87" i="7"/>
  <c r="J87" i="7" s="1"/>
  <c r="M75" i="7"/>
  <c r="I75" i="7"/>
  <c r="J75" i="7" s="1"/>
  <c r="M63" i="7"/>
  <c r="L63" i="7"/>
  <c r="I63" i="7"/>
  <c r="J63" i="7" s="1"/>
  <c r="K63" i="7" s="1"/>
  <c r="M51" i="7"/>
  <c r="L51" i="7"/>
  <c r="I51" i="7"/>
  <c r="J51" i="7" s="1"/>
  <c r="K51" i="7" s="1"/>
  <c r="M39" i="7"/>
  <c r="I39" i="7"/>
  <c r="J39" i="7" s="1"/>
  <c r="M27" i="7"/>
  <c r="L27" i="7"/>
  <c r="I27" i="7"/>
  <c r="J27" i="7" s="1"/>
  <c r="K27" i="7" s="1"/>
  <c r="M15" i="7"/>
  <c r="I15" i="7"/>
  <c r="J15" i="7" s="1"/>
  <c r="I21" i="6"/>
  <c r="I15" i="6"/>
  <c r="BB6" i="9"/>
  <c r="BB7" i="9"/>
  <c r="BB8" i="9"/>
  <c r="BB9" i="9"/>
  <c r="BB5" i="9"/>
  <c r="BA6" i="9"/>
  <c r="BA7" i="9"/>
  <c r="BA8" i="9"/>
  <c r="BA9" i="9"/>
  <c r="BA5" i="9"/>
  <c r="AF20" i="9"/>
  <c r="AK20" i="9" s="1"/>
  <c r="AG20" i="9"/>
  <c r="AH20" i="9"/>
  <c r="AI20" i="9"/>
  <c r="AJ20" i="9"/>
  <c r="AF21" i="9"/>
  <c r="AK21" i="9" s="1"/>
  <c r="AG21" i="9"/>
  <c r="AH21" i="9"/>
  <c r="AI21" i="9"/>
  <c r="AJ21" i="9"/>
  <c r="AF22" i="9"/>
  <c r="AK22" i="9" s="1"/>
  <c r="AG22" i="9"/>
  <c r="AL22" i="9" s="1"/>
  <c r="AH22" i="9"/>
  <c r="AI22" i="9"/>
  <c r="AJ22" i="9"/>
  <c r="AF23" i="9"/>
  <c r="AK23" i="9" s="1"/>
  <c r="AG23" i="9"/>
  <c r="AH23" i="9"/>
  <c r="AI23" i="9"/>
  <c r="AJ23" i="9"/>
  <c r="AF24" i="9"/>
  <c r="AK24" i="9" s="1"/>
  <c r="AG24" i="9"/>
  <c r="AH24" i="9"/>
  <c r="AI24" i="9"/>
  <c r="AN24" i="9" s="1"/>
  <c r="AJ24" i="9"/>
  <c r="AF25" i="9"/>
  <c r="AK25" i="9" s="1"/>
  <c r="AG25" i="9"/>
  <c r="AH25" i="9"/>
  <c r="AM25" i="9" s="1"/>
  <c r="AI25" i="9"/>
  <c r="AJ25" i="9"/>
  <c r="AF26" i="9"/>
  <c r="AK26" i="9" s="1"/>
  <c r="AG26" i="9"/>
  <c r="AH26" i="9"/>
  <c r="AI26" i="9"/>
  <c r="AJ26" i="9"/>
  <c r="AF27" i="9"/>
  <c r="AK27" i="9" s="1"/>
  <c r="AG27" i="9"/>
  <c r="AH27" i="9"/>
  <c r="AM27" i="9" s="1"/>
  <c r="AI27" i="9"/>
  <c r="AJ27" i="9"/>
  <c r="AF28" i="9"/>
  <c r="AK28" i="9" s="1"/>
  <c r="AG28" i="9"/>
  <c r="AH28" i="9"/>
  <c r="AI28" i="9"/>
  <c r="AN28" i="9" s="1"/>
  <c r="AJ28" i="9"/>
  <c r="AF29" i="9"/>
  <c r="AK29" i="9" s="1"/>
  <c r="AG29" i="9"/>
  <c r="AH29" i="9"/>
  <c r="AI29" i="9"/>
  <c r="AJ29" i="9"/>
  <c r="AF30" i="9"/>
  <c r="AK30" i="9" s="1"/>
  <c r="AG30" i="9"/>
  <c r="AL30" i="9" s="1"/>
  <c r="AH30" i="9"/>
  <c r="AI30" i="9"/>
  <c r="AJ30" i="9"/>
  <c r="AF31" i="9"/>
  <c r="AK31" i="9" s="1"/>
  <c r="AG31" i="9"/>
  <c r="AH31" i="9"/>
  <c r="AI31" i="9"/>
  <c r="AJ31" i="9"/>
  <c r="AG19" i="9"/>
  <c r="AH19" i="9"/>
  <c r="AI19" i="9"/>
  <c r="AN19" i="9" s="1"/>
  <c r="AJ19" i="9"/>
  <c r="AO19" i="9" s="1"/>
  <c r="AF19" i="9"/>
  <c r="AK19" i="9" s="1"/>
  <c r="AO17" i="9"/>
  <c r="AM5" i="9"/>
  <c r="AN5" i="9"/>
  <c r="AO5" i="9"/>
  <c r="AM6" i="9"/>
  <c r="AN6" i="9"/>
  <c r="AO6" i="9"/>
  <c r="AM7" i="9"/>
  <c r="AN7" i="9"/>
  <c r="AO7" i="9"/>
  <c r="AM8" i="9"/>
  <c r="AN8" i="9"/>
  <c r="AO8" i="9"/>
  <c r="AM9" i="9"/>
  <c r="AN9" i="9"/>
  <c r="AO9" i="9"/>
  <c r="AM10" i="9"/>
  <c r="AN10" i="9"/>
  <c r="AO10" i="9"/>
  <c r="AM11" i="9"/>
  <c r="AN11" i="9"/>
  <c r="AO11" i="9"/>
  <c r="AM12" i="9"/>
  <c r="AN12" i="9"/>
  <c r="AO12" i="9"/>
  <c r="AM13" i="9"/>
  <c r="AN13" i="9"/>
  <c r="AO13" i="9"/>
  <c r="AM14" i="9"/>
  <c r="AN14" i="9"/>
  <c r="AO14" i="9"/>
  <c r="AM15" i="9"/>
  <c r="AN15" i="9"/>
  <c r="AO15" i="9"/>
  <c r="AM16" i="9"/>
  <c r="AN16" i="9"/>
  <c r="AO16" i="9"/>
  <c r="AM17" i="9"/>
  <c r="AN17" i="9"/>
  <c r="AL6" i="9"/>
  <c r="AL7" i="9"/>
  <c r="AL8" i="9"/>
  <c r="AL9" i="9"/>
  <c r="AL10" i="9"/>
  <c r="AL11" i="9"/>
  <c r="AL12" i="9"/>
  <c r="AL13" i="9"/>
  <c r="AL14" i="9"/>
  <c r="AL15" i="9"/>
  <c r="AL16" i="9"/>
  <c r="AL17" i="9"/>
  <c r="AN20" i="9" l="1"/>
  <c r="AL31" i="9"/>
  <c r="AL20" i="9"/>
  <c r="AL28" i="9"/>
  <c r="AO21" i="9"/>
  <c r="AM21" i="9"/>
  <c r="AL26" i="9"/>
  <c r="AM26" i="9"/>
  <c r="AO26" i="9"/>
  <c r="AN26" i="9"/>
  <c r="AN29" i="9"/>
  <c r="AL23" i="9"/>
  <c r="AL29" i="9"/>
  <c r="AV17" i="9"/>
  <c r="AW17" i="9" s="1"/>
  <c r="AM29" i="9"/>
  <c r="AO29" i="9"/>
  <c r="AV15" i="9"/>
  <c r="AW15" i="9" s="1"/>
  <c r="AV13" i="9"/>
  <c r="AW13" i="9" s="1"/>
  <c r="AV11" i="9"/>
  <c r="AW11" i="9" s="1"/>
  <c r="AV10" i="9"/>
  <c r="AW10" i="9" s="1"/>
  <c r="AV9" i="9"/>
  <c r="AW9" i="9" s="1"/>
  <c r="AV16" i="9"/>
  <c r="AW16" i="9" s="1"/>
  <c r="AV12" i="9"/>
  <c r="AW12" i="9" s="1"/>
  <c r="AV8" i="9"/>
  <c r="AW8" i="9" s="1"/>
  <c r="AV14" i="9"/>
  <c r="AW14" i="9" s="1"/>
  <c r="AO22" i="9"/>
  <c r="AV7" i="9"/>
  <c r="AW7" i="9" s="1"/>
  <c r="AV6" i="9"/>
  <c r="AW6" i="9" s="1"/>
  <c r="AN21" i="9"/>
  <c r="AO28" i="9"/>
  <c r="AO27" i="9"/>
  <c r="AO25" i="9"/>
  <c r="AL27" i="9"/>
  <c r="AM28" i="9"/>
  <c r="AN27" i="9"/>
  <c r="AM23" i="9"/>
  <c r="AO23" i="9"/>
  <c r="AO31" i="9"/>
  <c r="AO24" i="9"/>
  <c r="AL24" i="9"/>
  <c r="AN31" i="9"/>
  <c r="AM20" i="9"/>
  <c r="AM31" i="9"/>
  <c r="AM19" i="9"/>
  <c r="AN23" i="9"/>
  <c r="AM30" i="9"/>
  <c r="AN25" i="9"/>
  <c r="AO20" i="9"/>
  <c r="AL19" i="9"/>
  <c r="AL21" i="9"/>
  <c r="AL25" i="9"/>
  <c r="AO30" i="9"/>
  <c r="AM22" i="9"/>
  <c r="AM24" i="9"/>
  <c r="AN22" i="9"/>
  <c r="AN30" i="9"/>
  <c r="K123" i="7"/>
  <c r="K111" i="7"/>
  <c r="K99" i="8"/>
  <c r="K87" i="7"/>
  <c r="K75" i="7"/>
  <c r="K39" i="7"/>
  <c r="K15" i="7"/>
  <c r="H21" i="6"/>
  <c r="G21" i="6"/>
  <c r="H33" i="6"/>
  <c r="G33" i="6"/>
  <c r="H45" i="6"/>
  <c r="G45" i="6"/>
  <c r="H57" i="6"/>
  <c r="L51" i="6" s="1"/>
  <c r="G57" i="6"/>
  <c r="H69" i="6"/>
  <c r="L63" i="6" s="1"/>
  <c r="G69" i="6"/>
  <c r="H81" i="6"/>
  <c r="G81" i="6"/>
  <c r="H93" i="6"/>
  <c r="G93" i="6"/>
  <c r="H105" i="6"/>
  <c r="L99" i="6" s="1"/>
  <c r="G105" i="6"/>
  <c r="H117" i="6"/>
  <c r="L111" i="6" s="1"/>
  <c r="G117" i="6"/>
  <c r="H129" i="6"/>
  <c r="L123" i="6" s="1"/>
  <c r="G129" i="6"/>
  <c r="H141" i="6"/>
  <c r="G141" i="6"/>
  <c r="I141" i="6"/>
  <c r="M135" i="6"/>
  <c r="L135" i="6"/>
  <c r="I135" i="6"/>
  <c r="J135" i="6" s="1"/>
  <c r="K135" i="6" s="1"/>
  <c r="I129" i="6"/>
  <c r="M123" i="6"/>
  <c r="I123" i="6"/>
  <c r="J123" i="6" s="1"/>
  <c r="I117" i="6"/>
  <c r="M111" i="6"/>
  <c r="I111" i="6"/>
  <c r="J111" i="6" s="1"/>
  <c r="I105" i="6"/>
  <c r="M99" i="6"/>
  <c r="I99" i="6"/>
  <c r="J99" i="6" s="1"/>
  <c r="K99" i="6" s="1"/>
  <c r="I93" i="6"/>
  <c r="M87" i="6"/>
  <c r="L87" i="6"/>
  <c r="I87" i="6"/>
  <c r="J87" i="6" s="1"/>
  <c r="K87" i="6" s="1"/>
  <c r="I81" i="6"/>
  <c r="M75" i="6"/>
  <c r="L75" i="6"/>
  <c r="I75" i="6"/>
  <c r="J75" i="6" s="1"/>
  <c r="K75" i="6" s="1"/>
  <c r="I69" i="6"/>
  <c r="M63" i="6"/>
  <c r="I63" i="6"/>
  <c r="J63" i="6" s="1"/>
  <c r="I57" i="6"/>
  <c r="M51" i="6"/>
  <c r="I51" i="6"/>
  <c r="J51" i="6" s="1"/>
  <c r="I45" i="6"/>
  <c r="M39" i="6"/>
  <c r="L39" i="6"/>
  <c r="I39" i="6"/>
  <c r="J39" i="6" s="1"/>
  <c r="K39" i="6" s="1"/>
  <c r="I33" i="6"/>
  <c r="M27" i="6"/>
  <c r="L27" i="6"/>
  <c r="I27" i="6"/>
  <c r="J27" i="6" s="1"/>
  <c r="K27" i="6" s="1"/>
  <c r="M15" i="6"/>
  <c r="L15" i="6"/>
  <c r="J15" i="6"/>
  <c r="K15" i="6" s="1"/>
  <c r="I141" i="5"/>
  <c r="M135" i="5"/>
  <c r="L135" i="5"/>
  <c r="I135" i="5"/>
  <c r="J135" i="5" s="1"/>
  <c r="K135" i="5" s="1"/>
  <c r="I129" i="5"/>
  <c r="M123" i="5"/>
  <c r="L123" i="5"/>
  <c r="I123" i="5"/>
  <c r="J123" i="5" s="1"/>
  <c r="I117" i="5"/>
  <c r="M111" i="5"/>
  <c r="I111" i="5"/>
  <c r="J111" i="5" s="1"/>
  <c r="I105" i="5"/>
  <c r="M99" i="5"/>
  <c r="I99" i="5"/>
  <c r="J99" i="5" s="1"/>
  <c r="I93" i="5"/>
  <c r="M87" i="5"/>
  <c r="I87" i="5"/>
  <c r="J87" i="5" s="1"/>
  <c r="K87" i="5" s="1"/>
  <c r="I81" i="5"/>
  <c r="M75" i="5"/>
  <c r="I75" i="5"/>
  <c r="J75" i="5" s="1"/>
  <c r="I69" i="5"/>
  <c r="M63" i="5"/>
  <c r="I63" i="5"/>
  <c r="J63" i="5" s="1"/>
  <c r="K63" i="5" s="1"/>
  <c r="I57" i="5"/>
  <c r="M51" i="5"/>
  <c r="I51" i="5"/>
  <c r="J51" i="5" s="1"/>
  <c r="K51" i="5" s="1"/>
  <c r="I45" i="5"/>
  <c r="M39" i="5"/>
  <c r="L39" i="5"/>
  <c r="I39" i="5"/>
  <c r="J39" i="5" s="1"/>
  <c r="K39" i="5" s="1"/>
  <c r="I33" i="5"/>
  <c r="M27" i="5"/>
  <c r="L27" i="5"/>
  <c r="I27" i="5"/>
  <c r="J27" i="5" s="1"/>
  <c r="K27" i="5" s="1"/>
  <c r="H141" i="5"/>
  <c r="G141" i="5"/>
  <c r="H129" i="5"/>
  <c r="G129" i="5"/>
  <c r="H117" i="5"/>
  <c r="L111" i="5" s="1"/>
  <c r="G117" i="5"/>
  <c r="H105" i="5"/>
  <c r="L99" i="5" s="1"/>
  <c r="G105" i="5"/>
  <c r="H93" i="5"/>
  <c r="L87" i="5" s="1"/>
  <c r="G93" i="5"/>
  <c r="H81" i="5"/>
  <c r="L75" i="5" s="1"/>
  <c r="G81" i="5"/>
  <c r="H69" i="5"/>
  <c r="L63" i="5" s="1"/>
  <c r="G69" i="5"/>
  <c r="H57" i="5"/>
  <c r="L51" i="5" s="1"/>
  <c r="G57" i="5"/>
  <c r="H45" i="5"/>
  <c r="G45" i="5"/>
  <c r="H33" i="5"/>
  <c r="G33" i="5"/>
  <c r="H21" i="5"/>
  <c r="G21" i="5"/>
  <c r="M15" i="5"/>
  <c r="L15" i="5"/>
  <c r="K15" i="5"/>
  <c r="J15" i="5"/>
  <c r="I15" i="5"/>
  <c r="I21" i="5"/>
  <c r="I10" i="1"/>
  <c r="I149" i="1"/>
  <c r="M136" i="1"/>
  <c r="I136" i="1"/>
  <c r="J136" i="1" s="1"/>
  <c r="M124" i="1"/>
  <c r="I124" i="1"/>
  <c r="J124" i="1" s="1"/>
  <c r="M112" i="1"/>
  <c r="I112" i="1"/>
  <c r="J112" i="1" s="1"/>
  <c r="M100" i="1"/>
  <c r="I100" i="1"/>
  <c r="J100" i="1" s="1"/>
  <c r="M88" i="1"/>
  <c r="I88" i="1"/>
  <c r="J88" i="1" s="1"/>
  <c r="M76" i="1"/>
  <c r="I76" i="1"/>
  <c r="J76" i="1" s="1"/>
  <c r="M64" i="1"/>
  <c r="I64" i="1"/>
  <c r="J64" i="1" s="1"/>
  <c r="M52" i="1"/>
  <c r="I52" i="1"/>
  <c r="J52" i="1" s="1"/>
  <c r="M40" i="1"/>
  <c r="I40" i="1"/>
  <c r="J40" i="1" s="1"/>
  <c r="M28" i="1"/>
  <c r="I28" i="1"/>
  <c r="J28" i="1" s="1"/>
  <c r="I148" i="1"/>
  <c r="I9" i="1"/>
  <c r="J9" i="1" s="1"/>
  <c r="N43" i="9"/>
  <c r="O43" i="9"/>
  <c r="Q51" i="9"/>
  <c r="M40" i="9"/>
  <c r="S40" i="9" s="1"/>
  <c r="Y40" i="9" s="1"/>
  <c r="N40" i="9"/>
  <c r="O40" i="9"/>
  <c r="P40" i="9"/>
  <c r="Q40" i="9"/>
  <c r="M41" i="9"/>
  <c r="S41" i="9" s="1"/>
  <c r="Y41" i="9" s="1"/>
  <c r="N41" i="9"/>
  <c r="O41" i="9"/>
  <c r="P41" i="9"/>
  <c r="Q41" i="9"/>
  <c r="M42" i="9"/>
  <c r="S42" i="9" s="1"/>
  <c r="Y42" i="9" s="1"/>
  <c r="N42" i="9"/>
  <c r="O42" i="9"/>
  <c r="P42" i="9"/>
  <c r="Q42" i="9"/>
  <c r="M43" i="9"/>
  <c r="S43" i="9" s="1"/>
  <c r="Y43" i="9" s="1"/>
  <c r="P43" i="9"/>
  <c r="Q43" i="9"/>
  <c r="M44" i="9"/>
  <c r="S44" i="9" s="1"/>
  <c r="Y44" i="9" s="1"/>
  <c r="N44" i="9"/>
  <c r="O44" i="9"/>
  <c r="P44" i="9"/>
  <c r="Q44" i="9"/>
  <c r="M45" i="9"/>
  <c r="S45" i="9" s="1"/>
  <c r="N45" i="9"/>
  <c r="O45" i="9"/>
  <c r="P45" i="9"/>
  <c r="Q45" i="9"/>
  <c r="M46" i="9"/>
  <c r="S46" i="9" s="1"/>
  <c r="N46" i="9"/>
  <c r="O46" i="9"/>
  <c r="P46" i="9"/>
  <c r="Q46" i="9"/>
  <c r="M47" i="9"/>
  <c r="S47" i="9" s="1"/>
  <c r="N47" i="9"/>
  <c r="O47" i="9"/>
  <c r="P47" i="9"/>
  <c r="Q47" i="9"/>
  <c r="M48" i="9"/>
  <c r="S48" i="9" s="1"/>
  <c r="Y48" i="9" s="1"/>
  <c r="N48" i="9"/>
  <c r="O48" i="9"/>
  <c r="P48" i="9"/>
  <c r="Q48" i="9"/>
  <c r="M49" i="9"/>
  <c r="S49" i="9" s="1"/>
  <c r="Y49" i="9" s="1"/>
  <c r="N49" i="9"/>
  <c r="O49" i="9"/>
  <c r="P49" i="9"/>
  <c r="Q49" i="9"/>
  <c r="M50" i="9"/>
  <c r="S50" i="9" s="1"/>
  <c r="Y50" i="9" s="1"/>
  <c r="N50" i="9"/>
  <c r="O50" i="9"/>
  <c r="P50" i="9"/>
  <c r="Q50" i="9"/>
  <c r="M51" i="9"/>
  <c r="S51" i="9" s="1"/>
  <c r="Y51" i="9" s="1"/>
  <c r="N51" i="9"/>
  <c r="O51" i="9"/>
  <c r="P51" i="9"/>
  <c r="N39" i="9"/>
  <c r="O39" i="9"/>
  <c r="P39" i="9"/>
  <c r="Q39" i="9"/>
  <c r="M39" i="9"/>
  <c r="U43" i="9" l="1"/>
  <c r="AA43" i="9" s="1"/>
  <c r="W43" i="9"/>
  <c r="AC43" i="9" s="1"/>
  <c r="AW5" i="9"/>
  <c r="AY17" i="9"/>
  <c r="U48" i="9"/>
  <c r="AA48" i="9" s="1"/>
  <c r="S39" i="9"/>
  <c r="Y39" i="9" s="1"/>
  <c r="U40" i="9"/>
  <c r="AA40" i="9" s="1"/>
  <c r="V47" i="9"/>
  <c r="W40" i="9"/>
  <c r="AC40" i="9" s="1"/>
  <c r="V45" i="9"/>
  <c r="V46" i="9"/>
  <c r="T39" i="9"/>
  <c r="Z39" i="9" s="1"/>
  <c r="T48" i="9"/>
  <c r="Z48" i="9" s="1"/>
  <c r="V50" i="9"/>
  <c r="AB50" i="9" s="1"/>
  <c r="W45" i="9"/>
  <c r="T45" i="9"/>
  <c r="W49" i="9"/>
  <c r="AC49" i="9" s="1"/>
  <c r="U42" i="9"/>
  <c r="AA42" i="9" s="1"/>
  <c r="W46" i="9"/>
  <c r="U46" i="9"/>
  <c r="V48" i="9"/>
  <c r="AB48" i="9" s="1"/>
  <c r="U41" i="9"/>
  <c r="AA41" i="9" s="1"/>
  <c r="U50" i="9"/>
  <c r="AA50" i="9" s="1"/>
  <c r="U39" i="9"/>
  <c r="AA39" i="9" s="1"/>
  <c r="V40" i="9"/>
  <c r="AB40" i="9" s="1"/>
  <c r="V44" i="9"/>
  <c r="AB44" i="9" s="1"/>
  <c r="U51" i="9"/>
  <c r="AA51" i="9" s="1"/>
  <c r="W47" i="9"/>
  <c r="W48" i="9"/>
  <c r="AC48" i="9" s="1"/>
  <c r="V51" i="9"/>
  <c r="AB51" i="9" s="1"/>
  <c r="T46" i="9"/>
  <c r="W50" i="9"/>
  <c r="AC50" i="9" s="1"/>
  <c r="V39" i="9"/>
  <c r="AB39" i="9" s="1"/>
  <c r="U47" i="9"/>
  <c r="W41" i="9"/>
  <c r="AC41" i="9" s="1"/>
  <c r="W39" i="9"/>
  <c r="AC39" i="9" s="1"/>
  <c r="W51" i="9"/>
  <c r="AC51" i="9" s="1"/>
  <c r="T44" i="9"/>
  <c r="Z44" i="9" s="1"/>
  <c r="T43" i="9"/>
  <c r="Z43" i="9" s="1"/>
  <c r="V41" i="9"/>
  <c r="AB41" i="9" s="1"/>
  <c r="T51" i="9"/>
  <c r="Z51" i="9" s="1"/>
  <c r="U44" i="9"/>
  <c r="AA44" i="9" s="1"/>
  <c r="T41" i="9"/>
  <c r="Z41" i="9" s="1"/>
  <c r="AE41" i="9" s="1"/>
  <c r="T50" i="9"/>
  <c r="Z50" i="9" s="1"/>
  <c r="W42" i="9"/>
  <c r="AC42" i="9" s="1"/>
  <c r="T40" i="9"/>
  <c r="Z40" i="9" s="1"/>
  <c r="V49" i="9"/>
  <c r="AB49" i="9" s="1"/>
  <c r="V43" i="9"/>
  <c r="AB43" i="9" s="1"/>
  <c r="T42" i="9"/>
  <c r="Z42" i="9" s="1"/>
  <c r="T49" i="9"/>
  <c r="Z49" i="9" s="1"/>
  <c r="T47" i="9"/>
  <c r="K123" i="6"/>
  <c r="K123" i="5"/>
  <c r="K111" i="6"/>
  <c r="K111" i="5"/>
  <c r="K99" i="5"/>
  <c r="K75" i="5"/>
  <c r="K63" i="6"/>
  <c r="K51" i="6"/>
  <c r="U49" i="9"/>
  <c r="AA49" i="9" s="1"/>
  <c r="V42" i="9"/>
  <c r="AB42" i="9" s="1"/>
  <c r="W44" i="9"/>
  <c r="AC44" i="9" s="1"/>
  <c r="AC37" i="9" l="1"/>
  <c r="AE39" i="9"/>
  <c r="AE43" i="9"/>
  <c r="AE50" i="9"/>
  <c r="AE44" i="9"/>
  <c r="AE45" i="9"/>
  <c r="AE48" i="9"/>
  <c r="AE49" i="9"/>
  <c r="AE42" i="9"/>
  <c r="Z53" i="9"/>
  <c r="AE46" i="9"/>
  <c r="AE40" i="9"/>
  <c r="AE47" i="9"/>
  <c r="AE51" i="9"/>
  <c r="Y53" i="9"/>
  <c r="AA53" i="9"/>
  <c r="AC53" i="9"/>
  <c r="AB53" i="9"/>
  <c r="K64" i="1"/>
  <c r="L64" i="1" l="1"/>
  <c r="M148" i="1"/>
  <c r="M9" i="1"/>
  <c r="K112" i="1"/>
  <c r="K124" i="1"/>
  <c r="L88" i="1"/>
  <c r="K88" i="1"/>
  <c r="H148" i="8"/>
  <c r="G148" i="8"/>
  <c r="E148" i="8"/>
  <c r="M147" i="8"/>
  <c r="I147" i="8"/>
  <c r="J147" i="8" s="1"/>
  <c r="H9" i="8"/>
  <c r="G9" i="8"/>
  <c r="M8" i="8"/>
  <c r="I8" i="8"/>
  <c r="J8" i="8" s="1"/>
  <c r="H148" i="7"/>
  <c r="G148" i="7"/>
  <c r="E148" i="7"/>
  <c r="M147" i="7"/>
  <c r="I147" i="7"/>
  <c r="J147" i="7" s="1"/>
  <c r="H9" i="7"/>
  <c r="G9" i="7"/>
  <c r="M8" i="7"/>
  <c r="I8" i="7"/>
  <c r="J8" i="7" s="1"/>
  <c r="H148" i="6"/>
  <c r="G148" i="6"/>
  <c r="E148" i="6"/>
  <c r="M147" i="6"/>
  <c r="I147" i="6"/>
  <c r="J147" i="6" s="1"/>
  <c r="E141" i="6"/>
  <c r="E129" i="6"/>
  <c r="E117" i="6"/>
  <c r="E105" i="6"/>
  <c r="E93" i="6"/>
  <c r="E81" i="6"/>
  <c r="E69" i="6"/>
  <c r="E57" i="6"/>
  <c r="E45" i="6"/>
  <c r="E33" i="6"/>
  <c r="E21" i="6"/>
  <c r="H9" i="6"/>
  <c r="G9" i="6"/>
  <c r="M8" i="6"/>
  <c r="I8" i="6"/>
  <c r="J8" i="6" s="1"/>
  <c r="L124" i="1" l="1"/>
  <c r="L147" i="8"/>
  <c r="L8" i="8"/>
  <c r="L147" i="7"/>
  <c r="L8" i="7"/>
  <c r="L8" i="6"/>
  <c r="L147" i="6"/>
  <c r="E129" i="5" l="1"/>
  <c r="E141" i="5"/>
  <c r="E93" i="5"/>
  <c r="E69" i="5"/>
  <c r="M147" i="5"/>
  <c r="M8" i="5"/>
  <c r="AD27" i="3"/>
  <c r="AD28" i="3"/>
  <c r="AD29" i="3"/>
  <c r="AD30" i="3"/>
  <c r="AD31" i="3"/>
  <c r="AD26" i="3"/>
  <c r="AC27" i="3"/>
  <c r="AC28" i="3"/>
  <c r="AC29" i="3"/>
  <c r="AC30" i="3"/>
  <c r="AC31" i="3"/>
  <c r="AC26" i="3"/>
  <c r="S17" i="3"/>
  <c r="AB27" i="3" l="1"/>
  <c r="AB28" i="3"/>
  <c r="AB29" i="3"/>
  <c r="AB30" i="3"/>
  <c r="AB31" i="3"/>
  <c r="AB26" i="3"/>
  <c r="I24" i="3"/>
  <c r="Q31" i="3" l="1"/>
  <c r="Q28" i="3"/>
  <c r="Q25" i="3"/>
  <c r="H148" i="5" l="1"/>
  <c r="G148" i="5"/>
  <c r="E148" i="5"/>
  <c r="I147" i="5"/>
  <c r="J147" i="5" s="1"/>
  <c r="E117" i="5"/>
  <c r="E105" i="5"/>
  <c r="E81" i="5"/>
  <c r="E57" i="5"/>
  <c r="E45" i="5"/>
  <c r="E33" i="5"/>
  <c r="E21" i="5"/>
  <c r="H9" i="5"/>
  <c r="G9" i="5"/>
  <c r="I8" i="5"/>
  <c r="J8" i="5" s="1"/>
  <c r="H121" i="3"/>
  <c r="G121" i="3"/>
  <c r="E121" i="3"/>
  <c r="L120" i="3"/>
  <c r="I120" i="3"/>
  <c r="J120" i="3"/>
  <c r="H113" i="3"/>
  <c r="L112" i="3" s="1"/>
  <c r="G113" i="3"/>
  <c r="E113" i="3"/>
  <c r="I112" i="3"/>
  <c r="J112" i="3" s="1"/>
  <c r="H105" i="3"/>
  <c r="G105" i="3"/>
  <c r="E105" i="3"/>
  <c r="L104" i="3"/>
  <c r="I104" i="3"/>
  <c r="J104" i="3" s="1"/>
  <c r="H97" i="3"/>
  <c r="G97" i="3"/>
  <c r="E97" i="3"/>
  <c r="L96" i="3"/>
  <c r="I96" i="3"/>
  <c r="J96" i="3"/>
  <c r="H81" i="3"/>
  <c r="G81" i="3"/>
  <c r="E81" i="3"/>
  <c r="L80" i="3"/>
  <c r="I80" i="3"/>
  <c r="J80" i="3"/>
  <c r="H73" i="3"/>
  <c r="L72" i="3" s="1"/>
  <c r="G73" i="3"/>
  <c r="E73" i="3"/>
  <c r="I72" i="3"/>
  <c r="J72" i="3" s="1"/>
  <c r="H65" i="3"/>
  <c r="G65" i="3"/>
  <c r="E65" i="3"/>
  <c r="L64" i="3"/>
  <c r="I64" i="3"/>
  <c r="J64" i="3" s="1"/>
  <c r="H57" i="3"/>
  <c r="G57" i="3"/>
  <c r="E57" i="3"/>
  <c r="L56" i="3"/>
  <c r="I56" i="3"/>
  <c r="J56" i="3"/>
  <c r="S21" i="3"/>
  <c r="S18" i="3"/>
  <c r="S19" i="3"/>
  <c r="S20" i="3"/>
  <c r="H33" i="3"/>
  <c r="G33" i="3"/>
  <c r="K32" i="3" s="1"/>
  <c r="E33" i="3"/>
  <c r="L32" i="3"/>
  <c r="I32" i="3"/>
  <c r="J32" i="3"/>
  <c r="I48" i="3"/>
  <c r="J48" i="3" s="1"/>
  <c r="I88" i="3"/>
  <c r="J88" i="3"/>
  <c r="H41" i="3"/>
  <c r="G41" i="3"/>
  <c r="E41" i="3"/>
  <c r="L40" i="3"/>
  <c r="I40" i="3"/>
  <c r="J40" i="3"/>
  <c r="K40" i="3" s="1"/>
  <c r="H25" i="3"/>
  <c r="G25" i="3"/>
  <c r="E25" i="3"/>
  <c r="L24" i="3"/>
  <c r="J24" i="3"/>
  <c r="H17" i="3"/>
  <c r="L16" i="3" s="1"/>
  <c r="G17" i="3"/>
  <c r="E17" i="3"/>
  <c r="I16" i="3"/>
  <c r="J16" i="3" s="1"/>
  <c r="K16" i="3" s="1"/>
  <c r="H9" i="3"/>
  <c r="G9" i="3"/>
  <c r="L8" i="3"/>
  <c r="I8" i="3"/>
  <c r="J8" i="3" s="1"/>
  <c r="E9" i="3"/>
  <c r="H89" i="3"/>
  <c r="G89" i="3"/>
  <c r="E89" i="3"/>
  <c r="L88" i="3"/>
  <c r="H49" i="3"/>
  <c r="G49" i="3"/>
  <c r="E49" i="3"/>
  <c r="L48" i="3"/>
  <c r="J148" i="1"/>
  <c r="H149" i="1"/>
  <c r="G149" i="1"/>
  <c r="E149" i="1"/>
  <c r="L136" i="1"/>
  <c r="K136" i="1"/>
  <c r="L100" i="1"/>
  <c r="K100" i="1"/>
  <c r="L76" i="1"/>
  <c r="K76" i="1"/>
  <c r="L52" i="1"/>
  <c r="K52" i="1"/>
  <c r="L40" i="1"/>
  <c r="K40" i="1"/>
  <c r="L28" i="1"/>
  <c r="K28" i="1"/>
  <c r="H10" i="1"/>
  <c r="G10" i="1"/>
  <c r="E10" i="1"/>
  <c r="L8" i="5" l="1"/>
  <c r="L9" i="1"/>
  <c r="L148" i="1"/>
  <c r="K148" i="1"/>
  <c r="L147" i="5"/>
  <c r="K24" i="3"/>
  <c r="K9" i="1"/>
  <c r="K8" i="3"/>
</calcChain>
</file>

<file path=xl/sharedStrings.xml><?xml version="1.0" encoding="utf-8"?>
<sst xmlns="http://schemas.openxmlformats.org/spreadsheetml/2006/main" count="517" uniqueCount="78">
  <si>
    <t>u10zr</t>
  </si>
  <si>
    <t>bccU</t>
  </si>
  <si>
    <t>T</t>
  </si>
  <si>
    <t>E</t>
  </si>
  <si>
    <t>V</t>
  </si>
  <si>
    <t>P</t>
  </si>
  <si>
    <t xml:space="preserve">U at </t>
  </si>
  <si>
    <t xml:space="preserve">Zr at </t>
  </si>
  <si>
    <t>E/at</t>
  </si>
  <si>
    <t>Ef/at</t>
  </si>
  <si>
    <t>frac Zr</t>
  </si>
  <si>
    <t>listing atomic percent Zr</t>
  </si>
  <si>
    <t>1000K</t>
  </si>
  <si>
    <t>V/at</t>
  </si>
  <si>
    <t>u5zr</t>
  </si>
  <si>
    <t>u15zr</t>
  </si>
  <si>
    <t>u23zr</t>
  </si>
  <si>
    <t>u40zr</t>
  </si>
  <si>
    <t>u60zr</t>
  </si>
  <si>
    <t>u80zr</t>
  </si>
  <si>
    <t>bcc zr</t>
  </si>
  <si>
    <t>1000 K</t>
  </si>
  <si>
    <t>1100 K</t>
  </si>
  <si>
    <t>bccZr</t>
  </si>
  <si>
    <t>U23Zr</t>
  </si>
  <si>
    <t>Ef</t>
  </si>
  <si>
    <t>1200 K</t>
  </si>
  <si>
    <t>1300 K</t>
  </si>
  <si>
    <t>1400 K</t>
  </si>
  <si>
    <t>bcc Zr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</si>
  <si>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</si>
  <si>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</si>
  <si>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</si>
  <si>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</si>
  <si>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</si>
  <si>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</si>
  <si>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</si>
  <si>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</si>
  <si>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</si>
  <si>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u70zr</t>
  </si>
  <si>
    <t xml:space="preserve"> frac Zr</t>
  </si>
  <si>
    <t>u30zr</t>
  </si>
  <si>
    <t>u50zr</t>
  </si>
  <si>
    <t>u90zr</t>
  </si>
  <si>
    <t/>
  </si>
  <si>
    <t>1100K</t>
  </si>
  <si>
    <t>1200K</t>
  </si>
  <si>
    <t>1300K</t>
  </si>
  <si>
    <t>1400K</t>
  </si>
  <si>
    <t>PE</t>
  </si>
  <si>
    <t>TE</t>
  </si>
  <si>
    <t>Cp</t>
  </si>
  <si>
    <t>Zr Frac</t>
  </si>
  <si>
    <t>J/mol-K</t>
  </si>
  <si>
    <t>alpha p</t>
  </si>
  <si>
    <t>thermal expansion</t>
  </si>
  <si>
    <t>have vales in metal fuels handbook to compare at 1000 k</t>
  </si>
  <si>
    <t>avg</t>
  </si>
  <si>
    <t>dL/L0</t>
  </si>
  <si>
    <t>L</t>
  </si>
  <si>
    <t>U-10Zr</t>
  </si>
  <si>
    <t>dL/L0 *100</t>
  </si>
  <si>
    <t>Basak thermal expansion</t>
  </si>
  <si>
    <t>derivative</t>
  </si>
  <si>
    <t>900K</t>
  </si>
  <si>
    <t>fixed avg</t>
  </si>
  <si>
    <t>FIXED</t>
  </si>
  <si>
    <t>this work @ 1200K</t>
  </si>
  <si>
    <t>Cp expt</t>
  </si>
  <si>
    <t>Touloukian thermal expansion</t>
  </si>
  <si>
    <t>bcc U</t>
  </si>
  <si>
    <t>100 sims</t>
  </si>
  <si>
    <t>N U</t>
  </si>
  <si>
    <t>N Zr</t>
  </si>
  <si>
    <t>200 sims</t>
  </si>
  <si>
    <t>diff 100-200</t>
  </si>
  <si>
    <t>diff 200-100</t>
  </si>
  <si>
    <t>deviation from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</si>
</sst>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E+00"/>
    <numFmt numFmtId="166" formatCode="0.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0" borderId="0" xfId="0" applyNumberForma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UZr_900K!$D$6:$D$18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UZr_900K!$C$6:$C$18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1.2257349625799385E-2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4-CC45-A651-C7E1C71F6E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UZr_900K!$H$6:$H$18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UZr_900K!$J$6:$J$18</c:f>
              <c:numCache>
                <c:formatCode>General</c:formatCode>
                <c:ptCount val="13"/>
                <c:pt idx="0">
                  <c:v>0</c:v>
                </c:pt>
                <c:pt idx="1">
                  <c:v>1.3193734349999542E-2</c:v>
                </c:pt>
                <c:pt idx="2">
                  <c:v>1.1907379599999879E-2</c:v>
                </c:pt>
                <c:pt idx="3">
                  <c:v>2.1360702199991755E-3</c:v>
                </c:pt>
                <c:pt idx="4">
                  <c:v>-2.0733544499999867E-2</c:v>
                </c:pt>
                <c:pt idx="5">
                  <c:v>-4.3838133530000434E-2</c:v>
                </c:pt>
                <c:pt idx="6">
                  <c:v>-7.367680012000033E-2</c:v>
                </c:pt>
                <c:pt idx="7">
                  <c:v>-9.371341335999972E-2</c:v>
                </c:pt>
                <c:pt idx="8">
                  <c:v>-0.10420679953000045</c:v>
                </c:pt>
                <c:pt idx="9">
                  <c:v>-9.9865205159999526E-2</c:v>
                </c:pt>
                <c:pt idx="10">
                  <c:v>-8.0236170810000118E-2</c:v>
                </c:pt>
                <c:pt idx="11">
                  <c:v>-4.6233202929999884E-2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F4-CC45-A651-C7E1C71F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UZr_1200K!$Q$8:$Q$20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4.9200000000000001E-2</c:v>
                </c:pt>
                <c:pt idx="2">
                  <c:v>9.9599999999999994E-2</c:v>
                </c:pt>
                <c:pt idx="3">
                  <c:v>0.15040000000000001</c:v>
                </c:pt>
                <c:pt idx="4">
                  <c:v>0.23139999999999999</c:v>
                </c:pt>
                <c:pt idx="5">
                  <c:v>0.29619999999999996</c:v>
                </c:pt>
                <c:pt idx="6">
                  <c:v>0.39419999999999999</c:v>
                </c:pt>
                <c:pt idx="7">
                  <c:v>0.49619999999999997</c:v>
                </c:pt>
                <c:pt idx="8">
                  <c:v>0.60660000000000003</c:v>
                </c:pt>
                <c:pt idx="9">
                  <c:v>0.69720000000000004</c:v>
                </c:pt>
                <c:pt idx="10">
                  <c:v>0.79879999999999995</c:v>
                </c:pt>
                <c:pt idx="11">
                  <c:v>0.89929999999999999</c:v>
                </c:pt>
                <c:pt idx="12">
                  <c:v>1</c:v>
                </c:pt>
              </c:numCache>
            </c:numRef>
          </c:xVal>
          <c:yVal>
            <c:numRef>
              <c:f>UZr_1200K!$R$8:$R$20</c:f>
              <c:numCache>
                <c:formatCode>General</c:formatCode>
                <c:ptCount val="13"/>
                <c:pt idx="0">
                  <c:v>21.574669729900002</c:v>
                </c:pt>
                <c:pt idx="1">
                  <c:v>21.712896699199998</c:v>
                </c:pt>
                <c:pt idx="2">
                  <c:v>21.796693466000001</c:v>
                </c:pt>
                <c:pt idx="3">
                  <c:v>21.851534693200001</c:v>
                </c:pt>
                <c:pt idx="4">
                  <c:v>21.917269801699998</c:v>
                </c:pt>
                <c:pt idx="5">
                  <c:v>21.9632263532</c:v>
                </c:pt>
                <c:pt idx="6">
                  <c:v>22.031954327899999</c:v>
                </c:pt>
                <c:pt idx="7">
                  <c:v>22.111716113700002</c:v>
                </c:pt>
                <c:pt idx="8">
                  <c:v>22.229034543000001</c:v>
                </c:pt>
                <c:pt idx="9">
                  <c:v>22.353211536499998</c:v>
                </c:pt>
                <c:pt idx="10">
                  <c:v>22.51351</c:v>
                </c:pt>
                <c:pt idx="11">
                  <c:v>22.6988716621</c:v>
                </c:pt>
                <c:pt idx="12">
                  <c:v>22.919962140500001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5-C345-921D-332D9031B7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UZr_1200K!$U$8:$U$20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UZr_1200K!$V$8:$V$20</c:f>
              <c:numCache>
                <c:formatCode>General</c:formatCode>
                <c:ptCount val="13"/>
                <c:pt idx="0">
                  <c:v>21.575330000000001</c:v>
                </c:pt>
                <c:pt idx="1">
                  <c:v>21.712411500000002</c:v>
                </c:pt>
                <c:pt idx="2">
                  <c:v>21.7965415</c:v>
                </c:pt>
                <c:pt idx="3">
                  <c:v>21.854515500000002</c:v>
                </c:pt>
                <c:pt idx="4">
                  <c:v>21.914498500000001</c:v>
                </c:pt>
                <c:pt idx="5">
                  <c:v>21.963286</c:v>
                </c:pt>
                <c:pt idx="6">
                  <c:v>22.033232000000002</c:v>
                </c:pt>
                <c:pt idx="7">
                  <c:v>22.122102999999999</c:v>
                </c:pt>
                <c:pt idx="8">
                  <c:v>22.227308000000001</c:v>
                </c:pt>
                <c:pt idx="9">
                  <c:v>22.360136499999999</c:v>
                </c:pt>
                <c:pt idx="10">
                  <c:v>22.520405499999999</c:v>
                </c:pt>
                <c:pt idx="11">
                  <c:v>22.707128000000001</c:v>
                </c:pt>
                <c:pt idx="12">
                  <c:v>22.920548499999999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2-414A-90C5-B13F1215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UZr_1300K!$Q$8:$Q$20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0.30789999999999995</c:v>
                </c:pt>
                <c:pt idx="6">
                  <c:v>0.39219999999999999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0.90689999999999993</c:v>
                </c:pt>
                <c:pt idx="12">
                  <c:v>1</c:v>
                </c:pt>
              </c:numCache>
            </c:numRef>
          </c:xVal>
          <c:yVal>
            <c:numRef>
              <c:f>UZr_1300K!$P$8:$P$20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1.319603782820078E-2</c:v>
                </c:pt>
                <c:pt idx="2">
                  <c:v>1.276200360968005E-2</c:v>
                </c:pt>
                <c:pt idx="3">
                  <c:v>3.2325424854384721E-3</c:v>
                </c:pt>
                <c:pt idx="4">
                  <c:v>-2.1392591576159248E-2</c:v>
                </c:pt>
                <c:pt idx="5">
                  <c:v>-4.7729184312519379E-2</c:v>
                </c:pt>
                <c:pt idx="6">
                  <c:v>-7.253674940535948E-2</c:v>
                </c:pt>
                <c:pt idx="7">
                  <c:v>-9.7640526746999967E-2</c:v>
                </c:pt>
                <c:pt idx="8">
                  <c:v>-0.10190621622184093</c:v>
                </c:pt>
                <c:pt idx="9">
                  <c:v>-0.10654285019751963</c:v>
                </c:pt>
                <c:pt idx="10">
                  <c:v>-8.4265277177240527E-2</c:v>
                </c:pt>
                <c:pt idx="11">
                  <c:v>-4.4362777713722323E-2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F-3D44-AAD7-46A0EE3634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UZr_1300K!$U$8:$U$20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UZr_1300K!$W$8:$W$20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1.4134008842499213E-2</c:v>
                </c:pt>
                <c:pt idx="2">
                  <c:v>1.2790621879999131E-2</c:v>
                </c:pt>
                <c:pt idx="3">
                  <c:v>3.5010050100001688E-3</c:v>
                </c:pt>
                <c:pt idx="4">
                  <c:v>-2.0954593985000436E-2</c:v>
                </c:pt>
                <c:pt idx="5">
                  <c:v>-4.410645064750085E-2</c:v>
                </c:pt>
                <c:pt idx="6">
                  <c:v>-7.4543379130000087E-2</c:v>
                </c:pt>
                <c:pt idx="7">
                  <c:v>-9.6047073537500971E-2</c:v>
                </c:pt>
                <c:pt idx="8">
                  <c:v>-0.10698896261000002</c:v>
                </c:pt>
                <c:pt idx="9">
                  <c:v>-0.10203300986499997</c:v>
                </c:pt>
                <c:pt idx="10">
                  <c:v>-8.2461567685000681E-2</c:v>
                </c:pt>
                <c:pt idx="11">
                  <c:v>-4.8369330579999925E-2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4-F746-B3ED-64B324B5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UZr_1300K!$Q$8:$Q$20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0.30789999999999995</c:v>
                </c:pt>
                <c:pt idx="6">
                  <c:v>0.39219999999999999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0.90689999999999993</c:v>
                </c:pt>
                <c:pt idx="12">
                  <c:v>1</c:v>
                </c:pt>
              </c:numCache>
            </c:numRef>
          </c:xVal>
          <c:yVal>
            <c:numRef>
              <c:f>UZr_1300K!$R$8:$R$20</c:f>
              <c:numCache>
                <c:formatCode>General</c:formatCode>
                <c:ptCount val="13"/>
                <c:pt idx="0">
                  <c:v>21.701897913900002</c:v>
                </c:pt>
                <c:pt idx="1">
                  <c:v>21.831657045100002</c:v>
                </c:pt>
                <c:pt idx="2">
                  <c:v>21.918720887399999</c:v>
                </c:pt>
                <c:pt idx="3">
                  <c:v>21.967460168700004</c:v>
                </c:pt>
                <c:pt idx="4">
                  <c:v>22.024923740500004</c:v>
                </c:pt>
                <c:pt idx="5">
                  <c:v>22.060600539499998</c:v>
                </c:pt>
                <c:pt idx="6">
                  <c:v>22.119851702300004</c:v>
                </c:pt>
                <c:pt idx="7">
                  <c:v>22.207697442500002</c:v>
                </c:pt>
                <c:pt idx="8">
                  <c:v>22.3241179961</c:v>
                </c:pt>
                <c:pt idx="9">
                  <c:v>22.420447959800001</c:v>
                </c:pt>
                <c:pt idx="10">
                  <c:v>22.581199999999999</c:v>
                </c:pt>
                <c:pt idx="11">
                  <c:v>22.795486901199997</c:v>
                </c:pt>
                <c:pt idx="12">
                  <c:v>22.996161352299996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0-E54B-BB94-99B078BA92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UZr_1300K!$U$8:$U$20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UZr_1300K!$V$8:$V$20</c:f>
              <c:numCache>
                <c:formatCode>General</c:formatCode>
                <c:ptCount val="13"/>
                <c:pt idx="0">
                  <c:v>21.702082000000001</c:v>
                </c:pt>
                <c:pt idx="1">
                  <c:v>21.838816999999999</c:v>
                </c:pt>
                <c:pt idx="2">
                  <c:v>21.917800499999998</c:v>
                </c:pt>
                <c:pt idx="3">
                  <c:v>21.966084500000001</c:v>
                </c:pt>
                <c:pt idx="4">
                  <c:v>22.019860999999999</c:v>
                </c:pt>
                <c:pt idx="5">
                  <c:v>22.059144499999999</c:v>
                </c:pt>
                <c:pt idx="6">
                  <c:v>22.124411500000001</c:v>
                </c:pt>
                <c:pt idx="7">
                  <c:v>22.203765499999999</c:v>
                </c:pt>
                <c:pt idx="8">
                  <c:v>22.3062425</c:v>
                </c:pt>
                <c:pt idx="9">
                  <c:v>22.437469499999999</c:v>
                </c:pt>
                <c:pt idx="10">
                  <c:v>22.591952500000001</c:v>
                </c:pt>
                <c:pt idx="11">
                  <c:v>22.777820500000001</c:v>
                </c:pt>
                <c:pt idx="12">
                  <c:v>22.996818000000001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D-8545-B859-259E0E46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UZr_1400K!$Q$8:$Q$20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4.8100000000000004E-2</c:v>
                </c:pt>
                <c:pt idx="2">
                  <c:v>0.1</c:v>
                </c:pt>
                <c:pt idx="3">
                  <c:v>0.1517</c:v>
                </c:pt>
                <c:pt idx="4">
                  <c:v>0.2276</c:v>
                </c:pt>
                <c:pt idx="5">
                  <c:v>0.29710000000000003</c:v>
                </c:pt>
                <c:pt idx="6">
                  <c:v>0.39300000000000002</c:v>
                </c:pt>
                <c:pt idx="7">
                  <c:v>0.4894</c:v>
                </c:pt>
                <c:pt idx="8">
                  <c:v>0.60189999999999999</c:v>
                </c:pt>
                <c:pt idx="9">
                  <c:v>0.70369999999999999</c:v>
                </c:pt>
                <c:pt idx="10">
                  <c:v>0.80120000000000002</c:v>
                </c:pt>
                <c:pt idx="11">
                  <c:v>0.89839999999999998</c:v>
                </c:pt>
                <c:pt idx="12">
                  <c:v>1</c:v>
                </c:pt>
              </c:numCache>
            </c:numRef>
          </c:xVal>
          <c:yVal>
            <c:numRef>
              <c:f>UZr_1400K!$P$8:$P$20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1.4385346208370287E-2</c:v>
                </c:pt>
                <c:pt idx="2">
                  <c:v>1.3632989270000451E-2</c:v>
                </c:pt>
                <c:pt idx="3">
                  <c:v>1.4210733840904766E-3</c:v>
                </c:pt>
                <c:pt idx="4">
                  <c:v>-2.2094119099478782E-2</c:v>
                </c:pt>
                <c:pt idx="5">
                  <c:v>-4.442327860432993E-2</c:v>
                </c:pt>
                <c:pt idx="6">
                  <c:v>-7.5447552533898232E-2</c:v>
                </c:pt>
                <c:pt idx="7">
                  <c:v>-9.5598338219619272E-2</c:v>
                </c:pt>
                <c:pt idx="8">
                  <c:v>-0.10437136325336827</c:v>
                </c:pt>
                <c:pt idx="9">
                  <c:v>-0.10250432580550939</c:v>
                </c:pt>
                <c:pt idx="10">
                  <c:v>-8.1482637754759502E-2</c:v>
                </c:pt>
                <c:pt idx="11">
                  <c:v>-5.132826135031987E-2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A-DC4F-B2AB-FE7AC1B102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UZr_1400K!$U$8:$U$20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UZr_1400K!$W$8:$W$20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1.4161738154999326E-2</c:v>
                </c:pt>
                <c:pt idx="2">
                  <c:v>1.293613295500029E-2</c:v>
                </c:pt>
                <c:pt idx="3">
                  <c:v>2.927674354999521E-3</c:v>
                </c:pt>
                <c:pt idx="4">
                  <c:v>-2.2066763980000959E-2</c:v>
                </c:pt>
                <c:pt idx="5">
                  <c:v>-4.5816700000000932E-2</c:v>
                </c:pt>
                <c:pt idx="6">
                  <c:v>-7.5987255200000714E-2</c:v>
                </c:pt>
                <c:pt idx="7">
                  <c:v>-9.6555751680000412E-2</c:v>
                </c:pt>
                <c:pt idx="8">
                  <c:v>-0.1076050418300003</c:v>
                </c:pt>
                <c:pt idx="9">
                  <c:v>-0.10329171833499995</c:v>
                </c:pt>
                <c:pt idx="10">
                  <c:v>-8.3636866185000436E-2</c:v>
                </c:pt>
                <c:pt idx="11">
                  <c:v>-4.8369017864999364E-2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3-E641-BE50-49B26E9A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UZr_1400K!$Q$8:$Q$20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4.8100000000000004E-2</c:v>
                </c:pt>
                <c:pt idx="2">
                  <c:v>0.1</c:v>
                </c:pt>
                <c:pt idx="3">
                  <c:v>0.1517</c:v>
                </c:pt>
                <c:pt idx="4">
                  <c:v>0.2276</c:v>
                </c:pt>
                <c:pt idx="5">
                  <c:v>0.29710000000000003</c:v>
                </c:pt>
                <c:pt idx="6">
                  <c:v>0.39300000000000002</c:v>
                </c:pt>
                <c:pt idx="7">
                  <c:v>0.4894</c:v>
                </c:pt>
                <c:pt idx="8">
                  <c:v>0.60189999999999999</c:v>
                </c:pt>
                <c:pt idx="9">
                  <c:v>0.70369999999999999</c:v>
                </c:pt>
                <c:pt idx="10">
                  <c:v>0.80120000000000002</c:v>
                </c:pt>
                <c:pt idx="11">
                  <c:v>0.89839999999999998</c:v>
                </c:pt>
                <c:pt idx="12">
                  <c:v>1</c:v>
                </c:pt>
              </c:numCache>
            </c:numRef>
          </c:xVal>
          <c:yVal>
            <c:numRef>
              <c:f>UZr_1400K!$R$8:$R$20</c:f>
              <c:numCache>
                <c:formatCode>General</c:formatCode>
                <c:ptCount val="13"/>
                <c:pt idx="0">
                  <c:v>21.840284459400003</c:v>
                </c:pt>
                <c:pt idx="1">
                  <c:v>21.972796262700001</c:v>
                </c:pt>
                <c:pt idx="2">
                  <c:v>22.049914947399998</c:v>
                </c:pt>
                <c:pt idx="3">
                  <c:v>22.0860479581</c:v>
                </c:pt>
                <c:pt idx="4">
                  <c:v>22.124826922899995</c:v>
                </c:pt>
                <c:pt idx="5">
                  <c:v>22.159462038699996</c:v>
                </c:pt>
                <c:pt idx="6">
                  <c:v>22.209608750399997</c:v>
                </c:pt>
                <c:pt idx="7">
                  <c:v>22.282131736899998</c:v>
                </c:pt>
                <c:pt idx="8">
                  <c:v>22.400925049800001</c:v>
                </c:pt>
                <c:pt idx="9">
                  <c:v>22.519542148600006</c:v>
                </c:pt>
                <c:pt idx="10">
                  <c:v>22.673400000000001</c:v>
                </c:pt>
                <c:pt idx="11">
                  <c:v>22.844443781300004</c:v>
                </c:pt>
                <c:pt idx="12">
                  <c:v>23.073978955699996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4-2E4B-9FFC-36B21205D5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UZr_1400K!$U$8:$U$20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UZr_1400K!$V$8:$V$20</c:f>
              <c:numCache>
                <c:formatCode>General</c:formatCode>
                <c:ptCount val="13"/>
                <c:pt idx="0">
                  <c:v>21.840395999999998</c:v>
                </c:pt>
                <c:pt idx="1">
                  <c:v>21.974043500000001</c:v>
                </c:pt>
                <c:pt idx="2">
                  <c:v>22.048292499999999</c:v>
                </c:pt>
                <c:pt idx="3">
                  <c:v>22.088749499999999</c:v>
                </c:pt>
                <c:pt idx="4">
                  <c:v>22.1292355</c:v>
                </c:pt>
                <c:pt idx="5">
                  <c:v>22.1604335</c:v>
                </c:pt>
                <c:pt idx="6">
                  <c:v>22.2186305</c:v>
                </c:pt>
                <c:pt idx="7">
                  <c:v>22.293560500000002</c:v>
                </c:pt>
                <c:pt idx="8">
                  <c:v>22.390450999999999</c:v>
                </c:pt>
                <c:pt idx="9">
                  <c:v>22.513126</c:v>
                </c:pt>
                <c:pt idx="10">
                  <c:v>22.667353500000001</c:v>
                </c:pt>
                <c:pt idx="11">
                  <c:v>22.854037000000002</c:v>
                </c:pt>
                <c:pt idx="12">
                  <c:v>23.074221999999999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5-4147-85DE-C6A6E324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u23zr!$N$17:$N$21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u23zr!$P$17:$P$21</c:f>
              <c:numCache>
                <c:formatCode>General</c:formatCode>
                <c:ptCount val="5"/>
                <c:pt idx="0">
                  <c:v>-5.3855353116999991</c:v>
                </c:pt>
                <c:pt idx="1">
                  <c:v>-5.3591831946999999</c:v>
                </c:pt>
                <c:pt idx="2">
                  <c:v>-5.3514521578000007</c:v>
                </c:pt>
                <c:pt idx="3">
                  <c:v>-5.3367721485999988</c:v>
                </c:pt>
                <c:pt idx="4">
                  <c:v>-5.3142395687999997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D-B540-AF01-B1210EF4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36543"/>
        <c:axId val="20397726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u23zr!$N$17:$N$21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u23zr!$S$17:$S$21</c:f>
              <c:numCache>
                <c:formatCode>General</c:formatCode>
                <c:ptCount val="5"/>
                <c:pt idx="0">
                  <c:v>-2.1171325064399671E-2</c:v>
                </c:pt>
                <c:pt idx="1">
                  <c:v>-1.8647105832370059E-2</c:v>
                </c:pt>
                <c:pt idx="2">
                  <c:v>-2.0865454635001335E-2</c:v>
                </c:pt>
                <c:pt idx="3">
                  <c:v>-2.1392591576158804E-2</c:v>
                </c:pt>
                <c:pt idx="4">
                  <c:v>-2.2094119099479226E-2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D-B540-AF01-B1210EF4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70767"/>
        <c:axId val="1995228575"/>
      </c:scatterChart>
      <c:valAx>
        <c:axId val="19962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72623"/>
        <c:crosses val="autoZero"/>
        <c:crossBetween val="midCat"/>
      </c:valAx>
      <c:valAx>
        <c:axId val="203977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36543"/>
        <c:crosses val="autoZero"/>
        <c:crossBetween val="midCat"/>
      </c:valAx>
      <c:valAx>
        <c:axId val="1995228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70767"/>
        <c:crosses val="max"/>
        <c:crossBetween val="midCat"/>
      </c:valAx>
      <c:valAx>
        <c:axId val="1995170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u23zr!$AB$26:$AB$31</c:f>
              <c:numCache>
                <c:formatCode>General</c:formatCode>
                <c:ptCount val="6"/>
                <c:pt idx="0">
                  <c:v>0.22</c:v>
                </c:pt>
                <c:pt idx="1">
                  <c:v>0.246</c:v>
                </c:pt>
                <c:pt idx="2">
                  <c:v>0.216</c:v>
                </c:pt>
                <c:pt idx="3">
                  <c:v>0.23350000000000001</c:v>
                </c:pt>
                <c:pt idx="4">
                  <c:v>0.24149999999999999</c:v>
                </c:pt>
                <c:pt idx="5">
                  <c:v>0.2225</c:v>
                </c:pt>
              </c:numCache>
            </c:numRef>
          </c:xVal>
          <c:yVal>
            <c:numRef>
              <c:f>u23zr!$AD$26:$AD$31</c:f>
              <c:numCache>
                <c:formatCode>General</c:formatCode>
                <c:ptCount val="6"/>
                <c:pt idx="0">
                  <c:v>-1.5557335600000055E-2</c:v>
                </c:pt>
                <c:pt idx="1">
                  <c:v>-2.6094261750000403E-2</c:v>
                </c:pt>
                <c:pt idx="2">
                  <c:v>-1.8600395500000033E-2</c:v>
                </c:pt>
                <c:pt idx="3">
                  <c:v>-2.0817730312500782E-2</c:v>
                </c:pt>
                <c:pt idx="4">
                  <c:v>-2.325755001250096E-2</c:v>
                </c:pt>
                <c:pt idx="5">
                  <c:v>-2.0012454787500022E-2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EC4E-9E57-6ED5F205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15968"/>
        <c:axId val="917045648"/>
      </c:scatterChart>
      <c:valAx>
        <c:axId val="9169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45648"/>
        <c:crosses val="autoZero"/>
        <c:crossBetween val="midCat"/>
      </c:valAx>
      <c:valAx>
        <c:axId val="91704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950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summary!$Y$39:$Y$51</c:f>
              <c:numCache>
                <c:formatCode>General</c:formatCode>
                <c:ptCount val="13"/>
                <c:pt idx="0">
                  <c:v>26.813260556280134</c:v>
                </c:pt>
                <c:pt idx="1">
                  <c:v>26.622245125079139</c:v>
                </c:pt>
                <c:pt idx="2">
                  <c:v>27.397401180479957</c:v>
                </c:pt>
                <c:pt idx="3">
                  <c:v>27.852027553979454</c:v>
                </c:pt>
                <c:pt idx="4">
                  <c:v>27.685612594979755</c:v>
                </c:pt>
                <c:pt idx="5">
                  <c:v>28.067402276278926</c:v>
                </c:pt>
                <c:pt idx="6">
                  <c:v>27.292728583080322</c:v>
                </c:pt>
                <c:pt idx="7">
                  <c:v>24.16895097587982</c:v>
                </c:pt>
                <c:pt idx="8">
                  <c:v>25.958997100079404</c:v>
                </c:pt>
                <c:pt idx="9">
                  <c:v>25.98842119427966</c:v>
                </c:pt>
                <c:pt idx="10">
                  <c:v>26.900568114479057</c:v>
                </c:pt>
                <c:pt idx="11">
                  <c:v>26.652392762579286</c:v>
                </c:pt>
                <c:pt idx="12">
                  <c:v>26.583414967979497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E-7F43-9DCF-DAA0BA44CB0C}"/>
            </c:ext>
          </c:extLst>
        </c:ser>
        <c:ser>
          <c:idx val="1"/>
          <c:order val="1"/>
          <c:tx>
            <c:v>1050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summary!$Z$39:$Z$51</c:f>
              <c:numCache>
                <c:formatCode>General</c:formatCode>
                <c:ptCount val="13"/>
                <c:pt idx="0">
                  <c:v>27.545245194779415</c:v>
                </c:pt>
                <c:pt idx="1">
                  <c:v>28.047625426080874</c:v>
                </c:pt>
                <c:pt idx="2">
                  <c:v>27.83972731788138</c:v>
                </c:pt>
                <c:pt idx="3">
                  <c:v>27.74831968098081</c:v>
                </c:pt>
                <c:pt idx="4">
                  <c:v>26.270844262381221</c:v>
                </c:pt>
                <c:pt idx="5">
                  <c:v>27.084830474880825</c:v>
                </c:pt>
                <c:pt idx="6">
                  <c:v>28.245635109180487</c:v>
                </c:pt>
                <c:pt idx="7">
                  <c:v>29.122328407680293</c:v>
                </c:pt>
                <c:pt idx="8">
                  <c:v>25.509917891880466</c:v>
                </c:pt>
                <c:pt idx="9">
                  <c:v>26.67771677808047</c:v>
                </c:pt>
                <c:pt idx="10">
                  <c:v>26.317874576880723</c:v>
                </c:pt>
                <c:pt idx="11">
                  <c:v>26.42158244988023</c:v>
                </c:pt>
                <c:pt idx="12">
                  <c:v>26.716305754079865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8E-7F43-9DCF-DAA0BA44CB0C}"/>
            </c:ext>
          </c:extLst>
        </c:ser>
        <c:ser>
          <c:idx val="2"/>
          <c:order val="2"/>
          <c:tx>
            <c:v>1150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summary!$AA$39:$AA$51</c:f>
              <c:numCache>
                <c:formatCode>General</c:formatCode>
                <c:ptCount val="13"/>
                <c:pt idx="0">
                  <c:v>28.3517547931799</c:v>
                </c:pt>
                <c:pt idx="1">
                  <c:v>28.028089756978787</c:v>
                </c:pt>
                <c:pt idx="2">
                  <c:v>28.372496367778943</c:v>
                </c:pt>
                <c:pt idx="3">
                  <c:v>26.342233867979203</c:v>
                </c:pt>
                <c:pt idx="4">
                  <c:v>28.770686363879552</c:v>
                </c:pt>
                <c:pt idx="5">
                  <c:v>27.512203384079722</c:v>
                </c:pt>
                <c:pt idx="6">
                  <c:v>24.074890346879098</c:v>
                </c:pt>
                <c:pt idx="7">
                  <c:v>26.511543000180161</c:v>
                </c:pt>
                <c:pt idx="8">
                  <c:v>29.973938871779154</c:v>
                </c:pt>
                <c:pt idx="9">
                  <c:v>27.351817952580227</c:v>
                </c:pt>
                <c:pt idx="10">
                  <c:v>25.056256242780243</c:v>
                </c:pt>
                <c:pt idx="11">
                  <c:v>25.983838753380088</c:v>
                </c:pt>
                <c:pt idx="12">
                  <c:v>26.87548528007984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8E-7F43-9DCF-DAA0BA44CB0C}"/>
            </c:ext>
          </c:extLst>
        </c:ser>
        <c:ser>
          <c:idx val="3"/>
          <c:order val="3"/>
          <c:tx>
            <c:v>1250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summary!$AB$39:$AB$51</c:f>
              <c:numCache>
                <c:formatCode>General</c:formatCode>
                <c:ptCount val="13"/>
                <c:pt idx="0">
                  <c:v>29.336979586679014</c:v>
                </c:pt>
                <c:pt idx="1">
                  <c:v>29.629049898780217</c:v>
                </c:pt>
                <c:pt idx="2">
                  <c:v>28.674937467180516</c:v>
                </c:pt>
                <c:pt idx="3">
                  <c:v>30.701582250479966</c:v>
                </c:pt>
                <c:pt idx="4">
                  <c:v>27.346511968379058</c:v>
                </c:pt>
                <c:pt idx="5">
                  <c:v>28.658295971279692</c:v>
                </c:pt>
                <c:pt idx="6">
                  <c:v>28.711596994379647</c:v>
                </c:pt>
                <c:pt idx="7">
                  <c:v>27.587451887279965</c:v>
                </c:pt>
                <c:pt idx="8">
                  <c:v>24.996443329980455</c:v>
                </c:pt>
                <c:pt idx="9">
                  <c:v>25.628096630879419</c:v>
                </c:pt>
                <c:pt idx="10">
                  <c:v>27.803791333978708</c:v>
                </c:pt>
                <c:pt idx="11">
                  <c:v>26.780459926678979</c:v>
                </c:pt>
                <c:pt idx="12">
                  <c:v>27.021641026680133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8E-7F43-9DCF-DAA0BA44CB0C}"/>
            </c:ext>
          </c:extLst>
        </c:ser>
        <c:ser>
          <c:idx val="4"/>
          <c:order val="4"/>
          <c:tx>
            <c:v>1350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summary!$AC$39:$AC$51</c:f>
              <c:numCache>
                <c:formatCode>General</c:formatCode>
                <c:ptCount val="13"/>
                <c:pt idx="0">
                  <c:v>30.616204141081315</c:v>
                </c:pt>
                <c:pt idx="1">
                  <c:v>30.825308154780341</c:v>
                </c:pt>
                <c:pt idx="2">
                  <c:v>30.471736662180184</c:v>
                </c:pt>
                <c:pt idx="3">
                  <c:v>28.517446208880571</c:v>
                </c:pt>
                <c:pt idx="4">
                  <c:v>29.397998404980051</c:v>
                </c:pt>
                <c:pt idx="5">
                  <c:v>27.569604485880465</c:v>
                </c:pt>
                <c:pt idx="6">
                  <c:v>28.005177552480081</c:v>
                </c:pt>
                <c:pt idx="7">
                  <c:v>28.051484323679702</c:v>
                </c:pt>
                <c:pt idx="8">
                  <c:v>27.058541734980363</c:v>
                </c:pt>
                <c:pt idx="9">
                  <c:v>27.904605033780381</c:v>
                </c:pt>
                <c:pt idx="10">
                  <c:v>27.121007639880311</c:v>
                </c:pt>
                <c:pt idx="11">
                  <c:v>27.463484801881052</c:v>
                </c:pt>
                <c:pt idx="12">
                  <c:v>27.107019136080499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8-DF4D-8154-38BD85A2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  <c:majorUnit val="0.2"/>
      </c:valAx>
      <c:valAx>
        <c:axId val="990055888"/>
        <c:scaling>
          <c:orientation val="minMax"/>
          <c:max val="4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(J-mol/K)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847834645669293"/>
          <c:y val="0.44935668197725287"/>
          <c:w val="0.19891666666666666"/>
          <c:h val="0.370658355205599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summary!$B$57:$B$69</c:f>
              <c:numCache>
                <c:formatCode>General</c:formatCode>
                <c:ptCount val="13"/>
                <c:pt idx="0">
                  <c:v>-5.1656164999999996</c:v>
                </c:pt>
                <c:pt idx="1">
                  <c:v>-5.1978200000000001</c:v>
                </c:pt>
                <c:pt idx="2">
                  <c:v>-5.2455534999999998</c:v>
                </c:pt>
                <c:pt idx="3">
                  <c:v>-5.3014935000000003</c:v>
                </c:pt>
                <c:pt idx="4">
                  <c:v>-5.3956474999999999</c:v>
                </c:pt>
                <c:pt idx="5">
                  <c:v>-5.4838420000000001</c:v>
                </c:pt>
                <c:pt idx="6">
                  <c:v>-5.6055570000000001</c:v>
                </c:pt>
                <c:pt idx="7">
                  <c:v>-5.7140234999999997</c:v>
                </c:pt>
                <c:pt idx="8">
                  <c:v>-5.8171875000000002</c:v>
                </c:pt>
                <c:pt idx="9">
                  <c:v>-5.9052334999999996</c:v>
                </c:pt>
                <c:pt idx="10">
                  <c:v>-5.9766500000000002</c:v>
                </c:pt>
                <c:pt idx="11">
                  <c:v>-6.0331950000000001</c:v>
                </c:pt>
                <c:pt idx="12">
                  <c:v>-6.0785825000000004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3-FF45-BE4B-15994EC75279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summary!$B$73:$B$85</c:f>
              <c:numCache>
                <c:formatCode>General</c:formatCode>
                <c:ptCount val="13"/>
                <c:pt idx="0">
                  <c:v>-5.1507509999999996</c:v>
                </c:pt>
                <c:pt idx="1">
                  <c:v>-5.1831135000000002</c:v>
                </c:pt>
                <c:pt idx="2">
                  <c:v>-5.2296740000000002</c:v>
                </c:pt>
                <c:pt idx="3">
                  <c:v>-5.2847489999999997</c:v>
                </c:pt>
                <c:pt idx="4">
                  <c:v>-5.3810979999999997</c:v>
                </c:pt>
                <c:pt idx="5">
                  <c:v>-5.4686060000000003</c:v>
                </c:pt>
                <c:pt idx="6">
                  <c:v>-5.5881790000000002</c:v>
                </c:pt>
                <c:pt idx="7">
                  <c:v>-5.7038824999999997</c:v>
                </c:pt>
                <c:pt idx="8">
                  <c:v>-5.8025085000000001</c:v>
                </c:pt>
                <c:pt idx="9">
                  <c:v>-5.8911490000000004</c:v>
                </c:pt>
                <c:pt idx="10">
                  <c:v>-5.9620565000000001</c:v>
                </c:pt>
                <c:pt idx="11">
                  <c:v>-6.0188005000000002</c:v>
                </c:pt>
                <c:pt idx="12">
                  <c:v>-6.0639519999999996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4-9F42-9527-CE3684D18D6D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summary!$B$89:$B$101</c:f>
              <c:numCache>
                <c:formatCode>General</c:formatCode>
                <c:ptCount val="13"/>
                <c:pt idx="0">
                  <c:v>-5.1351149999999999</c:v>
                </c:pt>
                <c:pt idx="1">
                  <c:v>-5.1675095000000004</c:v>
                </c:pt>
                <c:pt idx="2">
                  <c:v>-5.2132959999999997</c:v>
                </c:pt>
                <c:pt idx="3">
                  <c:v>-5.2677630000000004</c:v>
                </c:pt>
                <c:pt idx="4">
                  <c:v>-5.3645275000000003</c:v>
                </c:pt>
                <c:pt idx="5">
                  <c:v>-5.4547274999999997</c:v>
                </c:pt>
                <c:pt idx="6">
                  <c:v>-5.5718354999999997</c:v>
                </c:pt>
                <c:pt idx="7">
                  <c:v>-5.6853410000000002</c:v>
                </c:pt>
                <c:pt idx="8">
                  <c:v>-5.7897135000000004</c:v>
                </c:pt>
                <c:pt idx="9">
                  <c:v>-5.8766394999999996</c:v>
                </c:pt>
                <c:pt idx="10">
                  <c:v>-5.9470175000000003</c:v>
                </c:pt>
                <c:pt idx="11">
                  <c:v>-6.0047344999999996</c:v>
                </c:pt>
                <c:pt idx="12">
                  <c:v>-6.0492214999999998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4-9F42-9527-CE3684D18D6D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summary!$B$105:$B$117</c:f>
              <c:numCache>
                <c:formatCode>General</c:formatCode>
                <c:ptCount val="13"/>
                <c:pt idx="0">
                  <c:v>-5.1186870000000004</c:v>
                </c:pt>
                <c:pt idx="1">
                  <c:v>-5.1502569999999999</c:v>
                </c:pt>
                <c:pt idx="2">
                  <c:v>-5.1964984999999997</c:v>
                </c:pt>
                <c:pt idx="3">
                  <c:v>-5.2557270000000003</c:v>
                </c:pt>
                <c:pt idx="4">
                  <c:v>-5.3512085000000003</c:v>
                </c:pt>
                <c:pt idx="5">
                  <c:v>-5.4377639999999996</c:v>
                </c:pt>
                <c:pt idx="6">
                  <c:v>-5.5597139999999996</c:v>
                </c:pt>
                <c:pt idx="7">
                  <c:v>-5.6700549999999996</c:v>
                </c:pt>
                <c:pt idx="8">
                  <c:v>-5.771369</c:v>
                </c:pt>
                <c:pt idx="9">
                  <c:v>-5.8613629999999999</c:v>
                </c:pt>
                <c:pt idx="10">
                  <c:v>-5.9349379999999998</c:v>
                </c:pt>
                <c:pt idx="11">
                  <c:v>-5.9913495000000001</c:v>
                </c:pt>
                <c:pt idx="12">
                  <c:v>-6.034243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4-9F42-9527-CE3684D18D6D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summary!$B$121:$B$133</c:f>
              <c:numCache>
                <c:formatCode>General</c:formatCode>
                <c:ptCount val="13"/>
                <c:pt idx="0">
                  <c:v>-5.1011819999999997</c:v>
                </c:pt>
                <c:pt idx="1">
                  <c:v>-5.1327040000000004</c:v>
                </c:pt>
                <c:pt idx="2">
                  <c:v>-5.1807040000000004</c:v>
                </c:pt>
                <c:pt idx="3">
                  <c:v>-5.2341119999999997</c:v>
                </c:pt>
                <c:pt idx="4">
                  <c:v>-5.3332090000000001</c:v>
                </c:pt>
                <c:pt idx="5">
                  <c:v>-5.4200920000000004</c:v>
                </c:pt>
                <c:pt idx="6">
                  <c:v>-5.5428645000000003</c:v>
                </c:pt>
                <c:pt idx="7">
                  <c:v>-5.6545465000000004</c:v>
                </c:pt>
                <c:pt idx="8">
                  <c:v>-5.7591275</c:v>
                </c:pt>
                <c:pt idx="9">
                  <c:v>-5.8470624999999998</c:v>
                </c:pt>
                <c:pt idx="10">
                  <c:v>-5.9185185000000002</c:v>
                </c:pt>
                <c:pt idx="11">
                  <c:v>-5.9757749999999996</c:v>
                </c:pt>
                <c:pt idx="12">
                  <c:v>-6.0191675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D4-9F42-9527-CE3684D18D6D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summary!$B$137:$B$149</c:f>
              <c:numCache>
                <c:formatCode>General</c:formatCode>
                <c:ptCount val="13"/>
                <c:pt idx="0">
                  <c:v>-5.0823039999999997</c:v>
                </c:pt>
                <c:pt idx="1">
                  <c:v>-5.1140005000000004</c:v>
                </c:pt>
                <c:pt idx="2">
                  <c:v>-5.1620474999999999</c:v>
                </c:pt>
                <c:pt idx="3">
                  <c:v>-5.217587</c:v>
                </c:pt>
                <c:pt idx="4">
                  <c:v>-5.3167445000000004</c:v>
                </c:pt>
                <c:pt idx="5">
                  <c:v>-5.4046250000000002</c:v>
                </c:pt>
                <c:pt idx="6">
                  <c:v>-5.5277010000000004</c:v>
                </c:pt>
                <c:pt idx="7">
                  <c:v>-5.6385205000000003</c:v>
                </c:pt>
                <c:pt idx="8">
                  <c:v>-5.7434430000000001</c:v>
                </c:pt>
                <c:pt idx="9">
                  <c:v>-5.8312010000000001</c:v>
                </c:pt>
                <c:pt idx="10">
                  <c:v>-5.9038525000000002</c:v>
                </c:pt>
                <c:pt idx="11">
                  <c:v>-5.9595729999999998</c:v>
                </c:pt>
                <c:pt idx="12">
                  <c:v>-6.0039850000000001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D4-9F42-9527-CE3684D18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731966921220269"/>
          <c:y val="7.0359607110966796E-2"/>
          <c:w val="0.21998338147430063"/>
          <c:h val="0.473989771897069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summary!$E$57:$E$69</c:f>
              <c:numCache>
                <c:formatCode>General</c:formatCode>
                <c:ptCount val="13"/>
                <c:pt idx="0">
                  <c:v>0</c:v>
                </c:pt>
                <c:pt idx="1">
                  <c:v>1.3193730000000001E-2</c:v>
                </c:pt>
                <c:pt idx="2">
                  <c:v>1.190738E-2</c:v>
                </c:pt>
                <c:pt idx="3">
                  <c:v>2.1360699999999999E-3</c:v>
                </c:pt>
                <c:pt idx="4">
                  <c:v>-2.0733499999999998E-2</c:v>
                </c:pt>
                <c:pt idx="5">
                  <c:v>-4.3838099999999998E-2</c:v>
                </c:pt>
                <c:pt idx="6">
                  <c:v>-7.3676800000000001E-2</c:v>
                </c:pt>
                <c:pt idx="7">
                  <c:v>-9.3713400000000002E-2</c:v>
                </c:pt>
                <c:pt idx="8">
                  <c:v>-0.1042068</c:v>
                </c:pt>
                <c:pt idx="9">
                  <c:v>-9.9865200000000001E-2</c:v>
                </c:pt>
                <c:pt idx="10">
                  <c:v>-8.0236199999999994E-2</c:v>
                </c:pt>
                <c:pt idx="11">
                  <c:v>-4.6233200000000002E-2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6-0745-80AB-46B0F4A02EF6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summary!$E$73:$E$85</c:f>
              <c:numCache>
                <c:formatCode>General</c:formatCode>
                <c:ptCount val="13"/>
                <c:pt idx="0">
                  <c:v>0</c:v>
                </c:pt>
                <c:pt idx="1">
                  <c:v>1.3347776054999871E-2</c:v>
                </c:pt>
                <c:pt idx="2">
                  <c:v>1.2438194044999684E-2</c:v>
                </c:pt>
                <c:pt idx="3">
                  <c:v>2.8725658799995113E-3</c:v>
                </c:pt>
                <c:pt idx="4">
                  <c:v>-2.0708012435000311E-2</c:v>
                </c:pt>
                <c:pt idx="5">
                  <c:v>-4.3762285855000638E-2</c:v>
                </c:pt>
                <c:pt idx="6">
                  <c:v>-7.2919254845000392E-2</c:v>
                </c:pt>
                <c:pt idx="7">
                  <c:v>-9.5115538449999981E-2</c:v>
                </c:pt>
                <c:pt idx="8">
                  <c:v>-0.10396018213500025</c:v>
                </c:pt>
                <c:pt idx="9">
                  <c:v>-0.10057741736500159</c:v>
                </c:pt>
                <c:pt idx="10">
                  <c:v>-8.1132810425000201E-2</c:v>
                </c:pt>
                <c:pt idx="11">
                  <c:v>-4.7332931275000156E-2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C-B246-8DBD-A036CC96F157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summary!$E$89:$E$101</c:f>
              <c:numCache>
                <c:formatCode>General</c:formatCode>
                <c:ptCount val="13"/>
                <c:pt idx="0">
                  <c:v>0</c:v>
                </c:pt>
                <c:pt idx="1">
                  <c:v>1.3617050677499687E-2</c:v>
                </c:pt>
                <c:pt idx="2">
                  <c:v>1.2562352255000131E-2</c:v>
                </c:pt>
                <c:pt idx="3">
                  <c:v>3.2339312249993757E-3</c:v>
                </c:pt>
                <c:pt idx="4">
                  <c:v>-2.0246650670000754E-2</c:v>
                </c:pt>
                <c:pt idx="5">
                  <c:v>-4.4132794627499861E-2</c:v>
                </c:pt>
                <c:pt idx="6">
                  <c:v>-7.2407924957499592E-2</c:v>
                </c:pt>
                <c:pt idx="7">
                  <c:v>-9.4489063360000625E-2</c:v>
                </c:pt>
                <c:pt idx="8">
                  <c:v>-0.10470859386000075</c:v>
                </c:pt>
                <c:pt idx="9">
                  <c:v>-0.10076326669500002</c:v>
                </c:pt>
                <c:pt idx="10">
                  <c:v>-8.1458277980000382E-2</c:v>
                </c:pt>
                <c:pt idx="11">
                  <c:v>-4.682309828500042E-2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C-B246-8DBD-A036CC96F157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summary!$E$105:$E$117</c:f>
              <c:numCache>
                <c:formatCode>General</c:formatCode>
                <c:ptCount val="13"/>
                <c:pt idx="0">
                  <c:v>0</c:v>
                </c:pt>
                <c:pt idx="1">
                  <c:v>1.3717977540000814E-2</c:v>
                </c:pt>
                <c:pt idx="2">
                  <c:v>1.2933832940000722E-2</c:v>
                </c:pt>
                <c:pt idx="3">
                  <c:v>2.5502455400000512E-3</c:v>
                </c:pt>
                <c:pt idx="4">
                  <c:v>-2.1133352940000183E-2</c:v>
                </c:pt>
                <c:pt idx="5">
                  <c:v>-4.3686910759999309E-2</c:v>
                </c:pt>
                <c:pt idx="6">
                  <c:v>-7.441091091999974E-2</c:v>
                </c:pt>
                <c:pt idx="7">
                  <c:v>-9.4684089419998951E-2</c:v>
                </c:pt>
                <c:pt idx="8">
                  <c:v>-0.10501928969999996</c:v>
                </c:pt>
                <c:pt idx="9">
                  <c:v>-0.10114591079999968</c:v>
                </c:pt>
                <c:pt idx="10">
                  <c:v>-8.1618021159999721E-2</c:v>
                </c:pt>
                <c:pt idx="11">
                  <c:v>-4.712396592000001E-2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C-B246-8DBD-A036CC96F157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summary!$E$121:$E$133</c:f>
              <c:numCache>
                <c:formatCode>General</c:formatCode>
                <c:ptCount val="13"/>
                <c:pt idx="0">
                  <c:v>0</c:v>
                </c:pt>
                <c:pt idx="1">
                  <c:v>1.4134008842499213E-2</c:v>
                </c:pt>
                <c:pt idx="2">
                  <c:v>1.2790621879999131E-2</c:v>
                </c:pt>
                <c:pt idx="3">
                  <c:v>3.5010050100001688E-3</c:v>
                </c:pt>
                <c:pt idx="4">
                  <c:v>-2.0954593985000436E-2</c:v>
                </c:pt>
                <c:pt idx="5">
                  <c:v>-4.410645064750085E-2</c:v>
                </c:pt>
                <c:pt idx="6">
                  <c:v>-7.4543379130000087E-2</c:v>
                </c:pt>
                <c:pt idx="7">
                  <c:v>-9.6047073537500971E-2</c:v>
                </c:pt>
                <c:pt idx="8">
                  <c:v>-0.10698896261000002</c:v>
                </c:pt>
                <c:pt idx="9">
                  <c:v>-0.10203300986499997</c:v>
                </c:pt>
                <c:pt idx="10">
                  <c:v>-8.2461567685000681E-2</c:v>
                </c:pt>
                <c:pt idx="11">
                  <c:v>-4.8369330579999925E-2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EC-B246-8DBD-A036CC96F157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summary!$E$137:$E$149</c:f>
              <c:numCache>
                <c:formatCode>General</c:formatCode>
                <c:ptCount val="13"/>
                <c:pt idx="0">
                  <c:v>0</c:v>
                </c:pt>
                <c:pt idx="1">
                  <c:v>1.4161738154999326E-2</c:v>
                </c:pt>
                <c:pt idx="2">
                  <c:v>1.293613295500029E-2</c:v>
                </c:pt>
                <c:pt idx="3">
                  <c:v>2.927674354999521E-3</c:v>
                </c:pt>
                <c:pt idx="4">
                  <c:v>-2.2066763980000959E-2</c:v>
                </c:pt>
                <c:pt idx="5">
                  <c:v>-4.5816700000000932E-2</c:v>
                </c:pt>
                <c:pt idx="6">
                  <c:v>-7.5987255200000714E-2</c:v>
                </c:pt>
                <c:pt idx="7">
                  <c:v>-9.6555751680000412E-2</c:v>
                </c:pt>
                <c:pt idx="8">
                  <c:v>-0.1076050418300003</c:v>
                </c:pt>
                <c:pt idx="9">
                  <c:v>-0.10329171833499995</c:v>
                </c:pt>
                <c:pt idx="10">
                  <c:v>-8.3636866185000436E-2</c:v>
                </c:pt>
                <c:pt idx="11">
                  <c:v>-4.8369017864999364E-2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EC-B246-8DBD-A036CC96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  <c:max val="4.0000000000000008E-2"/>
          <c:min val="-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815719015022617"/>
          <c:y val="0.34252455556457506"/>
          <c:w val="0.20993313021801924"/>
          <c:h val="0.457494926536244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UZr_900K!$D$6:$D$18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UZr_900K!$E$6:$E$18</c:f>
              <c:numCache>
                <c:formatCode>General</c:formatCode>
                <c:ptCount val="13"/>
                <c:pt idx="0">
                  <c:v>21.343891424700001</c:v>
                </c:pt>
                <c:pt idx="1">
                  <c:v>21.4828697893</c:v>
                </c:pt>
                <c:pt idx="2">
                  <c:v>21.578121007100002</c:v>
                </c:pt>
                <c:pt idx="3">
                  <c:v>21.6421340158</c:v>
                </c:pt>
                <c:pt idx="4">
                  <c:v>21.724130398299994</c:v>
                </c:pt>
                <c:pt idx="5">
                  <c:v>21.775715923600004</c:v>
                </c:pt>
                <c:pt idx="6">
                  <c:v>21.860150877099997</c:v>
                </c:pt>
                <c:pt idx="7">
                  <c:v>21.963896207450002</c:v>
                </c:pt>
                <c:pt idx="8">
                  <c:v>22.087516766099995</c:v>
                </c:pt>
                <c:pt idx="9">
                  <c:v>22.20266939535</c:v>
                </c:pt>
                <c:pt idx="10">
                  <c:v>22.364112346400002</c:v>
                </c:pt>
                <c:pt idx="11">
                  <c:v>22.568294336799998</c:v>
                </c:pt>
                <c:pt idx="12">
                  <c:v>22.770799052999998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1-4D4A-AD8D-2120061961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UZr_900K!$H$6:$H$18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UZr_900K!$I$6:$I$18</c:f>
              <c:numCache>
                <c:formatCode>General</c:formatCode>
                <c:ptCount val="13"/>
                <c:pt idx="0">
                  <c:v>21.236839</c:v>
                </c:pt>
                <c:pt idx="1">
                  <c:v>21.379888999999999</c:v>
                </c:pt>
                <c:pt idx="2">
                  <c:v>21.476116000000001</c:v>
                </c:pt>
                <c:pt idx="3">
                  <c:v>21.543963000000002</c:v>
                </c:pt>
                <c:pt idx="4">
                  <c:v>21.625337500000001</c:v>
                </c:pt>
                <c:pt idx="5">
                  <c:v>21.690201999999999</c:v>
                </c:pt>
                <c:pt idx="6">
                  <c:v>21.7825305</c:v>
                </c:pt>
                <c:pt idx="7">
                  <c:v>21.8837665</c:v>
                </c:pt>
                <c:pt idx="8">
                  <c:v>22.001836999999998</c:v>
                </c:pt>
                <c:pt idx="9">
                  <c:v>22.141331999999998</c:v>
                </c:pt>
                <c:pt idx="10">
                  <c:v>22.304320499999999</c:v>
                </c:pt>
                <c:pt idx="11">
                  <c:v>22.490639000000002</c:v>
                </c:pt>
                <c:pt idx="12">
                  <c:v>22.698060000000002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1-4D4A-AD8D-21200619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summary!$D$57:$D$69</c:f>
              <c:numCache>
                <c:formatCode>General</c:formatCode>
                <c:ptCount val="13"/>
                <c:pt idx="0">
                  <c:v>21.236839</c:v>
                </c:pt>
                <c:pt idx="1">
                  <c:v>21.379888999999999</c:v>
                </c:pt>
                <c:pt idx="2">
                  <c:v>21.476116000000001</c:v>
                </c:pt>
                <c:pt idx="3">
                  <c:v>21.543963000000002</c:v>
                </c:pt>
                <c:pt idx="4">
                  <c:v>21.625337500000001</c:v>
                </c:pt>
                <c:pt idx="5">
                  <c:v>21.690201999999999</c:v>
                </c:pt>
                <c:pt idx="6">
                  <c:v>21.7825305</c:v>
                </c:pt>
                <c:pt idx="7">
                  <c:v>21.8837665</c:v>
                </c:pt>
                <c:pt idx="8">
                  <c:v>22.001836999999998</c:v>
                </c:pt>
                <c:pt idx="9">
                  <c:v>22.141331999999998</c:v>
                </c:pt>
                <c:pt idx="10">
                  <c:v>22.304320499999999</c:v>
                </c:pt>
                <c:pt idx="11">
                  <c:v>22.490639000000002</c:v>
                </c:pt>
                <c:pt idx="12">
                  <c:v>22.698060000000002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3-C84A-9112-7BF5AC4C46F8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summary!$D$73:$D$85</c:f>
              <c:numCache>
                <c:formatCode>General</c:formatCode>
                <c:ptCount val="13"/>
                <c:pt idx="0">
                  <c:v>21.344859</c:v>
                </c:pt>
                <c:pt idx="1">
                  <c:v>21.486212500000001</c:v>
                </c:pt>
                <c:pt idx="2">
                  <c:v>21.578059</c:v>
                </c:pt>
                <c:pt idx="3">
                  <c:v>21.641725000000001</c:v>
                </c:pt>
                <c:pt idx="4">
                  <c:v>21.717852000000001</c:v>
                </c:pt>
                <c:pt idx="5">
                  <c:v>21.777273999999998</c:v>
                </c:pt>
                <c:pt idx="6">
                  <c:v>21.863696000000001</c:v>
                </c:pt>
                <c:pt idx="7">
                  <c:v>21.961829999999999</c:v>
                </c:pt>
                <c:pt idx="8">
                  <c:v>22.076454999999999</c:v>
                </c:pt>
                <c:pt idx="9">
                  <c:v>22.2124305</c:v>
                </c:pt>
                <c:pt idx="10">
                  <c:v>22.371783499999999</c:v>
                </c:pt>
                <c:pt idx="11">
                  <c:v>22.5578535</c:v>
                </c:pt>
                <c:pt idx="12">
                  <c:v>22.7713705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3-A145-A569-2BCF0CA8352E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summary!$D$89:$D$101</c:f>
              <c:numCache>
                <c:formatCode>General</c:formatCode>
                <c:ptCount val="13"/>
                <c:pt idx="0">
                  <c:v>21.456598</c:v>
                </c:pt>
                <c:pt idx="1">
                  <c:v>21.597777499999999</c:v>
                </c:pt>
                <c:pt idx="2">
                  <c:v>21.683522</c:v>
                </c:pt>
                <c:pt idx="3">
                  <c:v>21.742531</c:v>
                </c:pt>
                <c:pt idx="4">
                  <c:v>21.813056</c:v>
                </c:pt>
                <c:pt idx="5">
                  <c:v>21.868485499999998</c:v>
                </c:pt>
                <c:pt idx="6">
                  <c:v>21.948276499999999</c:v>
                </c:pt>
                <c:pt idx="7">
                  <c:v>22.039803500000001</c:v>
                </c:pt>
                <c:pt idx="8">
                  <c:v>22.153783499999999</c:v>
                </c:pt>
                <c:pt idx="9">
                  <c:v>22.285516999999999</c:v>
                </c:pt>
                <c:pt idx="10">
                  <c:v>22.442739499999998</c:v>
                </c:pt>
                <c:pt idx="11">
                  <c:v>22.632684000000001</c:v>
                </c:pt>
                <c:pt idx="12">
                  <c:v>22.845239500000002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3-A145-A569-2BCF0CA8352E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summary!$D$105:$D$117</c:f>
              <c:numCache>
                <c:formatCode>General</c:formatCode>
                <c:ptCount val="13"/>
                <c:pt idx="0">
                  <c:v>21.575330000000001</c:v>
                </c:pt>
                <c:pt idx="1">
                  <c:v>21.712411500000002</c:v>
                </c:pt>
                <c:pt idx="2">
                  <c:v>21.7965415</c:v>
                </c:pt>
                <c:pt idx="3">
                  <c:v>21.854515500000002</c:v>
                </c:pt>
                <c:pt idx="4">
                  <c:v>21.914498500000001</c:v>
                </c:pt>
                <c:pt idx="5">
                  <c:v>21.963286</c:v>
                </c:pt>
                <c:pt idx="6">
                  <c:v>22.033232000000002</c:v>
                </c:pt>
                <c:pt idx="7">
                  <c:v>22.122102999999999</c:v>
                </c:pt>
                <c:pt idx="8">
                  <c:v>22.227308000000001</c:v>
                </c:pt>
                <c:pt idx="9">
                  <c:v>22.360136499999999</c:v>
                </c:pt>
                <c:pt idx="10">
                  <c:v>22.520405499999999</c:v>
                </c:pt>
                <c:pt idx="11">
                  <c:v>22.707128000000001</c:v>
                </c:pt>
                <c:pt idx="12">
                  <c:v>22.920548499999999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3-A145-A569-2BCF0CA8352E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summary!$D$121:$D$133</c:f>
              <c:numCache>
                <c:formatCode>General</c:formatCode>
                <c:ptCount val="13"/>
                <c:pt idx="0">
                  <c:v>21.702082000000001</c:v>
                </c:pt>
                <c:pt idx="1">
                  <c:v>21.838816999999999</c:v>
                </c:pt>
                <c:pt idx="2">
                  <c:v>21.917800499999998</c:v>
                </c:pt>
                <c:pt idx="3">
                  <c:v>21.966084500000001</c:v>
                </c:pt>
                <c:pt idx="4">
                  <c:v>22.019860999999999</c:v>
                </c:pt>
                <c:pt idx="5">
                  <c:v>22.059144499999999</c:v>
                </c:pt>
                <c:pt idx="6">
                  <c:v>22.124411500000001</c:v>
                </c:pt>
                <c:pt idx="7">
                  <c:v>22.203765499999999</c:v>
                </c:pt>
                <c:pt idx="8">
                  <c:v>22.3062425</c:v>
                </c:pt>
                <c:pt idx="9">
                  <c:v>22.437469499999999</c:v>
                </c:pt>
                <c:pt idx="10">
                  <c:v>22.591952500000001</c:v>
                </c:pt>
                <c:pt idx="11">
                  <c:v>22.777820500000001</c:v>
                </c:pt>
                <c:pt idx="12">
                  <c:v>22.996818000000001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C3-A145-A569-2BCF0CA8352E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summary!$D$137:$D$149</c:f>
              <c:numCache>
                <c:formatCode>General</c:formatCode>
                <c:ptCount val="13"/>
                <c:pt idx="0">
                  <c:v>21.840395999999998</c:v>
                </c:pt>
                <c:pt idx="1">
                  <c:v>21.974043500000001</c:v>
                </c:pt>
                <c:pt idx="2">
                  <c:v>22.048292499999999</c:v>
                </c:pt>
                <c:pt idx="3">
                  <c:v>22.088749499999999</c:v>
                </c:pt>
                <c:pt idx="4">
                  <c:v>22.1292355</c:v>
                </c:pt>
                <c:pt idx="5">
                  <c:v>22.1604335</c:v>
                </c:pt>
                <c:pt idx="6">
                  <c:v>22.2186305</c:v>
                </c:pt>
                <c:pt idx="7">
                  <c:v>22.293560500000002</c:v>
                </c:pt>
                <c:pt idx="8">
                  <c:v>22.390450999999999</c:v>
                </c:pt>
                <c:pt idx="9">
                  <c:v>22.513126</c:v>
                </c:pt>
                <c:pt idx="10">
                  <c:v>22.667353500000001</c:v>
                </c:pt>
                <c:pt idx="11">
                  <c:v>22.854037000000002</c:v>
                </c:pt>
                <c:pt idx="12">
                  <c:v>23.074221999999999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C3-A145-A569-2BCF0CA8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  <c:max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per atom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795618512510056"/>
          <c:y val="6.211218443055444E-2"/>
          <c:w val="0.20658304646592543"/>
          <c:h val="0.424505235814595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summary!$AD$5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summary!$AK$5:$AO$5</c:f>
              <c:numCache>
                <c:formatCode>General</c:formatCode>
                <c:ptCount val="5"/>
                <c:pt idx="0">
                  <c:v>1.6926148924369944E-5</c:v>
                </c:pt>
                <c:pt idx="1">
                  <c:v>1.7419429954670385E-5</c:v>
                </c:pt>
                <c:pt idx="2">
                  <c:v>1.8411378804152888E-5</c:v>
                </c:pt>
                <c:pt idx="3">
                  <c:v>1.9544635826465041E-5</c:v>
                </c:pt>
                <c:pt idx="4">
                  <c:v>2.1199378762366548E-5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5-5144-B367-A1B85CC0E866}"/>
            </c:ext>
          </c:extLst>
        </c:ser>
        <c:ser>
          <c:idx val="1"/>
          <c:order val="1"/>
          <c:tx>
            <c:strRef>
              <c:f>summary!$AD$6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summary!$AK$6:$AO$6</c:f>
              <c:numCache>
                <c:formatCode>General</c:formatCode>
                <c:ptCount val="5"/>
                <c:pt idx="0">
                  <c:v>1.654946762404297E-5</c:v>
                </c:pt>
                <c:pt idx="1">
                  <c:v>1.7278127917859098E-5</c:v>
                </c:pt>
                <c:pt idx="2">
                  <c:v>1.7661042910879222E-5</c:v>
                </c:pt>
                <c:pt idx="3">
                  <c:v>1.9368489992963587E-5</c:v>
                </c:pt>
                <c:pt idx="4">
                  <c:v>2.0597627849348042E-5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5-5144-B367-A1B85CC0E866}"/>
            </c:ext>
          </c:extLst>
        </c:ser>
        <c:ser>
          <c:idx val="2"/>
          <c:order val="2"/>
          <c:tx>
            <c:strRef>
              <c:f>summary!$AD$7</c:f>
              <c:strCache>
                <c:ptCount val="1"/>
                <c:pt idx="0">
                  <c:v>0.10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summary!$AK$7:$AO$7</c:f>
              <c:numCache>
                <c:formatCode>General</c:formatCode>
                <c:ptCount val="5"/>
                <c:pt idx="0">
                  <c:v>1.5797723502835037E-5</c:v>
                </c:pt>
                <c:pt idx="1">
                  <c:v>1.6265233097512156E-5</c:v>
                </c:pt>
                <c:pt idx="2">
                  <c:v>1.734400057776808E-5</c:v>
                </c:pt>
                <c:pt idx="3">
                  <c:v>1.8509791080649763E-5</c:v>
                </c:pt>
                <c:pt idx="4">
                  <c:v>1.9806410035103639E-5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5-5144-B367-A1B85CC0E866}"/>
            </c:ext>
          </c:extLst>
        </c:ser>
        <c:ser>
          <c:idx val="3"/>
          <c:order val="3"/>
          <c:tx>
            <c:strRef>
              <c:f>summary!$AD$8</c:f>
              <c:strCache>
                <c:ptCount val="1"/>
                <c:pt idx="0">
                  <c:v>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summary!$AK$8:$AO$8</c:f>
              <c:numCache>
                <c:formatCode>General</c:formatCode>
                <c:ptCount val="5"/>
                <c:pt idx="0">
                  <c:v>1.5103147791497574E-5</c:v>
                </c:pt>
                <c:pt idx="1">
                  <c:v>1.5502443766808316E-5</c:v>
                </c:pt>
                <c:pt idx="2">
                  <c:v>1.7138880199922823E-5</c:v>
                </c:pt>
                <c:pt idx="3">
                  <c:v>1.698804998248482E-5</c:v>
                </c:pt>
                <c:pt idx="4">
                  <c:v>1.8579759994870048E-5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5-5144-B367-A1B85CC0E866}"/>
            </c:ext>
          </c:extLst>
        </c:ser>
        <c:ser>
          <c:idx val="4"/>
          <c:order val="4"/>
          <c:tx>
            <c:strRef>
              <c:f>summary!$AD$9</c:f>
              <c:strCache>
                <c:ptCount val="1"/>
                <c:pt idx="0">
                  <c:v>0.23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summary!$AK$9:$AO$9</c:f>
              <c:numCache>
                <c:formatCode>General</c:formatCode>
                <c:ptCount val="5"/>
                <c:pt idx="0">
                  <c:v>1.4239914193419078E-5</c:v>
                </c:pt>
                <c:pt idx="1">
                  <c:v>1.4590949318427082E-5</c:v>
                </c:pt>
                <c:pt idx="2">
                  <c:v>1.547783292121796E-5</c:v>
                </c:pt>
                <c:pt idx="3">
                  <c:v>1.6000684429524624E-5</c:v>
                </c:pt>
                <c:pt idx="4">
                  <c:v>1.6529608927760009E-5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A5-5144-B367-A1B85CC0E866}"/>
            </c:ext>
          </c:extLst>
        </c:ser>
        <c:ser>
          <c:idx val="5"/>
          <c:order val="5"/>
          <c:tx>
            <c:strRef>
              <c:f>summary!$AD$10</c:f>
              <c:strCache>
                <c:ptCount val="1"/>
                <c:pt idx="0">
                  <c:v>0.30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summary!$AK$10:$AO$10</c:f>
              <c:numCache>
                <c:formatCode>General</c:formatCode>
                <c:ptCount val="5"/>
                <c:pt idx="0">
                  <c:v>1.3363291367054497E-5</c:v>
                </c:pt>
                <c:pt idx="1">
                  <c:v>1.3941820370062531E-5</c:v>
                </c:pt>
                <c:pt idx="2">
                  <c:v>1.4429263418331839E-5</c:v>
                </c:pt>
                <c:pt idx="3">
                  <c:v>1.4527179494661091E-5</c:v>
                </c:pt>
                <c:pt idx="4">
                  <c:v>1.5282303847321544E-5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5-5144-B367-A1B85CC0E866}"/>
            </c:ext>
          </c:extLst>
        </c:ser>
        <c:ser>
          <c:idx val="6"/>
          <c:order val="6"/>
          <c:tx>
            <c:strRef>
              <c:f>summary!$AD$11</c:f>
              <c:strCache>
                <c:ptCount val="1"/>
                <c:pt idx="0">
                  <c:v>0.40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summary!$AK$11:$AO$11</c:f>
              <c:numCache>
                <c:formatCode>General</c:formatCode>
                <c:ptCount val="5"/>
                <c:pt idx="0">
                  <c:v>1.2405184958352855E-5</c:v>
                </c:pt>
                <c:pt idx="1">
                  <c:v>1.2878527983510857E-5</c:v>
                </c:pt>
                <c:pt idx="2">
                  <c:v>1.2885768394548247E-5</c:v>
                </c:pt>
                <c:pt idx="3">
                  <c:v>1.3775254455925534E-5</c:v>
                </c:pt>
                <c:pt idx="4">
                  <c:v>1.4175227297450466E-5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A5-5144-B367-A1B85CC0E866}"/>
            </c:ext>
          </c:extLst>
        </c:ser>
        <c:ser>
          <c:idx val="7"/>
          <c:order val="7"/>
          <c:tx>
            <c:strRef>
              <c:f>summary!$AD$12</c:f>
              <c:strCache>
                <c:ptCount val="1"/>
                <c:pt idx="0">
                  <c:v>0.50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summary!$AK$12:$AO$12</c:f>
              <c:numCache>
                <c:formatCode>General</c:formatCode>
                <c:ptCount val="5"/>
                <c:pt idx="0">
                  <c:v>1.1876514513455839E-5</c:v>
                </c:pt>
                <c:pt idx="1">
                  <c:v>1.1820721419777414E-5</c:v>
                </c:pt>
                <c:pt idx="2">
                  <c:v>1.2431640321808324E-5</c:v>
                </c:pt>
                <c:pt idx="3">
                  <c:v>1.2289702805516888E-5</c:v>
                </c:pt>
                <c:pt idx="4">
                  <c:v>1.3462314693857281E-5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A5-5144-B367-A1B85CC0E866}"/>
            </c:ext>
          </c:extLst>
        </c:ser>
        <c:ser>
          <c:idx val="8"/>
          <c:order val="8"/>
          <c:tx>
            <c:strRef>
              <c:f>summary!$AD$13</c:f>
              <c:strCache>
                <c:ptCount val="1"/>
                <c:pt idx="0">
                  <c:v>0.60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summary!$AK$13:$AO$13</c:f>
              <c:numCache>
                <c:formatCode>General</c:formatCode>
                <c:ptCount val="5"/>
                <c:pt idx="0">
                  <c:v>1.1292057767435803E-5</c:v>
                </c:pt>
                <c:pt idx="1">
                  <c:v>1.1662257004951827E-5</c:v>
                </c:pt>
                <c:pt idx="2">
                  <c:v>1.1050529488909611E-5</c:v>
                </c:pt>
                <c:pt idx="3">
                  <c:v>1.182348089797225E-5</c:v>
                </c:pt>
                <c:pt idx="4">
                  <c:v>1.2567895325805711E-5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A5-5144-B367-A1B85CC0E866}"/>
            </c:ext>
          </c:extLst>
        </c:ser>
        <c:ser>
          <c:idx val="9"/>
          <c:order val="9"/>
          <c:tx>
            <c:strRef>
              <c:f>summary!$AD$14</c:f>
              <c:strCache>
                <c:ptCount val="1"/>
                <c:pt idx="0">
                  <c:v>0.70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summary!$AK$14:$AO$14</c:f>
              <c:numCache>
                <c:formatCode>General</c:formatCode>
                <c:ptCount val="5"/>
                <c:pt idx="0">
                  <c:v>1.0692300641830243E-5</c:v>
                </c:pt>
                <c:pt idx="1">
                  <c:v>1.0955800378102954E-5</c:v>
                </c:pt>
                <c:pt idx="2">
                  <c:v>1.1148701156664664E-5</c:v>
                </c:pt>
                <c:pt idx="3">
                  <c:v>1.1515138157331962E-5</c:v>
                </c:pt>
                <c:pt idx="4">
                  <c:v>1.1226997471840416E-5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A5-5144-B367-A1B85CC0E866}"/>
            </c:ext>
          </c:extLst>
        </c:ser>
        <c:ser>
          <c:idx val="10"/>
          <c:order val="10"/>
          <c:tx>
            <c:strRef>
              <c:f>summary!$AD$15</c:f>
              <c:strCache>
                <c:ptCount val="1"/>
                <c:pt idx="0">
                  <c:v>0.80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summary!$AK$15:$AO$15</c:f>
              <c:numCache>
                <c:formatCode>General</c:formatCode>
                <c:ptCount val="5"/>
                <c:pt idx="0">
                  <c:v>1.0072054052572276E-5</c:v>
                </c:pt>
                <c:pt idx="1">
                  <c:v>1.0561088476179758E-5</c:v>
                </c:pt>
                <c:pt idx="2">
                  <c:v>1.1522149627747335E-5</c:v>
                </c:pt>
                <c:pt idx="3">
                  <c:v>1.057875645590789E-5</c:v>
                </c:pt>
                <c:pt idx="4">
                  <c:v>1.1112699116950786E-5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A5-5144-B367-A1B85CC0E866}"/>
            </c:ext>
          </c:extLst>
        </c:ser>
        <c:ser>
          <c:idx val="11"/>
          <c:order val="11"/>
          <c:tx>
            <c:strRef>
              <c:f>summary!$AD$16</c:f>
              <c:strCache>
                <c:ptCount val="1"/>
                <c:pt idx="0">
                  <c:v>0.90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summary!$AK$16:$AO$16</c:f>
              <c:numCache>
                <c:formatCode>General</c:formatCode>
                <c:ptCount val="5"/>
                <c:pt idx="0">
                  <c:v>9.9519408771087119E-6</c:v>
                </c:pt>
                <c:pt idx="1">
                  <c:v>1.1045363546504649E-5</c:v>
                </c:pt>
                <c:pt idx="2">
                  <c:v>1.0952085604873929E-5</c:v>
                </c:pt>
                <c:pt idx="3">
                  <c:v>1.0366681035394176E-5</c:v>
                </c:pt>
                <c:pt idx="4">
                  <c:v>1.1141195991986042E-5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A5-5144-B367-A1B85CC0E866}"/>
            </c:ext>
          </c:extLst>
        </c:ser>
        <c:ser>
          <c:idx val="12"/>
          <c:order val="12"/>
          <c:tx>
            <c:strRef>
              <c:f>summary!$AD$17</c:f>
              <c:strCache>
                <c:ptCount val="1"/>
                <c:pt idx="0">
                  <c:v>1.00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summary!$AK$17:$AO$17</c:f>
              <c:numCache>
                <c:formatCode>General</c:formatCode>
                <c:ptCount val="5"/>
                <c:pt idx="0">
                  <c:v>1.0754474890970478E-5</c:v>
                </c:pt>
                <c:pt idx="1">
                  <c:v>1.0801467872725291E-5</c:v>
                </c:pt>
                <c:pt idx="2">
                  <c:v>1.0976232713295619E-5</c:v>
                </c:pt>
                <c:pt idx="3">
                  <c:v>1.1079586356295134E-5</c:v>
                </c:pt>
                <c:pt idx="4">
                  <c:v>1.1206958926472943E-5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A5-5144-B367-A1B85CC0E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13455"/>
        <c:axId val="848415087"/>
      </c:scatterChart>
      <c:valAx>
        <c:axId val="8484134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5087"/>
        <c:crosses val="autoZero"/>
        <c:crossBetween val="midCat"/>
      </c:valAx>
      <c:valAx>
        <c:axId val="84841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summary!$AV$5:$AV$17</c:f>
              <c:numCache>
                <c:formatCode>General</c:formatCode>
                <c:ptCount val="13"/>
                <c:pt idx="0">
                  <c:v>1.8700194454404961E-5</c:v>
                </c:pt>
                <c:pt idx="1">
                  <c:v>1.8290951259018583E-5</c:v>
                </c:pt>
                <c:pt idx="2">
                  <c:v>1.7544631658773735E-5</c:v>
                </c:pt>
                <c:pt idx="3">
                  <c:v>1.6662456347116715E-5</c:v>
                </c:pt>
                <c:pt idx="4">
                  <c:v>1.5367797958069752E-5</c:v>
                </c:pt>
                <c:pt idx="5">
                  <c:v>1.4308771699486299E-5</c:v>
                </c:pt>
                <c:pt idx="6">
                  <c:v>1.3223992617957592E-5</c:v>
                </c:pt>
                <c:pt idx="7">
                  <c:v>1.2376178750883149E-5</c:v>
                </c:pt>
                <c:pt idx="8">
                  <c:v>1.1679244097015039E-5</c:v>
                </c:pt>
                <c:pt idx="9">
                  <c:v>1.1107787561154047E-5</c:v>
                </c:pt>
                <c:pt idx="10">
                  <c:v>1.0769349545871609E-5</c:v>
                </c:pt>
                <c:pt idx="11">
                  <c:v>1.0691453411173502E-5</c:v>
                </c:pt>
                <c:pt idx="12">
                  <c:v>1.0963744151951893E-5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6-CC4C-A576-765AC8F8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66719"/>
        <c:axId val="850768351"/>
      </c:scatterChart>
      <c:valAx>
        <c:axId val="850766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8351"/>
        <c:crosses val="autoZero"/>
        <c:crossBetween val="midCat"/>
      </c:valAx>
      <c:valAx>
        <c:axId val="850768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Coefficient of Thermal</a:t>
                </a:r>
                <a:r>
                  <a:rPr lang="en-US" baseline="0"/>
                  <a:t> Expansion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6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summary!$X$39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summary!$Y$39:$AC$39</c:f>
              <c:numCache>
                <c:formatCode>General</c:formatCode>
                <c:ptCount val="5"/>
                <c:pt idx="0">
                  <c:v>26.813260556280134</c:v>
                </c:pt>
                <c:pt idx="1">
                  <c:v>27.545245194779415</c:v>
                </c:pt>
                <c:pt idx="2">
                  <c:v>28.3517547931799</c:v>
                </c:pt>
                <c:pt idx="3">
                  <c:v>29.336979586679014</c:v>
                </c:pt>
                <c:pt idx="4">
                  <c:v>30.616204141081315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B-7D43-A877-729673E84C7E}"/>
            </c:ext>
          </c:extLst>
        </c:ser>
        <c:ser>
          <c:idx val="1"/>
          <c:order val="1"/>
          <c:tx>
            <c:strRef>
              <c:f>summary!$X$40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summary!$Y$40:$AC$40</c:f>
              <c:numCache>
                <c:formatCode>General</c:formatCode>
                <c:ptCount val="5"/>
                <c:pt idx="0">
                  <c:v>26.622245125079139</c:v>
                </c:pt>
                <c:pt idx="1">
                  <c:v>28.047625426080874</c:v>
                </c:pt>
                <c:pt idx="2">
                  <c:v>28.028089756978787</c:v>
                </c:pt>
                <c:pt idx="3">
                  <c:v>29.629049898780217</c:v>
                </c:pt>
                <c:pt idx="4">
                  <c:v>30.825308154780341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A-1B45-9E65-D73DC4BA4898}"/>
            </c:ext>
          </c:extLst>
        </c:ser>
        <c:ser>
          <c:idx val="2"/>
          <c:order val="2"/>
          <c:tx>
            <c:strRef>
              <c:f>summary!$X$41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summary!$Y$41:$AC$41</c:f>
              <c:numCache>
                <c:formatCode>General</c:formatCode>
                <c:ptCount val="5"/>
                <c:pt idx="0">
                  <c:v>27.397401180479957</c:v>
                </c:pt>
                <c:pt idx="1">
                  <c:v>27.83972731788138</c:v>
                </c:pt>
                <c:pt idx="2">
                  <c:v>28.372496367778943</c:v>
                </c:pt>
                <c:pt idx="3">
                  <c:v>28.674937467180516</c:v>
                </c:pt>
                <c:pt idx="4">
                  <c:v>30.471736662180184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A-1B45-9E65-D73DC4BA4898}"/>
            </c:ext>
          </c:extLst>
        </c:ser>
        <c:ser>
          <c:idx val="3"/>
          <c:order val="3"/>
          <c:tx>
            <c:strRef>
              <c:f>summary!$X$42</c:f>
              <c:strCache>
                <c:ptCount val="1"/>
                <c:pt idx="0">
                  <c:v>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summary!$Y$42:$AC$42</c:f>
              <c:numCache>
                <c:formatCode>General</c:formatCode>
                <c:ptCount val="5"/>
                <c:pt idx="0">
                  <c:v>27.852027553979454</c:v>
                </c:pt>
                <c:pt idx="1">
                  <c:v>27.74831968098081</c:v>
                </c:pt>
                <c:pt idx="2">
                  <c:v>26.342233867979203</c:v>
                </c:pt>
                <c:pt idx="3">
                  <c:v>30.701582250479966</c:v>
                </c:pt>
                <c:pt idx="4">
                  <c:v>28.517446208880571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FA-1B45-9E65-D73DC4BA4898}"/>
            </c:ext>
          </c:extLst>
        </c:ser>
        <c:ser>
          <c:idx val="4"/>
          <c:order val="4"/>
          <c:tx>
            <c:strRef>
              <c:f>summary!$X$43</c:f>
              <c:strCache>
                <c:ptCount val="1"/>
                <c:pt idx="0">
                  <c:v>0.23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summary!$Y$43:$AC$43</c:f>
              <c:numCache>
                <c:formatCode>General</c:formatCode>
                <c:ptCount val="5"/>
                <c:pt idx="0">
                  <c:v>27.685612594979755</c:v>
                </c:pt>
                <c:pt idx="1">
                  <c:v>26.270844262381221</c:v>
                </c:pt>
                <c:pt idx="2">
                  <c:v>28.770686363879552</c:v>
                </c:pt>
                <c:pt idx="3">
                  <c:v>27.346511968379058</c:v>
                </c:pt>
                <c:pt idx="4">
                  <c:v>29.397998404980051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FA-1B45-9E65-D73DC4BA4898}"/>
            </c:ext>
          </c:extLst>
        </c:ser>
        <c:ser>
          <c:idx val="5"/>
          <c:order val="5"/>
          <c:tx>
            <c:strRef>
              <c:f>summary!$X$44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summary!$Y$44:$AC$44</c:f>
              <c:numCache>
                <c:formatCode>General</c:formatCode>
                <c:ptCount val="5"/>
                <c:pt idx="0">
                  <c:v>28.067402276278926</c:v>
                </c:pt>
                <c:pt idx="1">
                  <c:v>27.084830474880825</c:v>
                </c:pt>
                <c:pt idx="2">
                  <c:v>27.512203384079722</c:v>
                </c:pt>
                <c:pt idx="3">
                  <c:v>28.658295971279692</c:v>
                </c:pt>
                <c:pt idx="4">
                  <c:v>27.569604485880465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FA-1B45-9E65-D73DC4BA4898}"/>
            </c:ext>
          </c:extLst>
        </c:ser>
        <c:ser>
          <c:idx val="6"/>
          <c:order val="6"/>
          <c:tx>
            <c:strRef>
              <c:f>summary!$X$45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summary!$Y$45:$AC$45</c:f>
              <c:numCache>
                <c:formatCode>General</c:formatCode>
                <c:ptCount val="5"/>
                <c:pt idx="0">
                  <c:v>27.292728583080322</c:v>
                </c:pt>
                <c:pt idx="1">
                  <c:v>28.245635109180487</c:v>
                </c:pt>
                <c:pt idx="2">
                  <c:v>24.074890346879098</c:v>
                </c:pt>
                <c:pt idx="3">
                  <c:v>28.711596994379647</c:v>
                </c:pt>
                <c:pt idx="4">
                  <c:v>28.005177552480081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FA-1B45-9E65-D73DC4BA4898}"/>
            </c:ext>
          </c:extLst>
        </c:ser>
        <c:ser>
          <c:idx val="7"/>
          <c:order val="7"/>
          <c:tx>
            <c:strRef>
              <c:f>summary!$X$46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summary!$Y$46:$AC$46</c:f>
              <c:numCache>
                <c:formatCode>General</c:formatCode>
                <c:ptCount val="5"/>
                <c:pt idx="0">
                  <c:v>24.16895097587982</c:v>
                </c:pt>
                <c:pt idx="1">
                  <c:v>29.122328407680293</c:v>
                </c:pt>
                <c:pt idx="2">
                  <c:v>26.511543000180161</c:v>
                </c:pt>
                <c:pt idx="3">
                  <c:v>27.587451887279965</c:v>
                </c:pt>
                <c:pt idx="4">
                  <c:v>28.051484323679702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FA-1B45-9E65-D73DC4BA4898}"/>
            </c:ext>
          </c:extLst>
        </c:ser>
        <c:ser>
          <c:idx val="8"/>
          <c:order val="8"/>
          <c:tx>
            <c:strRef>
              <c:f>summary!$X$47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summary!$Y$47:$AC$47</c:f>
              <c:numCache>
                <c:formatCode>General</c:formatCode>
                <c:ptCount val="5"/>
                <c:pt idx="0">
                  <c:v>25.958997100079404</c:v>
                </c:pt>
                <c:pt idx="1">
                  <c:v>25.509917891880466</c:v>
                </c:pt>
                <c:pt idx="2">
                  <c:v>29.973938871779154</c:v>
                </c:pt>
                <c:pt idx="3">
                  <c:v>24.996443329980455</c:v>
                </c:pt>
                <c:pt idx="4">
                  <c:v>27.058541734980363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FA-1B45-9E65-D73DC4BA4898}"/>
            </c:ext>
          </c:extLst>
        </c:ser>
        <c:ser>
          <c:idx val="9"/>
          <c:order val="9"/>
          <c:tx>
            <c:strRef>
              <c:f>summary!$X$48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summary!$Y$48:$AC$48</c:f>
              <c:numCache>
                <c:formatCode>General</c:formatCode>
                <c:ptCount val="5"/>
                <c:pt idx="0">
                  <c:v>25.98842119427966</c:v>
                </c:pt>
                <c:pt idx="1">
                  <c:v>26.67771677808047</c:v>
                </c:pt>
                <c:pt idx="2">
                  <c:v>27.351817952580227</c:v>
                </c:pt>
                <c:pt idx="3">
                  <c:v>25.628096630879419</c:v>
                </c:pt>
                <c:pt idx="4">
                  <c:v>27.904605033780381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FA-1B45-9E65-D73DC4BA4898}"/>
            </c:ext>
          </c:extLst>
        </c:ser>
        <c:ser>
          <c:idx val="10"/>
          <c:order val="10"/>
          <c:tx>
            <c:strRef>
              <c:f>summary!$X$49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summary!$Y$49:$AC$49</c:f>
              <c:numCache>
                <c:formatCode>General</c:formatCode>
                <c:ptCount val="5"/>
                <c:pt idx="0">
                  <c:v>26.900568114479057</c:v>
                </c:pt>
                <c:pt idx="1">
                  <c:v>26.317874576880723</c:v>
                </c:pt>
                <c:pt idx="2">
                  <c:v>25.056256242780243</c:v>
                </c:pt>
                <c:pt idx="3">
                  <c:v>27.803791333978708</c:v>
                </c:pt>
                <c:pt idx="4">
                  <c:v>27.121007639880311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FA-1B45-9E65-D73DC4BA4898}"/>
            </c:ext>
          </c:extLst>
        </c:ser>
        <c:ser>
          <c:idx val="11"/>
          <c:order val="11"/>
          <c:tx>
            <c:strRef>
              <c:f>summary!$X$50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summary!$Y$50:$AC$50</c:f>
              <c:numCache>
                <c:formatCode>General</c:formatCode>
                <c:ptCount val="5"/>
                <c:pt idx="0">
                  <c:v>26.652392762579286</c:v>
                </c:pt>
                <c:pt idx="1">
                  <c:v>26.42158244988023</c:v>
                </c:pt>
                <c:pt idx="2">
                  <c:v>25.983838753380088</c:v>
                </c:pt>
                <c:pt idx="3">
                  <c:v>26.780459926678979</c:v>
                </c:pt>
                <c:pt idx="4">
                  <c:v>27.463484801881052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2FA-1B45-9E65-D73DC4BA4898}"/>
            </c:ext>
          </c:extLst>
        </c:ser>
        <c:ser>
          <c:idx val="12"/>
          <c:order val="12"/>
          <c:tx>
            <c:strRef>
              <c:f>summary!$X$51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summary!$Y$38:$AC$38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summary!$Y$51:$AC$51</c:f>
              <c:numCache>
                <c:formatCode>General</c:formatCode>
                <c:ptCount val="5"/>
                <c:pt idx="0">
                  <c:v>26.583414967979497</c:v>
                </c:pt>
                <c:pt idx="1">
                  <c:v>26.716305754079865</c:v>
                </c:pt>
                <c:pt idx="2">
                  <c:v>26.87548528007984</c:v>
                </c:pt>
                <c:pt idx="3">
                  <c:v>27.021641026680133</c:v>
                </c:pt>
                <c:pt idx="4">
                  <c:v>27.107019136080499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2FA-1B45-9E65-D73DC4BA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summary!$AD$5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summary!$AP$5:$AT$5</c:f>
              <c:numCache>
                <c:formatCode>General</c:formatCode>
                <c:ptCount val="5"/>
                <c:pt idx="0">
                  <c:v>1.6926148924369944E-5</c:v>
                </c:pt>
                <c:pt idx="1">
                  <c:v>1.7187531632799625E-5</c:v>
                </c:pt>
                <c:pt idx="2">
                  <c:v>1.7616577100290816E-5</c:v>
                </c:pt>
                <c:pt idx="3">
                  <c:v>1.8124415000629335E-5</c:v>
                </c:pt>
                <c:pt idx="4">
                  <c:v>1.8770145860051991E-5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B-1A42-A642-D9FA8C2DE6E7}"/>
            </c:ext>
          </c:extLst>
        </c:ser>
        <c:ser>
          <c:idx val="1"/>
          <c:order val="1"/>
          <c:tx>
            <c:strRef>
              <c:f>summary!$AD$6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summary!$AP$6:$AT$6</c:f>
              <c:numCache>
                <c:formatCode>General</c:formatCode>
                <c:ptCount val="5"/>
                <c:pt idx="0">
                  <c:v>1.654946762404297E-5</c:v>
                </c:pt>
                <c:pt idx="1">
                  <c:v>1.6928094961881079E-5</c:v>
                </c:pt>
                <c:pt idx="2">
                  <c:v>1.7192342132314278E-5</c:v>
                </c:pt>
                <c:pt idx="3">
                  <c:v>1.7761353325467244E-5</c:v>
                </c:pt>
                <c:pt idx="4">
                  <c:v>1.8357875569915637E-5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B-1A42-A642-D9FA8C2DE6E7}"/>
            </c:ext>
          </c:extLst>
        </c:ser>
        <c:ser>
          <c:idx val="2"/>
          <c:order val="2"/>
          <c:tx>
            <c:strRef>
              <c:f>summary!$AD$7</c:f>
              <c:strCache>
                <c:ptCount val="1"/>
                <c:pt idx="0">
                  <c:v>0.10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summary!$AP$7:$AT$7</c:f>
              <c:numCache>
                <c:formatCode>General</c:formatCode>
                <c:ptCount val="5"/>
                <c:pt idx="0">
                  <c:v>1.5797723502835037E-5</c:v>
                </c:pt>
                <c:pt idx="1">
                  <c:v>1.6044325982932374E-5</c:v>
                </c:pt>
                <c:pt idx="2">
                  <c:v>1.6496102367819326E-5</c:v>
                </c:pt>
                <c:pt idx="3">
                  <c:v>1.7022425001662621E-5</c:v>
                </c:pt>
                <c:pt idx="4">
                  <c:v>1.7606194258700469E-5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B-1A42-A642-D9FA8C2DE6E7}"/>
            </c:ext>
          </c:extLst>
        </c:ser>
        <c:ser>
          <c:idx val="3"/>
          <c:order val="3"/>
          <c:tx>
            <c:strRef>
              <c:f>summary!$AD$8</c:f>
              <c:strCache>
                <c:ptCount val="1"/>
                <c:pt idx="0">
                  <c:v>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summary!$AP$8:$AT$8</c:f>
              <c:numCache>
                <c:formatCode>General</c:formatCode>
                <c:ptCount val="5"/>
                <c:pt idx="0">
                  <c:v>1.5103147791497574E-5</c:v>
                </c:pt>
                <c:pt idx="1">
                  <c:v>1.5314502564119924E-5</c:v>
                </c:pt>
                <c:pt idx="2">
                  <c:v>1.5940126671038316E-5</c:v>
                </c:pt>
                <c:pt idx="3">
                  <c:v>1.6222416874046576E-5</c:v>
                </c:pt>
                <c:pt idx="4">
                  <c:v>1.6717998187175453E-5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6B-1A42-A642-D9FA8C2DE6E7}"/>
            </c:ext>
          </c:extLst>
        </c:ser>
        <c:ser>
          <c:idx val="4"/>
          <c:order val="4"/>
          <c:tx>
            <c:strRef>
              <c:f>summary!$AD$9</c:f>
              <c:strCache>
                <c:ptCount val="1"/>
                <c:pt idx="0">
                  <c:v>0.23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summary!$AP$9:$AT$9</c:f>
              <c:numCache>
                <c:formatCode>General</c:formatCode>
                <c:ptCount val="5"/>
                <c:pt idx="0">
                  <c:v>1.4239914193419078E-5</c:v>
                </c:pt>
                <c:pt idx="1">
                  <c:v>1.4425820449236459E-5</c:v>
                </c:pt>
                <c:pt idx="2">
                  <c:v>1.4791376635808392E-5</c:v>
                </c:pt>
                <c:pt idx="3">
                  <c:v>1.5111453995473868E-5</c:v>
                </c:pt>
                <c:pt idx="4">
                  <c:v>1.5415067895921287E-5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6B-1A42-A642-D9FA8C2DE6E7}"/>
            </c:ext>
          </c:extLst>
        </c:ser>
        <c:ser>
          <c:idx val="5"/>
          <c:order val="5"/>
          <c:tx>
            <c:strRef>
              <c:f>summary!$AD$10</c:f>
              <c:strCache>
                <c:ptCount val="1"/>
                <c:pt idx="0">
                  <c:v>0.30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summary!$AP$10:$AT$10</c:f>
              <c:numCache>
                <c:formatCode>General</c:formatCode>
                <c:ptCount val="5"/>
                <c:pt idx="0">
                  <c:v>1.3363291367054497E-5</c:v>
                </c:pt>
                <c:pt idx="1">
                  <c:v>1.3661871298947803E-5</c:v>
                </c:pt>
                <c:pt idx="2">
                  <c:v>1.3930810721392758E-5</c:v>
                </c:pt>
                <c:pt idx="3">
                  <c:v>1.4095081068798975E-5</c:v>
                </c:pt>
                <c:pt idx="4">
                  <c:v>1.4349758049434946E-5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6B-1A42-A642-D9FA8C2DE6E7}"/>
            </c:ext>
          </c:extLst>
        </c:ser>
        <c:ser>
          <c:idx val="6"/>
          <c:order val="6"/>
          <c:tx>
            <c:strRef>
              <c:f>summary!$AD$11</c:f>
              <c:strCache>
                <c:ptCount val="1"/>
                <c:pt idx="0">
                  <c:v>0.40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summary!$AP$11:$AT$11</c:f>
              <c:numCache>
                <c:formatCode>General</c:formatCode>
                <c:ptCount val="5"/>
                <c:pt idx="0">
                  <c:v>1.2405184958352855E-5</c:v>
                </c:pt>
                <c:pt idx="1">
                  <c:v>1.2649844497012453E-5</c:v>
                </c:pt>
                <c:pt idx="2">
                  <c:v>1.2739352660618616E-5</c:v>
                </c:pt>
                <c:pt idx="3">
                  <c:v>1.3011489696282962E-5</c:v>
                </c:pt>
                <c:pt idx="4">
                  <c:v>1.3258992482430454E-5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6B-1A42-A642-D9FA8C2DE6E7}"/>
            </c:ext>
          </c:extLst>
        </c:ser>
        <c:ser>
          <c:idx val="7"/>
          <c:order val="7"/>
          <c:tx>
            <c:strRef>
              <c:f>summary!$AD$12</c:f>
              <c:strCache>
                <c:ptCount val="1"/>
                <c:pt idx="0">
                  <c:v>0.50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summary!$AP$12:$AT$12</c:f>
              <c:numCache>
                <c:formatCode>General</c:formatCode>
                <c:ptCount val="5"/>
                <c:pt idx="0">
                  <c:v>1.1876514513455839E-5</c:v>
                </c:pt>
                <c:pt idx="1">
                  <c:v>1.1855637415091325E-5</c:v>
                </c:pt>
                <c:pt idx="2">
                  <c:v>1.2057464052005843E-5</c:v>
                </c:pt>
                <c:pt idx="3">
                  <c:v>1.2126637439117682E-5</c:v>
                </c:pt>
                <c:pt idx="4">
                  <c:v>1.2406833098816073E-5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6B-1A42-A642-D9FA8C2DE6E7}"/>
            </c:ext>
          </c:extLst>
        </c:ser>
        <c:ser>
          <c:idx val="8"/>
          <c:order val="8"/>
          <c:tx>
            <c:strRef>
              <c:f>summary!$AD$13</c:f>
              <c:strCache>
                <c:ptCount val="1"/>
                <c:pt idx="0">
                  <c:v>0.60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summary!$AP$13:$AT$13</c:f>
              <c:numCache>
                <c:formatCode>General</c:formatCode>
                <c:ptCount val="5"/>
                <c:pt idx="0">
                  <c:v>1.1292057767435803E-5</c:v>
                </c:pt>
                <c:pt idx="1">
                  <c:v>1.1483741930182755E-5</c:v>
                </c:pt>
                <c:pt idx="2">
                  <c:v>1.1347797878348647E-5</c:v>
                </c:pt>
                <c:pt idx="3">
                  <c:v>1.1476781418612857E-5</c:v>
                </c:pt>
                <c:pt idx="4">
                  <c:v>1.1706543319055297E-5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6B-1A42-A642-D9FA8C2DE6E7}"/>
            </c:ext>
          </c:extLst>
        </c:ser>
        <c:ser>
          <c:idx val="9"/>
          <c:order val="9"/>
          <c:tx>
            <c:strRef>
              <c:f>summary!$AD$14</c:f>
              <c:strCache>
                <c:ptCount val="1"/>
                <c:pt idx="0">
                  <c:v>0.70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summary!$AP$14:$AT$14</c:f>
              <c:numCache>
                <c:formatCode>General</c:formatCode>
                <c:ptCount val="5"/>
                <c:pt idx="0">
                  <c:v>1.0692300641830243E-5</c:v>
                </c:pt>
                <c:pt idx="1">
                  <c:v>1.0829907645536484E-5</c:v>
                </c:pt>
                <c:pt idx="2">
                  <c:v>1.094422144283902E-5</c:v>
                </c:pt>
                <c:pt idx="3">
                  <c:v>1.1096402438107722E-5</c:v>
                </c:pt>
                <c:pt idx="4">
                  <c:v>1.1132487787423707E-5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6B-1A42-A642-D9FA8C2DE6E7}"/>
            </c:ext>
          </c:extLst>
        </c:ser>
        <c:ser>
          <c:idx val="10"/>
          <c:order val="10"/>
          <c:tx>
            <c:strRef>
              <c:f>summary!$AD$15</c:f>
              <c:strCache>
                <c:ptCount val="1"/>
                <c:pt idx="0">
                  <c:v>0.80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summary!$AP$15:$AT$15</c:f>
              <c:numCache>
                <c:formatCode>General</c:formatCode>
                <c:ptCount val="5"/>
                <c:pt idx="0">
                  <c:v>1.0072054052572276E-5</c:v>
                </c:pt>
                <c:pt idx="1">
                  <c:v>1.0321889857075605E-5</c:v>
                </c:pt>
                <c:pt idx="2">
                  <c:v>1.0729905137924303E-5</c:v>
                </c:pt>
                <c:pt idx="3">
                  <c:v>1.070063114641362E-5</c:v>
                </c:pt>
                <c:pt idx="4">
                  <c:v>1.0792557772064893E-5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6B-1A42-A642-D9FA8C2DE6E7}"/>
            </c:ext>
          </c:extLst>
        </c:ser>
        <c:ser>
          <c:idx val="11"/>
          <c:order val="11"/>
          <c:tx>
            <c:strRef>
              <c:f>summary!$AD$16</c:f>
              <c:strCache>
                <c:ptCount val="1"/>
                <c:pt idx="0">
                  <c:v>0.90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summary!$AP$16:$AT$16</c:f>
              <c:numCache>
                <c:formatCode>General</c:formatCode>
                <c:ptCount val="5"/>
                <c:pt idx="0">
                  <c:v>9.9519408771087119E-6</c:v>
                </c:pt>
                <c:pt idx="1">
                  <c:v>1.0504148352055155E-5</c:v>
                </c:pt>
                <c:pt idx="2">
                  <c:v>1.0661130258458791E-5</c:v>
                </c:pt>
                <c:pt idx="3">
                  <c:v>1.0595806992957369E-5</c:v>
                </c:pt>
                <c:pt idx="4">
                  <c:v>1.071432878975509E-5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6B-1A42-A642-D9FA8C2DE6E7}"/>
            </c:ext>
          </c:extLst>
        </c:ser>
        <c:ser>
          <c:idx val="12"/>
          <c:order val="12"/>
          <c:tx>
            <c:strRef>
              <c:f>summary!$AD$17</c:f>
              <c:strCache>
                <c:ptCount val="1"/>
                <c:pt idx="0">
                  <c:v>1.00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summary!$AP$17:$AT$17</c:f>
              <c:numCache>
                <c:formatCode>General</c:formatCode>
                <c:ptCount val="5"/>
                <c:pt idx="0">
                  <c:v>1.0754474890970478E-5</c:v>
                </c:pt>
                <c:pt idx="1">
                  <c:v>1.0783779587599796E-5</c:v>
                </c:pt>
                <c:pt idx="2">
                  <c:v>1.085582164778387E-5</c:v>
                </c:pt>
                <c:pt idx="3">
                  <c:v>1.0920783675918422E-5</c:v>
                </c:pt>
                <c:pt idx="4">
                  <c:v>1.0987809827957218E-5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6B-1A42-A642-D9FA8C2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13455"/>
        <c:axId val="848415087"/>
      </c:scatterChart>
      <c:valAx>
        <c:axId val="8484134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5087"/>
        <c:crosses val="autoZero"/>
        <c:crossBetween val="midCat"/>
      </c:valAx>
      <c:valAx>
        <c:axId val="84841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9.1698113207547172E-2"/>
                  <c:y val="-0.4316328126420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summary!$X$39:$X$51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summary!$AE$39:$AE$51</c:f>
              <c:numCache>
                <c:formatCode>General</c:formatCode>
                <c:ptCount val="13"/>
                <c:pt idx="0">
                  <c:v>28.532688854399954</c:v>
                </c:pt>
                <c:pt idx="1">
                  <c:v>28.630463672339875</c:v>
                </c:pt>
                <c:pt idx="2">
                  <c:v>28.551259799100194</c:v>
                </c:pt>
                <c:pt idx="3">
                  <c:v>28.232321912459998</c:v>
                </c:pt>
                <c:pt idx="4">
                  <c:v>27.894330718919928</c:v>
                </c:pt>
                <c:pt idx="5">
                  <c:v>27.778467318479926</c:v>
                </c:pt>
                <c:pt idx="6">
                  <c:v>27.266005717199924</c:v>
                </c:pt>
                <c:pt idx="7">
                  <c:v>27.088351718939986</c:v>
                </c:pt>
                <c:pt idx="8">
                  <c:v>26.699567785739969</c:v>
                </c:pt>
                <c:pt idx="9">
                  <c:v>26.710131517920029</c:v>
                </c:pt>
                <c:pt idx="10">
                  <c:v>26.63989958159981</c:v>
                </c:pt>
                <c:pt idx="11">
                  <c:v>26.660351738879921</c:v>
                </c:pt>
                <c:pt idx="12">
                  <c:v>26.860773232979966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C-384F-8EF8-5DE5714A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6335"/>
        <c:axId val="436849535"/>
      </c:scatterChart>
      <c:valAx>
        <c:axId val="437076335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9535"/>
        <c:crosses val="autoZero"/>
        <c:crossBetween val="midCat"/>
      </c:valAx>
      <c:valAx>
        <c:axId val="43684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summary!$Y$52:$AC$52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summary!$Y$53:$AC$53</c:f>
              <c:numCache>
                <c:formatCode>General</c:formatCode>
                <c:ptCount val="5"/>
                <c:pt idx="0">
                  <c:v>26.767955614264185</c:v>
                </c:pt>
                <c:pt idx="1">
                  <c:v>27.19599640958824</c:v>
                </c:pt>
                <c:pt idx="2">
                  <c:v>27.169633460118071</c:v>
                </c:pt>
                <c:pt idx="3">
                  <c:v>27.913602944048908</c:v>
                </c:pt>
                <c:pt idx="4">
                  <c:v>28.469970636965023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8-7643-8C2E-386FA4B4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6335"/>
        <c:axId val="436849535"/>
      </c:scatterChart>
      <c:valAx>
        <c:axId val="437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9535"/>
        <c:crosses val="autoZero"/>
        <c:crossBetween val="midCat"/>
      </c:valAx>
      <c:valAx>
        <c:axId val="43684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950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summary!$AP$5:$AP$17</c:f>
              <c:numCache>
                <c:formatCode>General</c:formatCode>
                <c:ptCount val="13"/>
                <c:pt idx="0">
                  <c:v>1.6926148924369944E-5</c:v>
                </c:pt>
                <c:pt idx="1">
                  <c:v>1.654946762404297E-5</c:v>
                </c:pt>
                <c:pt idx="2">
                  <c:v>1.5797723502835037E-5</c:v>
                </c:pt>
                <c:pt idx="3">
                  <c:v>1.5103147791497574E-5</c:v>
                </c:pt>
                <c:pt idx="4">
                  <c:v>1.4239914193419078E-5</c:v>
                </c:pt>
                <c:pt idx="5">
                  <c:v>1.3363291367054497E-5</c:v>
                </c:pt>
                <c:pt idx="6">
                  <c:v>1.2405184958352855E-5</c:v>
                </c:pt>
                <c:pt idx="7">
                  <c:v>1.1876514513455839E-5</c:v>
                </c:pt>
                <c:pt idx="8">
                  <c:v>1.1292057767435803E-5</c:v>
                </c:pt>
                <c:pt idx="9">
                  <c:v>1.0692300641830243E-5</c:v>
                </c:pt>
                <c:pt idx="10">
                  <c:v>1.0072054052572276E-5</c:v>
                </c:pt>
                <c:pt idx="11">
                  <c:v>9.9519408771087119E-6</c:v>
                </c:pt>
                <c:pt idx="12">
                  <c:v>1.0754474890970478E-5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E-4B47-8873-0FB28592D8CD}"/>
            </c:ext>
          </c:extLst>
        </c:ser>
        <c:ser>
          <c:idx val="1"/>
          <c:order val="1"/>
          <c:tx>
            <c:v>1050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summary!$AQ$5:$AQ$17</c:f>
              <c:numCache>
                <c:formatCode>General</c:formatCode>
                <c:ptCount val="13"/>
                <c:pt idx="0">
                  <c:v>1.7187531632799625E-5</c:v>
                </c:pt>
                <c:pt idx="1">
                  <c:v>1.6928094961881079E-5</c:v>
                </c:pt>
                <c:pt idx="2">
                  <c:v>1.6044325982932374E-5</c:v>
                </c:pt>
                <c:pt idx="3">
                  <c:v>1.5314502564119924E-5</c:v>
                </c:pt>
                <c:pt idx="4">
                  <c:v>1.4425820449236459E-5</c:v>
                </c:pt>
                <c:pt idx="5">
                  <c:v>1.3661871298947803E-5</c:v>
                </c:pt>
                <c:pt idx="6">
                  <c:v>1.2649844497012453E-5</c:v>
                </c:pt>
                <c:pt idx="7">
                  <c:v>1.1855637415091325E-5</c:v>
                </c:pt>
                <c:pt idx="8">
                  <c:v>1.1483741930182755E-5</c:v>
                </c:pt>
                <c:pt idx="9">
                  <c:v>1.0829907645536484E-5</c:v>
                </c:pt>
                <c:pt idx="10">
                  <c:v>1.0321889857075605E-5</c:v>
                </c:pt>
                <c:pt idx="11">
                  <c:v>1.0504148352055155E-5</c:v>
                </c:pt>
                <c:pt idx="12">
                  <c:v>1.0783779587599796E-5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E-4B47-8873-0FB28592D8CD}"/>
            </c:ext>
          </c:extLst>
        </c:ser>
        <c:ser>
          <c:idx val="2"/>
          <c:order val="2"/>
          <c:tx>
            <c:v>1150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summary!$AR$5:$AR$17</c:f>
              <c:numCache>
                <c:formatCode>General</c:formatCode>
                <c:ptCount val="13"/>
                <c:pt idx="0">
                  <c:v>1.7616577100290816E-5</c:v>
                </c:pt>
                <c:pt idx="1">
                  <c:v>1.7192342132314278E-5</c:v>
                </c:pt>
                <c:pt idx="2">
                  <c:v>1.6496102367819326E-5</c:v>
                </c:pt>
                <c:pt idx="3">
                  <c:v>1.5940126671038316E-5</c:v>
                </c:pt>
                <c:pt idx="4">
                  <c:v>1.4791376635808392E-5</c:v>
                </c:pt>
                <c:pt idx="5">
                  <c:v>1.3930810721392758E-5</c:v>
                </c:pt>
                <c:pt idx="6">
                  <c:v>1.2739352660618616E-5</c:v>
                </c:pt>
                <c:pt idx="7">
                  <c:v>1.2057464052005843E-5</c:v>
                </c:pt>
                <c:pt idx="8">
                  <c:v>1.1347797878348647E-5</c:v>
                </c:pt>
                <c:pt idx="9">
                  <c:v>1.094422144283902E-5</c:v>
                </c:pt>
                <c:pt idx="10">
                  <c:v>1.0729905137924303E-5</c:v>
                </c:pt>
                <c:pt idx="11">
                  <c:v>1.0661130258458791E-5</c:v>
                </c:pt>
                <c:pt idx="12">
                  <c:v>1.085582164778387E-5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E-4B47-8873-0FB28592D8CD}"/>
            </c:ext>
          </c:extLst>
        </c:ser>
        <c:ser>
          <c:idx val="3"/>
          <c:order val="3"/>
          <c:tx>
            <c:v>1250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summary!$AS$5:$AS$17</c:f>
              <c:numCache>
                <c:formatCode>General</c:formatCode>
                <c:ptCount val="13"/>
                <c:pt idx="0">
                  <c:v>1.8124415000629335E-5</c:v>
                </c:pt>
                <c:pt idx="1">
                  <c:v>1.7761353325467244E-5</c:v>
                </c:pt>
                <c:pt idx="2">
                  <c:v>1.7022425001662621E-5</c:v>
                </c:pt>
                <c:pt idx="3">
                  <c:v>1.6222416874046576E-5</c:v>
                </c:pt>
                <c:pt idx="4">
                  <c:v>1.5111453995473868E-5</c:v>
                </c:pt>
                <c:pt idx="5">
                  <c:v>1.4095081068798975E-5</c:v>
                </c:pt>
                <c:pt idx="6">
                  <c:v>1.3011489696282962E-5</c:v>
                </c:pt>
                <c:pt idx="7">
                  <c:v>1.2126637439117682E-5</c:v>
                </c:pt>
                <c:pt idx="8">
                  <c:v>1.1476781418612857E-5</c:v>
                </c:pt>
                <c:pt idx="9">
                  <c:v>1.1096402438107722E-5</c:v>
                </c:pt>
                <c:pt idx="10">
                  <c:v>1.070063114641362E-5</c:v>
                </c:pt>
                <c:pt idx="11">
                  <c:v>1.0595806992957369E-5</c:v>
                </c:pt>
                <c:pt idx="12">
                  <c:v>1.0920783675918422E-5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E-4B47-8873-0FB28592D8CD}"/>
            </c:ext>
          </c:extLst>
        </c:ser>
        <c:ser>
          <c:idx val="4"/>
          <c:order val="4"/>
          <c:tx>
            <c:v>1350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summary!$AT$5:$AT$17</c:f>
              <c:numCache>
                <c:formatCode>General</c:formatCode>
                <c:ptCount val="13"/>
                <c:pt idx="0">
                  <c:v>1.8770145860051991E-5</c:v>
                </c:pt>
                <c:pt idx="1">
                  <c:v>1.8357875569915637E-5</c:v>
                </c:pt>
                <c:pt idx="2">
                  <c:v>1.7606194258700469E-5</c:v>
                </c:pt>
                <c:pt idx="3">
                  <c:v>1.6717998187175453E-5</c:v>
                </c:pt>
                <c:pt idx="4">
                  <c:v>1.5415067895921287E-5</c:v>
                </c:pt>
                <c:pt idx="5">
                  <c:v>1.4349758049434946E-5</c:v>
                </c:pt>
                <c:pt idx="6">
                  <c:v>1.3258992482430454E-5</c:v>
                </c:pt>
                <c:pt idx="7">
                  <c:v>1.2406833098816073E-5</c:v>
                </c:pt>
                <c:pt idx="8">
                  <c:v>1.1706543319055297E-5</c:v>
                </c:pt>
                <c:pt idx="9">
                  <c:v>1.1132487787423707E-5</c:v>
                </c:pt>
                <c:pt idx="10">
                  <c:v>1.0792557772064893E-5</c:v>
                </c:pt>
                <c:pt idx="11">
                  <c:v>1.071432878975509E-5</c:v>
                </c:pt>
                <c:pt idx="12">
                  <c:v>1.0987809827957218E-5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E-4B47-8873-0FB28592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66719"/>
        <c:axId val="850768351"/>
      </c:scatterChart>
      <c:valAx>
        <c:axId val="850766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8351"/>
        <c:crosses val="autoZero"/>
        <c:crossBetween val="midCat"/>
      </c:valAx>
      <c:valAx>
        <c:axId val="850768351"/>
        <c:scaling>
          <c:orientation val="minMax"/>
          <c:min val="6.0000000000000018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Coefficient of Thermal</a:t>
                </a:r>
                <a:r>
                  <a:rPr lang="en-US" baseline="0"/>
                  <a:t> Expansion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6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051356080489925"/>
          <c:y val="6.8143044619422596E-2"/>
          <c:w val="0.19781977252843394"/>
          <c:h val="0.370658355205599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UZr_900K!$D$6:$D$18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UZr_900K!$B$6:$B$18</c:f>
              <c:numCache>
                <c:formatCode>General</c:formatCode>
                <c:ptCount val="13"/>
                <c:pt idx="0">
                  <c:v>-5.1508579757999993</c:v>
                </c:pt>
                <c:pt idx="1">
                  <c:v>-5.181439385950001</c:v>
                </c:pt>
                <c:pt idx="2">
                  <c:v>-5.2307424417999995</c:v>
                </c:pt>
                <c:pt idx="3">
                  <c:v>-5.2844347018000004</c:v>
                </c:pt>
                <c:pt idx="4">
                  <c:v>-5.3868376558499991</c:v>
                </c:pt>
                <c:pt idx="5">
                  <c:v>-5.4694940581999996</c:v>
                </c:pt>
                <c:pt idx="6">
                  <c:v>-5.5886870826999999</c:v>
                </c:pt>
                <c:pt idx="7">
                  <c:v>-5.7003521309499998</c:v>
                </c:pt>
                <c:pt idx="8">
                  <c:v>-5.8064361405999998</c:v>
                </c:pt>
                <c:pt idx="9">
                  <c:v>-5.8865815698999997</c:v>
                </c:pt>
                <c:pt idx="10">
                  <c:v>-5.9604191517500009</c:v>
                </c:pt>
                <c:pt idx="11">
                  <c:v>-6.0184799091999999</c:v>
                </c:pt>
                <c:pt idx="12">
                  <c:v>-6.0640573377999996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3-3048-88A0-6472BA4BC2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UZr_900K!$H$6:$H$18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UZr_900K!$G$6:$G$18</c:f>
              <c:numCache>
                <c:formatCode>General</c:formatCode>
                <c:ptCount val="13"/>
                <c:pt idx="0">
                  <c:v>-5.1656164999999996</c:v>
                </c:pt>
                <c:pt idx="1">
                  <c:v>-5.1978200000000001</c:v>
                </c:pt>
                <c:pt idx="2">
                  <c:v>-5.2455534999999998</c:v>
                </c:pt>
                <c:pt idx="3">
                  <c:v>-5.3014935000000003</c:v>
                </c:pt>
                <c:pt idx="4">
                  <c:v>-5.3956474999999999</c:v>
                </c:pt>
                <c:pt idx="5">
                  <c:v>-5.4838420000000001</c:v>
                </c:pt>
                <c:pt idx="6">
                  <c:v>-5.6055570000000001</c:v>
                </c:pt>
                <c:pt idx="7">
                  <c:v>-5.7140234999999997</c:v>
                </c:pt>
                <c:pt idx="8">
                  <c:v>-5.8171875000000002</c:v>
                </c:pt>
                <c:pt idx="9">
                  <c:v>-5.9052334999999996</c:v>
                </c:pt>
                <c:pt idx="10">
                  <c:v>-5.9766500000000002</c:v>
                </c:pt>
                <c:pt idx="11">
                  <c:v>-6.0331950000000001</c:v>
                </c:pt>
                <c:pt idx="12">
                  <c:v>-6.0785825000000004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3-3048-88A0-6472BA4B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UZr_1000K!$P$4:$P$16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1.2257349625799401E-2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3-BF47-9D47-B094C73A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56991"/>
        <c:axId val="12755761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UZr_1000K!$O$4:$O$16</c:f>
              <c:numCache>
                <c:formatCode>General</c:formatCode>
                <c:ptCount val="13"/>
                <c:pt idx="0">
                  <c:v>-5.1508579757999993</c:v>
                </c:pt>
                <c:pt idx="1">
                  <c:v>-5.181439385950001</c:v>
                </c:pt>
                <c:pt idx="2">
                  <c:v>-5.2307424417999995</c:v>
                </c:pt>
                <c:pt idx="3">
                  <c:v>-5.2844347018000004</c:v>
                </c:pt>
                <c:pt idx="4">
                  <c:v>-5.3868376558499991</c:v>
                </c:pt>
                <c:pt idx="5">
                  <c:v>-5.4694940581999996</c:v>
                </c:pt>
                <c:pt idx="6">
                  <c:v>-5.5886870826999999</c:v>
                </c:pt>
                <c:pt idx="7">
                  <c:v>-5.7003521309499998</c:v>
                </c:pt>
                <c:pt idx="8">
                  <c:v>-5.8064361405999998</c:v>
                </c:pt>
                <c:pt idx="9">
                  <c:v>-5.8865815698999997</c:v>
                </c:pt>
                <c:pt idx="10">
                  <c:v>-5.9604191517500009</c:v>
                </c:pt>
                <c:pt idx="11">
                  <c:v>-6.0184799091999999</c:v>
                </c:pt>
                <c:pt idx="12">
                  <c:v>-6.0640573377999996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3-BF47-9D47-B094C73A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03487"/>
        <c:axId val="162578639"/>
      </c:scatterChart>
      <c:valAx>
        <c:axId val="43695699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7557615"/>
        <c:crosses val="autoZero"/>
        <c:crossBetween val="midCat"/>
      </c:valAx>
      <c:valAx>
        <c:axId val="12755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-25000"/>
                  <a:t>f</a:t>
                </a:r>
                <a:r>
                  <a:rPr lang="en-US"/>
                  <a:t>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6956991"/>
        <c:crosses val="autoZero"/>
        <c:crossBetween val="midCat"/>
      </c:valAx>
      <c:valAx>
        <c:axId val="162578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9103487"/>
        <c:crosses val="max"/>
        <c:crossBetween val="midCat"/>
      </c:valAx>
      <c:valAx>
        <c:axId val="439103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7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UZr_1000K!$P$4:$P$16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1.2257349625799401E-2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A-2041-9D72-E776419BA7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UZr_1000K!$U$4:$U$16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UZr_1000K!$W$4:$W$16</c:f>
              <c:numCache>
                <c:formatCode>General</c:formatCode>
                <c:ptCount val="13"/>
                <c:pt idx="0">
                  <c:v>0</c:v>
                </c:pt>
                <c:pt idx="1">
                  <c:v>1.3347776054999871E-2</c:v>
                </c:pt>
                <c:pt idx="2">
                  <c:v>1.2438194044999684E-2</c:v>
                </c:pt>
                <c:pt idx="3">
                  <c:v>2.8725658799995113E-3</c:v>
                </c:pt>
                <c:pt idx="4">
                  <c:v>-2.0708012435000311E-2</c:v>
                </c:pt>
                <c:pt idx="5">
                  <c:v>-4.3762285855000638E-2</c:v>
                </c:pt>
                <c:pt idx="6">
                  <c:v>-7.2919254845000392E-2</c:v>
                </c:pt>
                <c:pt idx="7">
                  <c:v>-9.5115538449999981E-2</c:v>
                </c:pt>
                <c:pt idx="8">
                  <c:v>-0.10396018213500025</c:v>
                </c:pt>
                <c:pt idx="9">
                  <c:v>-0.10057741736500159</c:v>
                </c:pt>
                <c:pt idx="10">
                  <c:v>-8.1132810425000201E-2</c:v>
                </c:pt>
                <c:pt idx="11">
                  <c:v>-4.7332931275000156E-2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A-2041-9D72-E776419B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22016"/>
        <c:axId val="966323696"/>
      </c:scatterChart>
      <c:valAx>
        <c:axId val="966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3696"/>
        <c:crosses val="autoZero"/>
        <c:crossBetween val="midCat"/>
      </c:valAx>
      <c:valAx>
        <c:axId val="9663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UZr_1000K!$R$4:$R$16</c:f>
              <c:numCache>
                <c:formatCode>General</c:formatCode>
                <c:ptCount val="13"/>
                <c:pt idx="0">
                  <c:v>21.343891424700001</c:v>
                </c:pt>
                <c:pt idx="1">
                  <c:v>21.4828697893</c:v>
                </c:pt>
                <c:pt idx="2">
                  <c:v>21.578121007100002</c:v>
                </c:pt>
                <c:pt idx="3">
                  <c:v>21.6421340158</c:v>
                </c:pt>
                <c:pt idx="4">
                  <c:v>21.724130398299994</c:v>
                </c:pt>
                <c:pt idx="5">
                  <c:v>21.775715923600004</c:v>
                </c:pt>
                <c:pt idx="6">
                  <c:v>21.860150877099997</c:v>
                </c:pt>
                <c:pt idx="7">
                  <c:v>21.963896207450002</c:v>
                </c:pt>
                <c:pt idx="8">
                  <c:v>22.087516766099995</c:v>
                </c:pt>
                <c:pt idx="9">
                  <c:v>22.20266939535</c:v>
                </c:pt>
                <c:pt idx="10">
                  <c:v>22.364112346400002</c:v>
                </c:pt>
                <c:pt idx="11">
                  <c:v>22.568294336799998</c:v>
                </c:pt>
                <c:pt idx="12">
                  <c:v>22.770799052999998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3-6D43-9AB1-EF99161AB4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UZr_1000K!$U$4:$U$16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UZr_1000K!$V$4:$V$16</c:f>
              <c:numCache>
                <c:formatCode>General</c:formatCode>
                <c:ptCount val="13"/>
                <c:pt idx="0">
                  <c:v>21.344859</c:v>
                </c:pt>
                <c:pt idx="1">
                  <c:v>21.486212500000001</c:v>
                </c:pt>
                <c:pt idx="2">
                  <c:v>21.578059</c:v>
                </c:pt>
                <c:pt idx="3">
                  <c:v>21.641725000000001</c:v>
                </c:pt>
                <c:pt idx="4">
                  <c:v>21.717852000000001</c:v>
                </c:pt>
                <c:pt idx="5">
                  <c:v>21.777273999999998</c:v>
                </c:pt>
                <c:pt idx="6">
                  <c:v>21.863696000000001</c:v>
                </c:pt>
                <c:pt idx="7">
                  <c:v>21.961829999999999</c:v>
                </c:pt>
                <c:pt idx="8">
                  <c:v>22.076454999999999</c:v>
                </c:pt>
                <c:pt idx="9">
                  <c:v>22.2124305</c:v>
                </c:pt>
                <c:pt idx="10">
                  <c:v>22.371783499999999</c:v>
                </c:pt>
                <c:pt idx="11">
                  <c:v>22.5578535</c:v>
                </c:pt>
                <c:pt idx="12">
                  <c:v>22.7713705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73-6D43-9AB1-EF99161A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22016"/>
        <c:axId val="966323696"/>
      </c:scatterChart>
      <c:valAx>
        <c:axId val="966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3696"/>
        <c:crosses val="autoZero"/>
        <c:crossBetween val="midCat"/>
      </c:valAx>
      <c:valAx>
        <c:axId val="9663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UZr_1100K!$Q$8:$Q$20</c:f>
              <c:numCache>
                <c:formatCode>General</c:formatCode>
                <c:ptCount val="13"/>
                <c:pt idx="0">
                  <c:v>0</c:v>
                </c:pt>
                <c:pt idx="1">
                  <c:v>5.1299999999999998E-2</c:v>
                </c:pt>
                <c:pt idx="2">
                  <c:v>9.8099999999999993E-2</c:v>
                </c:pt>
                <c:pt idx="3">
                  <c:v>0.14940000000000001</c:v>
                </c:pt>
                <c:pt idx="4">
                  <c:v>0.22469999999999998</c:v>
                </c:pt>
                <c:pt idx="5">
                  <c:v>0.30530000000000002</c:v>
                </c:pt>
                <c:pt idx="6">
                  <c:v>0.39750000000000002</c:v>
                </c:pt>
                <c:pt idx="7">
                  <c:v>0.50029999999999997</c:v>
                </c:pt>
                <c:pt idx="8">
                  <c:v>0.60050000000000003</c:v>
                </c:pt>
                <c:pt idx="9">
                  <c:v>0.70210000000000006</c:v>
                </c:pt>
                <c:pt idx="10">
                  <c:v>0.80079999999999996</c:v>
                </c:pt>
                <c:pt idx="11">
                  <c:v>0.90070000000000006</c:v>
                </c:pt>
                <c:pt idx="12">
                  <c:v>1</c:v>
                </c:pt>
              </c:numCache>
            </c:numRef>
          </c:xVal>
          <c:yVal>
            <c:numRef>
              <c:f>UZr_1100K!$P$8:$P$20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1.3760457412769433E-2</c:v>
                </c:pt>
                <c:pt idx="2">
                  <c:v>1.2785434952490071E-2</c:v>
                </c:pt>
                <c:pt idx="3">
                  <c:v>2.5428399652609457E-3</c:v>
                </c:pt>
                <c:pt idx="4">
                  <c:v>-1.8647105832370059E-2</c:v>
                </c:pt>
                <c:pt idx="5">
                  <c:v>-4.6054640730629259E-2</c:v>
                </c:pt>
                <c:pt idx="6">
                  <c:v>-7.2938828347250961E-2</c:v>
                </c:pt>
                <c:pt idx="7">
                  <c:v>-9.4034373865128806E-2</c:v>
                </c:pt>
                <c:pt idx="8">
                  <c:v>-0.10253238341854942</c:v>
                </c:pt>
                <c:pt idx="9">
                  <c:v>-9.9505553875909314E-2</c:v>
                </c:pt>
                <c:pt idx="10">
                  <c:v>-8.0980290453680048E-2</c:v>
                </c:pt>
                <c:pt idx="11">
                  <c:v>-4.7895603191968839E-2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7-004B-8A56-224955E9B1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UZr_1100K!$U$8:$U$20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UZr_1100K!$W$8:$W$20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1.3617050677499687E-2</c:v>
                </c:pt>
                <c:pt idx="2">
                  <c:v>1.2562352255000131E-2</c:v>
                </c:pt>
                <c:pt idx="3">
                  <c:v>3.2339312249993757E-3</c:v>
                </c:pt>
                <c:pt idx="4">
                  <c:v>-2.0246650670000754E-2</c:v>
                </c:pt>
                <c:pt idx="5">
                  <c:v>-4.4132794627499861E-2</c:v>
                </c:pt>
                <c:pt idx="6">
                  <c:v>-7.2407924957499592E-2</c:v>
                </c:pt>
                <c:pt idx="7">
                  <c:v>-9.4489063360000625E-2</c:v>
                </c:pt>
                <c:pt idx="8">
                  <c:v>-0.10470859386000075</c:v>
                </c:pt>
                <c:pt idx="9">
                  <c:v>-0.10076326669500002</c:v>
                </c:pt>
                <c:pt idx="10">
                  <c:v>-8.1458277980000382E-2</c:v>
                </c:pt>
                <c:pt idx="11">
                  <c:v>-4.682309828500042E-2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9-EC44-9DAB-DCACF807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UZr_1100K!$Q$8:$Q$20</c:f>
              <c:numCache>
                <c:formatCode>General</c:formatCode>
                <c:ptCount val="13"/>
                <c:pt idx="0">
                  <c:v>0</c:v>
                </c:pt>
                <c:pt idx="1">
                  <c:v>5.1299999999999998E-2</c:v>
                </c:pt>
                <c:pt idx="2">
                  <c:v>9.8099999999999993E-2</c:v>
                </c:pt>
                <c:pt idx="3">
                  <c:v>0.14940000000000001</c:v>
                </c:pt>
                <c:pt idx="4">
                  <c:v>0.22469999999999998</c:v>
                </c:pt>
                <c:pt idx="5">
                  <c:v>0.30530000000000002</c:v>
                </c:pt>
                <c:pt idx="6">
                  <c:v>0.39750000000000002</c:v>
                </c:pt>
                <c:pt idx="7">
                  <c:v>0.50029999999999997</c:v>
                </c:pt>
                <c:pt idx="8">
                  <c:v>0.60050000000000003</c:v>
                </c:pt>
                <c:pt idx="9">
                  <c:v>0.70210000000000006</c:v>
                </c:pt>
                <c:pt idx="10">
                  <c:v>0.80079999999999996</c:v>
                </c:pt>
                <c:pt idx="11">
                  <c:v>0.90070000000000006</c:v>
                </c:pt>
                <c:pt idx="12">
                  <c:v>1</c:v>
                </c:pt>
              </c:numCache>
            </c:numRef>
          </c:xVal>
          <c:yVal>
            <c:numRef>
              <c:f>UZr_1100K!$R$8:$R$20</c:f>
              <c:numCache>
                <c:formatCode>General</c:formatCode>
                <c:ptCount val="13"/>
                <c:pt idx="0">
                  <c:v>21.457110171299998</c:v>
                </c:pt>
                <c:pt idx="1">
                  <c:v>21.599312279199999</c:v>
                </c:pt>
                <c:pt idx="2">
                  <c:v>21.682692963500003</c:v>
                </c:pt>
                <c:pt idx="3">
                  <c:v>21.741358886699999</c:v>
                </c:pt>
                <c:pt idx="4">
                  <c:v>21.8119475771</c:v>
                </c:pt>
                <c:pt idx="5">
                  <c:v>21.8709040695</c:v>
                </c:pt>
                <c:pt idx="6">
                  <c:v>21.946318115099995</c:v>
                </c:pt>
                <c:pt idx="7">
                  <c:v>22.046170654399997</c:v>
                </c:pt>
                <c:pt idx="8">
                  <c:v>22.1548199215</c:v>
                </c:pt>
                <c:pt idx="9">
                  <c:v>22.287546053100002</c:v>
                </c:pt>
                <c:pt idx="10">
                  <c:v>22.443200000000001</c:v>
                </c:pt>
                <c:pt idx="11">
                  <c:v>22.6298230166</c:v>
                </c:pt>
                <c:pt idx="12">
                  <c:v>22.844565622899999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B-6F43-9E2E-F7F0D2D28E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UZr_1100K!$U$8:$U$20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UZr_1100K!$V$8:$V$20</c:f>
              <c:numCache>
                <c:formatCode>General</c:formatCode>
                <c:ptCount val="13"/>
                <c:pt idx="0">
                  <c:v>21.456598</c:v>
                </c:pt>
                <c:pt idx="1">
                  <c:v>21.597777499999999</c:v>
                </c:pt>
                <c:pt idx="2">
                  <c:v>21.683522</c:v>
                </c:pt>
                <c:pt idx="3">
                  <c:v>21.742531</c:v>
                </c:pt>
                <c:pt idx="4">
                  <c:v>21.813056</c:v>
                </c:pt>
                <c:pt idx="5">
                  <c:v>21.868485499999998</c:v>
                </c:pt>
                <c:pt idx="6">
                  <c:v>21.948276499999999</c:v>
                </c:pt>
                <c:pt idx="7">
                  <c:v>22.039803500000001</c:v>
                </c:pt>
                <c:pt idx="8">
                  <c:v>22.153783499999999</c:v>
                </c:pt>
                <c:pt idx="9">
                  <c:v>22.285516999999999</c:v>
                </c:pt>
                <c:pt idx="10">
                  <c:v>22.442739499999998</c:v>
                </c:pt>
                <c:pt idx="11">
                  <c:v>22.632684000000001</c:v>
                </c:pt>
                <c:pt idx="12">
                  <c:v>22.845239500000002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F-8A4B-9C7F-66386465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UZr_1200K!$Q$8:$Q$20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4.9200000000000001E-2</c:v>
                </c:pt>
                <c:pt idx="2">
                  <c:v>9.9599999999999994E-2</c:v>
                </c:pt>
                <c:pt idx="3">
                  <c:v>0.15040000000000001</c:v>
                </c:pt>
                <c:pt idx="4">
                  <c:v>0.23139999999999999</c:v>
                </c:pt>
                <c:pt idx="5">
                  <c:v>0.29619999999999996</c:v>
                </c:pt>
                <c:pt idx="6">
                  <c:v>0.39419999999999999</c:v>
                </c:pt>
                <c:pt idx="7">
                  <c:v>0.49619999999999997</c:v>
                </c:pt>
                <c:pt idx="8">
                  <c:v>0.60660000000000003</c:v>
                </c:pt>
                <c:pt idx="9">
                  <c:v>0.69720000000000004</c:v>
                </c:pt>
                <c:pt idx="10">
                  <c:v>0.79879999999999995</c:v>
                </c:pt>
                <c:pt idx="11">
                  <c:v>0.89929999999999999</c:v>
                </c:pt>
                <c:pt idx="12">
                  <c:v>1</c:v>
                </c:pt>
              </c:numCache>
            </c:numRef>
          </c:xVal>
          <c:yVal>
            <c:numRef>
              <c:f>UZr_1200K!$P$8:$P$20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1.3880373869999296E-2</c:v>
                </c:pt>
                <c:pt idx="2">
                  <c:v>1.2501959109999738E-2</c:v>
                </c:pt>
                <c:pt idx="3">
                  <c:v>2.3512474400009253E-3</c:v>
                </c:pt>
                <c:pt idx="4">
                  <c:v>-2.0865454635001335E-2</c:v>
                </c:pt>
                <c:pt idx="5">
                  <c:v>-4.0815261755001053E-2</c:v>
                </c:pt>
                <c:pt idx="6">
                  <c:v>-7.0769966305000764E-2</c:v>
                </c:pt>
                <c:pt idx="7">
                  <c:v>-9.6247628855000045E-2</c:v>
                </c:pt>
                <c:pt idx="8">
                  <c:v>-0.10714524651499957</c:v>
                </c:pt>
                <c:pt idx="9">
                  <c:v>-0.10176333002999982</c:v>
                </c:pt>
                <c:pt idx="10">
                  <c:v>-8.1941586470001937E-2</c:v>
                </c:pt>
                <c:pt idx="11">
                  <c:v>-4.9691062607498893E-2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9-7A40-A41B-0CA99A92B0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UZr_1200K!$U$8:$U$20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UZr_1200K!$W$8:$W$20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1.3717977540000814E-2</c:v>
                </c:pt>
                <c:pt idx="2">
                  <c:v>1.2933832940000722E-2</c:v>
                </c:pt>
                <c:pt idx="3">
                  <c:v>2.5502455400000512E-3</c:v>
                </c:pt>
                <c:pt idx="4">
                  <c:v>-2.1133352940000183E-2</c:v>
                </c:pt>
                <c:pt idx="5">
                  <c:v>-4.3686910759999309E-2</c:v>
                </c:pt>
                <c:pt idx="6">
                  <c:v>-7.441091091999974E-2</c:v>
                </c:pt>
                <c:pt idx="7">
                  <c:v>-9.4684089419998951E-2</c:v>
                </c:pt>
                <c:pt idx="8">
                  <c:v>-0.10501928969999996</c:v>
                </c:pt>
                <c:pt idx="9">
                  <c:v>-0.10114591079999968</c:v>
                </c:pt>
                <c:pt idx="10">
                  <c:v>-8.1618021159999721E-2</c:v>
                </c:pt>
                <c:pt idx="11">
                  <c:v>-4.712396592000001E-2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7-F24E-BE33-7109E695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4</xdr:row>
      <xdr:rowOff>133350</xdr:rowOff>
    </xdr:from>
    <xdr:to>
      <xdr:col>16</xdr:col>
      <xdr:colOff>241300</xdr:colOff>
      <xdr:row>17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9AD56-4F30-F84D-A989-975B88F15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18</xdr:row>
      <xdr:rowOff>76200</xdr:rowOff>
    </xdr:from>
    <xdr:to>
      <xdr:col>21</xdr:col>
      <xdr:colOff>19050</xdr:colOff>
      <xdr:row>31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33029-C826-E448-BB9D-6DA4612E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18</xdr:row>
      <xdr:rowOff>177800</xdr:rowOff>
    </xdr:from>
    <xdr:to>
      <xdr:col>15</xdr:col>
      <xdr:colOff>730250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C4513-BAF0-934A-BE21-3DE9D7267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12</xdr:row>
      <xdr:rowOff>152400</xdr:rowOff>
    </xdr:from>
    <xdr:to>
      <xdr:col>13</xdr:col>
      <xdr:colOff>704850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192D4-7363-CE43-940B-A7655B4E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730250</xdr:colOff>
      <xdr:row>17</xdr:row>
      <xdr:rowOff>88900</xdr:rowOff>
    </xdr:from>
    <xdr:to>
      <xdr:col>19</xdr:col>
      <xdr:colOff>304800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1BE89-70F7-0A49-80B1-C4EA0F9E2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24</xdr:col>
      <xdr:colOff>400050</xdr:colOff>
      <xdr:row>32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D4A51C-13ED-1D43-9185-948591F56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0.45139</cdr:x>
      <cdr:y>0.42361</cdr:y>
    </cdr:from>
    <cdr:to>
      <cdr:x>0.69861</cdr:x>
      <cdr:y>0.42361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E241F84-2A23-4445-99D7-49E0DE28DB7C}"/>
            </a:ext>
          </a:extLst>
        </cdr:cNvPr>
        <cdr:cNvCxnSpPr/>
      </cdr:nvCxnSpPr>
      <cdr:spPr>
        <a:xfrm xmlns:a="http://schemas.openxmlformats.org/drawingml/2006/main" flipV="1">
          <a:off x="2063750" y="1549400"/>
          <a:ext cx="11303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2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0.25139</cdr:x>
      <cdr:y>0.60764</cdr:y>
    </cdr:from>
    <cdr:to>
      <cdr:x>0.44028</cdr:x>
      <cdr:y>0.60764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74D2321F-30E9-5141-A580-2D64332627C5}"/>
            </a:ext>
          </a:extLst>
        </cdr:cNvPr>
        <cdr:cNvCxnSpPr/>
      </cdr:nvCxnSpPr>
      <cdr:spPr>
        <a:xfrm xmlns:a="http://schemas.openxmlformats.org/drawingml/2006/main" flipH="1">
          <a:off x="1149350" y="2222500"/>
          <a:ext cx="8636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22</xdr:row>
      <xdr:rowOff>171450</xdr:rowOff>
    </xdr:from>
    <xdr:to>
      <xdr:col>18</xdr:col>
      <xdr:colOff>660400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666C4-7980-6541-9B63-59E61B925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457200</xdr:colOff>
      <xdr:row>24</xdr:row>
      <xdr:rowOff>25400</xdr:rowOff>
    </xdr:from>
    <xdr:to>
      <xdr:col>23</xdr:col>
      <xdr:colOff>666750</xdr:colOff>
      <xdr:row>37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EF8A7-E3E4-4E46-B1D5-0F7CC6555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184150</xdr:colOff>
      <xdr:row>21</xdr:row>
      <xdr:rowOff>31750</xdr:rowOff>
    </xdr:from>
    <xdr:to>
      <xdr:col>18</xdr:col>
      <xdr:colOff>393700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4C5F1-355B-EE48-B088-F040BAA4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673100</xdr:colOff>
      <xdr:row>21</xdr:row>
      <xdr:rowOff>152400</xdr:rowOff>
    </xdr:from>
    <xdr:to>
      <xdr:col>23</xdr:col>
      <xdr:colOff>57150</xdr:colOff>
      <xdr:row>35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6E01F-783C-FF46-9FF1-ABEB0AD28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22</xdr:row>
      <xdr:rowOff>82550</xdr:rowOff>
    </xdr:from>
    <xdr:to>
      <xdr:col>18</xdr:col>
      <xdr:colOff>215900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01212-AAA0-0F4C-AB60-0D2B78C88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571500</xdr:colOff>
      <xdr:row>22</xdr:row>
      <xdr:rowOff>177800</xdr:rowOff>
    </xdr:from>
    <xdr:to>
      <xdr:col>22</xdr:col>
      <xdr:colOff>781050</xdr:colOff>
      <xdr:row>36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1A402-F805-B24D-867D-77539FF5B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22</xdr:row>
      <xdr:rowOff>31750</xdr:rowOff>
    </xdr:from>
    <xdr:to>
      <xdr:col>18</xdr:col>
      <xdr:colOff>215900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3CD2B-DB87-7A45-913E-4F9295889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723900</xdr:colOff>
      <xdr:row>22</xdr:row>
      <xdr:rowOff>38100</xdr:rowOff>
    </xdr:from>
    <xdr:to>
      <xdr:col>23</xdr:col>
      <xdr:colOff>107950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5F2D4-5CB5-2040-9BA6-E17266455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641350</xdr:colOff>
      <xdr:row>8</xdr:row>
      <xdr:rowOff>158750</xdr:rowOff>
    </xdr:from>
    <xdr:to>
      <xdr:col>25</xdr:col>
      <xdr:colOff>260350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1B606-AAC6-CD41-A6D9-E7E4DC261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590550</xdr:colOff>
      <xdr:row>19</xdr:row>
      <xdr:rowOff>0</xdr:rowOff>
    </xdr:from>
    <xdr:to>
      <xdr:col>34</xdr:col>
      <xdr:colOff>787400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43417-E188-4943-B909-C207D5CE3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52</xdr:row>
      <xdr:rowOff>114300</xdr:rowOff>
    </xdr:from>
    <xdr:to>
      <xdr:col>19</xdr:col>
      <xdr:colOff>152400</xdr:colOff>
      <xdr:row>70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D5196-05AA-674F-A3E7-9EA2CCBEC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18</xdr:row>
      <xdr:rowOff>101600</xdr:rowOff>
    </xdr:from>
    <xdr:to>
      <xdr:col>16</xdr:col>
      <xdr:colOff>793750</xdr:colOff>
      <xdr:row>33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44A234-44A8-2742-BD36-74EC00EF2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22</xdr:col>
      <xdr:colOff>488950</xdr:colOff>
      <xdr:row>34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B6C47-559D-CB41-A795-2F5FFCD18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431800</xdr:colOff>
      <xdr:row>18</xdr:row>
      <xdr:rowOff>165100</xdr:rowOff>
    </xdr:from>
    <xdr:to>
      <xdr:col>29</xdr:col>
      <xdr:colOff>95250</xdr:colOff>
      <xdr:row>33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7A968-871C-B646-AB55-C3EA1EA38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768350</xdr:colOff>
      <xdr:row>18</xdr:row>
      <xdr:rowOff>114300</xdr:rowOff>
    </xdr:from>
    <xdr:to>
      <xdr:col>45</xdr:col>
      <xdr:colOff>520700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222AE-7D2D-8C42-9991-55F147960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641350</xdr:colOff>
      <xdr:row>16</xdr:row>
      <xdr:rowOff>146050</xdr:rowOff>
    </xdr:from>
    <xdr:to>
      <xdr:col>56</xdr:col>
      <xdr:colOff>260350</xdr:colOff>
      <xdr:row>34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925A7-E532-1A43-8F53-4FC9FF90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304800</xdr:colOff>
      <xdr:row>54</xdr:row>
      <xdr:rowOff>0</xdr:rowOff>
    </xdr:from>
    <xdr:to>
      <xdr:col>23</xdr:col>
      <xdr:colOff>647700</xdr:colOff>
      <xdr:row>68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37BAA-215B-494E-9B1A-FD16D1B7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18</xdr:row>
      <xdr:rowOff>0</xdr:rowOff>
    </xdr:from>
    <xdr:to>
      <xdr:col>49</xdr:col>
      <xdr:colOff>781050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0A89EA-ACCF-A848-B006-B5D59F7BB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806450</xdr:colOff>
      <xdr:row>54</xdr:row>
      <xdr:rowOff>127000</xdr:rowOff>
    </xdr:from>
    <xdr:to>
      <xdr:col>29</xdr:col>
      <xdr:colOff>381000</xdr:colOff>
      <xdr:row>68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32B90E-8C76-8249-856D-6FB4E774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54</xdr:row>
      <xdr:rowOff>0</xdr:rowOff>
    </xdr:from>
    <xdr:to>
      <xdr:col>34</xdr:col>
      <xdr:colOff>196850</xdr:colOff>
      <xdr:row>67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4E96A5-8E5A-D44F-97EA-7CE4C16AF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495300</xdr:colOff>
      <xdr:row>31</xdr:row>
      <xdr:rowOff>177800</xdr:rowOff>
    </xdr:from>
    <xdr:to>
      <xdr:col>42</xdr:col>
      <xdr:colOff>431800</xdr:colOff>
      <xdr:row>49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0E55DA-AACE-9A44-8589-729600D4D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7BFD-E037-0442-8AD7-961B5B96744E}">
  <dimension ref="A3:J36"/>
  <sheetViews>
    <sheetView topLeftCell="A6" workbookViewId="0">
      <selection activeCell="J21" sqref="J21:J36"/>
    </sheetView>
  </sheetViews>
  <sheetFormatPr baseColWidth="10" defaultRowHeight="16" x14ac:dyDescent="0.2"/>
  <sheetData>
    <row r="3" spans="2:10" x14ac:dyDescent="0.2">
      <c r="G3" t="s">
        <v>71</v>
      </c>
    </row>
    <row r="5" spans="2:10" x14ac:dyDescent="0.2">
      <c r="B5" t="s">
        <v>8</v>
      </c>
      <c r="C5" t="s">
        <v>9</v>
      </c>
      <c r="D5" t="s">
        <v>10</v>
      </c>
      <c r="E5" t="s">
        <v>13</v>
      </c>
      <c r="G5" t="s">
        <v>8</v>
      </c>
      <c r="H5" t="s">
        <v>10</v>
      </c>
      <c r="I5" t="s">
        <v>13</v>
      </c>
      <c r="J5" t="s">
        <v>9</v>
      </c>
    </row>
    <row r="6" spans="2:10" x14ac:dyDescent="0.2">
      <c r="B6">
        <v>-5.1508579757999993</v>
      </c>
      <c r="C6">
        <v>0</v>
      </c>
      <c r="D6">
        <v>0</v>
      </c>
      <c r="E6">
        <v>21.343891424700001</v>
      </c>
      <c r="G6">
        <v>-5.1656164999999996</v>
      </c>
      <c r="H6">
        <v>0</v>
      </c>
      <c r="I6">
        <v>21.236839</v>
      </c>
      <c r="J6">
        <f>G6-(1-H6)*$G$6-H6*$G$18</f>
        <v>0</v>
      </c>
    </row>
    <row r="7" spans="2:10" x14ac:dyDescent="0.2">
      <c r="B7">
        <v>-5.181439385950001</v>
      </c>
      <c r="C7">
        <v>1.3297819194098004E-2</v>
      </c>
      <c r="D7">
        <v>4.8049999999999995E-2</v>
      </c>
      <c r="E7">
        <v>21.4828697893</v>
      </c>
      <c r="G7">
        <v>-5.1978200000000001</v>
      </c>
      <c r="H7">
        <v>4.9724999999999998E-2</v>
      </c>
      <c r="I7">
        <v>21.379888999999999</v>
      </c>
      <c r="J7">
        <f>G7-(1-H7)*$G$6-H7*$G$18</f>
        <v>1.3193734349999542E-2</v>
      </c>
    </row>
    <row r="8" spans="2:10" x14ac:dyDescent="0.2">
      <c r="B8">
        <v>-5.2307424417999995</v>
      </c>
      <c r="C8">
        <v>1.2257349625799385E-2</v>
      </c>
      <c r="D8">
        <v>0.1009</v>
      </c>
      <c r="E8">
        <v>21.578121007100002</v>
      </c>
      <c r="G8">
        <v>-5.2455534999999998</v>
      </c>
      <c r="H8">
        <v>0.10059999999999999</v>
      </c>
      <c r="I8">
        <v>21.476116000000001</v>
      </c>
      <c r="J8">
        <f>G8-(1-H8)*$G$6-H8*$G$18</f>
        <v>1.1907379599999879E-2</v>
      </c>
    </row>
    <row r="9" spans="2:10" x14ac:dyDescent="0.2">
      <c r="B9">
        <v>-5.2844347018000004</v>
      </c>
      <c r="C9">
        <v>3.1748784594984869E-3</v>
      </c>
      <c r="D9">
        <v>0.14974999999999999</v>
      </c>
      <c r="E9">
        <v>21.6421340158</v>
      </c>
      <c r="G9">
        <v>-5.3014935000000003</v>
      </c>
      <c r="H9">
        <v>0.15117</v>
      </c>
      <c r="I9">
        <v>21.543963000000002</v>
      </c>
      <c r="J9">
        <f>G9-(1-H9)*$G$6-H9*$G$18</f>
        <v>2.1360702199991755E-3</v>
      </c>
    </row>
    <row r="10" spans="2:10" x14ac:dyDescent="0.2">
      <c r="B10">
        <v>-5.3868376558499991</v>
      </c>
      <c r="C10">
        <v>-2.1560469852399677E-2</v>
      </c>
      <c r="D10">
        <v>0.23480000000000001</v>
      </c>
      <c r="E10">
        <v>21.724130398299994</v>
      </c>
      <c r="G10">
        <v>-5.3956474999999999</v>
      </c>
      <c r="H10">
        <v>0.22925000000000001</v>
      </c>
      <c r="I10">
        <v>21.625337500000001</v>
      </c>
      <c r="J10">
        <f>G10-(1-H10)*$G$6-H10*$G$18</f>
        <v>-2.0733544499999867E-2</v>
      </c>
    </row>
    <row r="11" spans="2:10" x14ac:dyDescent="0.2">
      <c r="B11">
        <v>-5.4694940581999996</v>
      </c>
      <c r="C11">
        <v>-4.4356654023300024E-2</v>
      </c>
      <c r="D11">
        <v>0.30035000000000001</v>
      </c>
      <c r="E11">
        <v>21.775715923600004</v>
      </c>
      <c r="G11">
        <v>-5.4838420000000001</v>
      </c>
      <c r="H11">
        <v>0.30054500000000001</v>
      </c>
      <c r="I11">
        <v>21.690201999999999</v>
      </c>
      <c r="J11">
        <f t="shared" ref="J11:J12" si="0">G11-(1-H11)*$G$6-H11*$G$18</f>
        <v>-4.3838133530000434E-2</v>
      </c>
    </row>
    <row r="12" spans="2:10" x14ac:dyDescent="0.2">
      <c r="B12">
        <v>-5.5886870826999999</v>
      </c>
      <c r="C12">
        <v>-7.3279921589600505E-2</v>
      </c>
      <c r="D12">
        <v>0.3992</v>
      </c>
      <c r="E12">
        <v>21.860150877099997</v>
      </c>
      <c r="G12">
        <v>-5.6055570000000001</v>
      </c>
      <c r="H12">
        <v>0.40117999999999998</v>
      </c>
      <c r="I12">
        <v>21.7825305</v>
      </c>
      <c r="J12">
        <f t="shared" si="0"/>
        <v>-7.367680012000033E-2</v>
      </c>
    </row>
    <row r="13" spans="2:10" x14ac:dyDescent="0.2">
      <c r="B13">
        <v>-5.7003521309499998</v>
      </c>
      <c r="C13">
        <v>-9.325975389479968E-2</v>
      </c>
      <c r="D13">
        <v>0.49960000000000004</v>
      </c>
      <c r="E13">
        <v>21.963896207450002</v>
      </c>
      <c r="G13">
        <v>-5.7140234999999997</v>
      </c>
      <c r="H13">
        <v>0.49803999999999998</v>
      </c>
      <c r="I13">
        <v>21.8837665</v>
      </c>
      <c r="J13">
        <f t="shared" ref="J13:J18" si="1">G13-(1-H13)*$G$6-H13*$G$18</f>
        <v>-9.371341335999972E-2</v>
      </c>
    </row>
    <row r="14" spans="2:10" x14ac:dyDescent="0.2">
      <c r="B14">
        <v>-5.8064361405999998</v>
      </c>
      <c r="C14">
        <v>-0.10290991091760038</v>
      </c>
      <c r="D14">
        <v>0.60520000000000007</v>
      </c>
      <c r="E14">
        <v>22.087516766099995</v>
      </c>
      <c r="G14">
        <v>-5.8171875000000002</v>
      </c>
      <c r="H14">
        <v>0.59954499999999999</v>
      </c>
      <c r="I14">
        <v>22.001836999999998</v>
      </c>
      <c r="J14">
        <f t="shared" si="1"/>
        <v>-0.10420679953000045</v>
      </c>
    </row>
    <row r="15" spans="2:10" x14ac:dyDescent="0.2">
      <c r="B15">
        <v>-5.8865815698999997</v>
      </c>
      <c r="C15">
        <v>-0.10178059699959974</v>
      </c>
      <c r="D15">
        <v>0.69420000000000004</v>
      </c>
      <c r="E15">
        <v>22.20266939535</v>
      </c>
      <c r="G15">
        <v>-5.9052334999999996</v>
      </c>
      <c r="H15">
        <v>0.70074000000000003</v>
      </c>
      <c r="I15">
        <v>22.141331999999998</v>
      </c>
      <c r="J15">
        <f t="shared" si="1"/>
        <v>-9.9865205159999526E-2</v>
      </c>
    </row>
    <row r="16" spans="2:10" x14ac:dyDescent="0.2">
      <c r="B16">
        <v>-5.9604191517500009</v>
      </c>
      <c r="C16">
        <v>-8.2471843925602251E-2</v>
      </c>
      <c r="D16">
        <v>0.79620000000000002</v>
      </c>
      <c r="E16">
        <v>22.364112346400002</v>
      </c>
      <c r="G16">
        <v>-5.9766500000000002</v>
      </c>
      <c r="H16">
        <v>0.80046499999999998</v>
      </c>
      <c r="I16">
        <v>22.304320499999999</v>
      </c>
      <c r="J16">
        <f t="shared" si="1"/>
        <v>-8.0236170810000118E-2</v>
      </c>
    </row>
    <row r="17" spans="1:10" x14ac:dyDescent="0.2">
      <c r="B17">
        <v>-6.0184799091999999</v>
      </c>
      <c r="C17">
        <v>-4.4053088780300342E-2</v>
      </c>
      <c r="D17">
        <v>0.90185000000000004</v>
      </c>
      <c r="E17">
        <v>22.568294336799998</v>
      </c>
      <c r="G17">
        <v>-6.0331950000000001</v>
      </c>
      <c r="H17">
        <v>0.89964500000000003</v>
      </c>
      <c r="I17">
        <v>22.490639000000002</v>
      </c>
      <c r="J17">
        <f t="shared" si="1"/>
        <v>-4.6233202929999884E-2</v>
      </c>
    </row>
    <row r="18" spans="1:10" x14ac:dyDescent="0.2">
      <c r="B18">
        <v>-6.0640573377999996</v>
      </c>
      <c r="C18">
        <v>0</v>
      </c>
      <c r="D18">
        <v>1</v>
      </c>
      <c r="E18">
        <v>22.770799052999998</v>
      </c>
      <c r="G18">
        <v>-6.0785825000000004</v>
      </c>
      <c r="H18">
        <v>1</v>
      </c>
      <c r="I18">
        <v>22.698060000000002</v>
      </c>
      <c r="J18">
        <f t="shared" si="1"/>
        <v>0</v>
      </c>
    </row>
    <row r="20" spans="1:10" x14ac:dyDescent="0.2">
      <c r="B20" t="s">
        <v>74</v>
      </c>
    </row>
    <row r="21" spans="1:10" x14ac:dyDescent="0.2">
      <c r="B21" t="s">
        <v>3</v>
      </c>
      <c r="C21" t="s">
        <v>72</v>
      </c>
      <c r="D21" t="s">
        <v>73</v>
      </c>
      <c r="E21" t="s">
        <v>10</v>
      </c>
      <c r="F21" t="s">
        <v>8</v>
      </c>
      <c r="G21" t="s">
        <v>9</v>
      </c>
      <c r="H21" t="s">
        <v>75</v>
      </c>
      <c r="J21" t="s">
        <v>77</v>
      </c>
    </row>
    <row r="22" spans="1:10" x14ac:dyDescent="0.2">
      <c r="A22">
        <v>0</v>
      </c>
      <c r="B22">
        <v>-10331.2335</v>
      </c>
      <c r="C22">
        <v>2000</v>
      </c>
      <c r="D22">
        <v>0</v>
      </c>
      <c r="E22">
        <f t="shared" ref="E22:E34" si="2">D22/SUM(C22:D22)</f>
        <v>0</v>
      </c>
      <c r="F22">
        <f>B22/SUM(C22:D22)</f>
        <v>-5.1656167499999999</v>
      </c>
      <c r="G22">
        <f>F22-(1-E22)*$F$22-E22*$F$34</f>
        <v>0</v>
      </c>
      <c r="H22">
        <f>ABS(G22-J6)</f>
        <v>0</v>
      </c>
      <c r="J22" t="e">
        <f>ABS(E22*100-A22)/A22</f>
        <v>#DIV/0!</v>
      </c>
    </row>
    <row r="23" spans="1:10" x14ac:dyDescent="0.2">
      <c r="A23">
        <v>5</v>
      </c>
      <c r="B23">
        <v>-10395.674999999999</v>
      </c>
      <c r="C23">
        <v>1900.59</v>
      </c>
      <c r="D23">
        <v>99.41</v>
      </c>
      <c r="E23">
        <f t="shared" si="2"/>
        <v>4.9704999999999999E-2</v>
      </c>
      <c r="F23">
        <f t="shared" ref="F23:F34" si="3">B23/SUM(C23:D23)</f>
        <v>-5.1978374999999994</v>
      </c>
      <c r="G23">
        <f t="shared" ref="G23:G34" si="4">F23-(1-E23)*$F$22-E23*$F$34</f>
        <v>1.3158349292500426E-2</v>
      </c>
      <c r="H23">
        <f t="shared" ref="H23:H34" si="5">ABS(G23-J7)</f>
        <v>3.5385057499115469E-5</v>
      </c>
      <c r="J23">
        <f t="shared" ref="J23:J34" si="6">ABS(E23*100-A23)/A23</f>
        <v>5.9000000000001048E-3</v>
      </c>
    </row>
    <row r="24" spans="1:10" x14ac:dyDescent="0.2">
      <c r="A24">
        <v>10</v>
      </c>
      <c r="B24">
        <v>-10489.895500000001</v>
      </c>
      <c r="C24">
        <v>1799.925</v>
      </c>
      <c r="D24">
        <v>200.07499999999999</v>
      </c>
      <c r="E24">
        <f t="shared" si="2"/>
        <v>0.10003749999999999</v>
      </c>
      <c r="F24">
        <f t="shared" si="3"/>
        <v>-5.2449477500000006</v>
      </c>
      <c r="G24">
        <f t="shared" si="4"/>
        <v>1.2000086318749381E-2</v>
      </c>
      <c r="H24">
        <f t="shared" si="5"/>
        <v>9.2706718749502315E-5</v>
      </c>
      <c r="J24">
        <f t="shared" si="6"/>
        <v>3.7499999999983656E-4</v>
      </c>
    </row>
    <row r="25" spans="1:10" x14ac:dyDescent="0.2">
      <c r="A25">
        <v>15</v>
      </c>
      <c r="B25">
        <v>-10601.134</v>
      </c>
      <c r="C25">
        <v>1699.23</v>
      </c>
      <c r="D25">
        <v>300.77</v>
      </c>
      <c r="E25">
        <f t="shared" si="2"/>
        <v>0.15038499999999999</v>
      </c>
      <c r="F25">
        <f t="shared" si="3"/>
        <v>-5.300567</v>
      </c>
      <c r="G25">
        <f t="shared" si="4"/>
        <v>2.3465178725001756E-3</v>
      </c>
      <c r="H25">
        <f t="shared" si="5"/>
        <v>2.1044765250100017E-4</v>
      </c>
      <c r="J25">
        <f t="shared" si="6"/>
        <v>2.566666666666606E-3</v>
      </c>
    </row>
    <row r="26" spans="1:10" x14ac:dyDescent="0.2">
      <c r="A26">
        <v>23</v>
      </c>
      <c r="B26">
        <v>-10792.277</v>
      </c>
      <c r="C26">
        <v>1540.4949999999999</v>
      </c>
      <c r="D26">
        <v>459.505</v>
      </c>
      <c r="E26">
        <f t="shared" si="2"/>
        <v>0.2297525</v>
      </c>
      <c r="F26">
        <f t="shared" si="3"/>
        <v>-5.3961385000000002</v>
      </c>
      <c r="G26">
        <f t="shared" si="4"/>
        <v>-2.0764954703750726E-2</v>
      </c>
      <c r="H26">
        <f t="shared" si="5"/>
        <v>3.1410203750859012E-5</v>
      </c>
      <c r="J26">
        <f t="shared" si="6"/>
        <v>1.0760869565217799E-3</v>
      </c>
    </row>
    <row r="27" spans="1:10" x14ac:dyDescent="0.2">
      <c r="A27">
        <v>30</v>
      </c>
      <c r="B27">
        <v>-10968.544</v>
      </c>
      <c r="C27">
        <v>1398.22</v>
      </c>
      <c r="D27">
        <v>601.78</v>
      </c>
      <c r="E27">
        <f t="shared" si="2"/>
        <v>0.30088999999999999</v>
      </c>
      <c r="F27">
        <f t="shared" si="3"/>
        <v>-5.4842719999999998</v>
      </c>
      <c r="G27">
        <f t="shared" si="4"/>
        <v>-4.3952158034999966E-2</v>
      </c>
      <c r="H27">
        <f t="shared" si="5"/>
        <v>1.1402450499953254E-4</v>
      </c>
      <c r="J27">
        <f t="shared" si="6"/>
        <v>2.9666666666666214E-3</v>
      </c>
    </row>
    <row r="28" spans="1:10" x14ac:dyDescent="0.2">
      <c r="A28">
        <v>40</v>
      </c>
      <c r="B28">
        <v>-11207.699000000001</v>
      </c>
      <c r="C28">
        <v>1200.385</v>
      </c>
      <c r="D28">
        <v>799.61500000000001</v>
      </c>
      <c r="E28">
        <f>D28/SUM(C28:D28)</f>
        <v>0.39980749999999998</v>
      </c>
      <c r="F28">
        <f t="shared" si="3"/>
        <v>-5.6038494999999999</v>
      </c>
      <c r="G28">
        <f t="shared" si="4"/>
        <v>-7.3221096436249855E-2</v>
      </c>
      <c r="H28">
        <f t="shared" si="5"/>
        <v>4.5570368375047465E-4</v>
      </c>
      <c r="J28">
        <f t="shared" si="6"/>
        <v>4.8124999999998863E-4</v>
      </c>
    </row>
    <row r="29" spans="1:10" x14ac:dyDescent="0.2">
      <c r="A29">
        <v>50</v>
      </c>
      <c r="B29">
        <v>-11430.386500000001</v>
      </c>
      <c r="C29">
        <v>1002.03</v>
      </c>
      <c r="D29">
        <v>997.97</v>
      </c>
      <c r="E29">
        <f t="shared" si="2"/>
        <v>0.49898500000000001</v>
      </c>
      <c r="F29">
        <f t="shared" si="3"/>
        <v>-5.7151932500000004</v>
      </c>
      <c r="G29">
        <f t="shared" si="4"/>
        <v>-9.4018913027500428E-2</v>
      </c>
      <c r="H29">
        <f t="shared" si="5"/>
        <v>3.0549966750070823E-4</v>
      </c>
      <c r="J29">
        <f t="shared" si="6"/>
        <v>2.0300000000000296E-3</v>
      </c>
    </row>
    <row r="30" spans="1:10" x14ac:dyDescent="0.2">
      <c r="A30">
        <v>60</v>
      </c>
      <c r="B30">
        <v>-11635.475</v>
      </c>
      <c r="C30">
        <v>799.47500000000002</v>
      </c>
      <c r="D30">
        <v>1200.5250000000001</v>
      </c>
      <c r="E30">
        <f t="shared" si="2"/>
        <v>0.60026250000000003</v>
      </c>
      <c r="F30">
        <f t="shared" si="3"/>
        <v>-5.8177374999999998</v>
      </c>
      <c r="G30">
        <f t="shared" si="4"/>
        <v>-0.10409999576874984</v>
      </c>
      <c r="H30">
        <f t="shared" si="5"/>
        <v>1.0680376125060675E-4</v>
      </c>
      <c r="J30">
        <f t="shared" si="6"/>
        <v>4.3750000000007579E-4</v>
      </c>
    </row>
    <row r="31" spans="1:10" x14ac:dyDescent="0.2">
      <c r="A31">
        <v>70</v>
      </c>
      <c r="B31">
        <v>-11808.1255</v>
      </c>
      <c r="C31">
        <v>601.79999999999995</v>
      </c>
      <c r="D31">
        <v>1398.2</v>
      </c>
      <c r="E31">
        <f t="shared" si="2"/>
        <v>0.69910000000000005</v>
      </c>
      <c r="F31">
        <f t="shared" si="3"/>
        <v>-5.9040627500000005</v>
      </c>
      <c r="G31">
        <f t="shared" si="4"/>
        <v>-0.10018972165000051</v>
      </c>
      <c r="H31">
        <f t="shared" si="5"/>
        <v>3.2451649000098115E-4</v>
      </c>
      <c r="J31">
        <f t="shared" si="6"/>
        <v>1.2857142857141315E-3</v>
      </c>
    </row>
    <row r="32" spans="1:10" x14ac:dyDescent="0.2">
      <c r="A32">
        <v>80</v>
      </c>
      <c r="B32">
        <v>-11953.339</v>
      </c>
      <c r="C32">
        <v>399.38499999999999</v>
      </c>
      <c r="D32">
        <v>1600.615</v>
      </c>
      <c r="E32">
        <f t="shared" si="2"/>
        <v>0.80030749999999995</v>
      </c>
      <c r="F32">
        <f t="shared" si="3"/>
        <v>-5.9766694999999999</v>
      </c>
      <c r="G32">
        <f t="shared" si="4"/>
        <v>-8.03972121862504E-2</v>
      </c>
      <c r="H32">
        <f t="shared" si="5"/>
        <v>1.6104137625028159E-4</v>
      </c>
      <c r="J32">
        <f t="shared" si="6"/>
        <v>3.8437499999997014E-4</v>
      </c>
    </row>
    <row r="33" spans="1:10" x14ac:dyDescent="0.2">
      <c r="A33">
        <v>90</v>
      </c>
      <c r="B33">
        <v>-12067.258</v>
      </c>
      <c r="C33">
        <v>199.995</v>
      </c>
      <c r="D33">
        <v>1800.0050000000001</v>
      </c>
      <c r="E33">
        <f t="shared" si="2"/>
        <v>0.90000250000000004</v>
      </c>
      <c r="F33">
        <f t="shared" si="3"/>
        <v>-6.0336289999999995</v>
      </c>
      <c r="G33">
        <f t="shared" si="4"/>
        <v>-4.6338317578749511E-2</v>
      </c>
      <c r="H33">
        <f t="shared" si="5"/>
        <v>1.0511464874962684E-4</v>
      </c>
      <c r="J33">
        <f t="shared" si="6"/>
        <v>2.7777777778699906E-6</v>
      </c>
    </row>
    <row r="34" spans="1:10" x14ac:dyDescent="0.2">
      <c r="A34">
        <v>100</v>
      </c>
      <c r="B34">
        <v>-12157.1705</v>
      </c>
      <c r="C34">
        <v>0</v>
      </c>
      <c r="D34">
        <v>2000</v>
      </c>
      <c r="E34">
        <f t="shared" si="2"/>
        <v>1</v>
      </c>
      <c r="F34">
        <f t="shared" si="3"/>
        <v>-6.0785852499999997</v>
      </c>
      <c r="G34">
        <f t="shared" si="4"/>
        <v>0</v>
      </c>
      <c r="H34">
        <f t="shared" si="5"/>
        <v>0</v>
      </c>
      <c r="J34">
        <f t="shared" si="6"/>
        <v>0</v>
      </c>
    </row>
    <row r="36" spans="1:10" x14ac:dyDescent="0.2">
      <c r="J36">
        <f>MAX(J23:J34)</f>
        <v>5.9000000000001048E-3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774A-0E78-3045-8094-8A02FB958156}">
  <dimension ref="B1:Z149"/>
  <sheetViews>
    <sheetView topLeftCell="H20" workbookViewId="0">
      <selection activeCell="Z37" sqref="Z37:Z52"/>
    </sheetView>
  </sheetViews>
  <sheetFormatPr baseColWidth="10" defaultRowHeight="16" x14ac:dyDescent="0.2"/>
  <sheetData>
    <row r="1" spans="2:23" x14ac:dyDescent="0.2">
      <c r="B1" t="s">
        <v>11</v>
      </c>
    </row>
    <row r="2" spans="2:23" x14ac:dyDescent="0.2">
      <c r="B2" t="s">
        <v>12</v>
      </c>
      <c r="T2" t="s">
        <v>71</v>
      </c>
    </row>
    <row r="3" spans="2:23" x14ac:dyDescent="0.2">
      <c r="O3" t="s">
        <v>8</v>
      </c>
      <c r="P3" t="s">
        <v>9</v>
      </c>
      <c r="Q3" t="s">
        <v>10</v>
      </c>
      <c r="R3" t="s">
        <v>13</v>
      </c>
      <c r="T3" t="s">
        <v>8</v>
      </c>
      <c r="U3" t="s">
        <v>10</v>
      </c>
      <c r="V3" t="s">
        <v>13</v>
      </c>
      <c r="W3" t="s">
        <v>9</v>
      </c>
    </row>
    <row r="4" spans="2:23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O4">
        <v>-5.1508579757999993</v>
      </c>
      <c r="P4">
        <v>0</v>
      </c>
      <c r="Q4">
        <v>0</v>
      </c>
      <c r="R4">
        <v>21.343891424700001</v>
      </c>
      <c r="T4">
        <v>-5.1507509999999996</v>
      </c>
      <c r="U4">
        <v>0</v>
      </c>
      <c r="V4">
        <v>21.344859</v>
      </c>
      <c r="W4">
        <f>T4-(1-U4)*$T$4-U4*$T$16</f>
        <v>0</v>
      </c>
    </row>
    <row r="5" spans="2:23" x14ac:dyDescent="0.2">
      <c r="B5">
        <v>100000</v>
      </c>
      <c r="C5">
        <v>999.68382799999995</v>
      </c>
      <c r="D5">
        <v>-10301.729657</v>
      </c>
      <c r="E5">
        <v>42690.431246</v>
      </c>
      <c r="F5">
        <v>-3.2776930000000002</v>
      </c>
      <c r="G5">
        <v>2000</v>
      </c>
      <c r="H5">
        <v>0</v>
      </c>
      <c r="O5">
        <v>-5.181439385950001</v>
      </c>
      <c r="P5">
        <v>1.3297819194098004E-2</v>
      </c>
      <c r="Q5">
        <v>4.8049999999999995E-2</v>
      </c>
      <c r="R5">
        <v>21.4828697893</v>
      </c>
      <c r="T5">
        <v>-5.1831135000000002</v>
      </c>
      <c r="U5">
        <v>5.0055000000000002E-2</v>
      </c>
      <c r="V5">
        <v>21.486212500000001</v>
      </c>
      <c r="W5">
        <f t="shared" ref="W5:W16" si="0">T5-(1-U5)*$T$4-U5*$T$16</f>
        <v>1.3347776054999871E-2</v>
      </c>
    </row>
    <row r="6" spans="2:23" x14ac:dyDescent="0.2">
      <c r="B6">
        <v>100000</v>
      </c>
      <c r="C6">
        <v>1000.654993</v>
      </c>
      <c r="D6">
        <v>-10301.632522</v>
      </c>
      <c r="E6">
        <v>42687.737174000002</v>
      </c>
      <c r="F6">
        <v>-3.2580719999999999</v>
      </c>
      <c r="G6">
        <v>2000</v>
      </c>
      <c r="H6">
        <v>0</v>
      </c>
      <c r="O6">
        <v>-5.2307424417999995</v>
      </c>
      <c r="P6">
        <v>1.2257349625799401E-2</v>
      </c>
      <c r="Q6">
        <v>0.1009</v>
      </c>
      <c r="R6">
        <v>21.578121007100002</v>
      </c>
      <c r="T6">
        <v>-5.2296740000000002</v>
      </c>
      <c r="U6">
        <v>0.100045</v>
      </c>
      <c r="V6">
        <v>21.578059</v>
      </c>
      <c r="W6">
        <f t="shared" si="0"/>
        <v>1.2438194044999684E-2</v>
      </c>
    </row>
    <row r="7" spans="2:23" x14ac:dyDescent="0.2">
      <c r="B7">
        <v>100000</v>
      </c>
      <c r="C7">
        <v>999.89655800000003</v>
      </c>
      <c r="D7">
        <v>-10301.658165000001</v>
      </c>
      <c r="E7">
        <v>42688.208395000001</v>
      </c>
      <c r="F7">
        <v>-3.2848809999999999</v>
      </c>
      <c r="G7">
        <v>2000</v>
      </c>
      <c r="H7">
        <v>0</v>
      </c>
      <c r="O7">
        <v>-5.2844347018000004</v>
      </c>
      <c r="P7">
        <v>3.1748784594984869E-3</v>
      </c>
      <c r="Q7">
        <v>0.14974999999999999</v>
      </c>
      <c r="R7">
        <v>21.6421340158</v>
      </c>
      <c r="T7">
        <v>-5.2847489999999997</v>
      </c>
      <c r="U7">
        <v>0.14988000000000001</v>
      </c>
      <c r="V7">
        <v>21.641725000000001</v>
      </c>
      <c r="W7">
        <f t="shared" si="0"/>
        <v>2.8725658799995113E-3</v>
      </c>
    </row>
    <row r="8" spans="2:23" x14ac:dyDescent="0.2">
      <c r="B8">
        <v>100000</v>
      </c>
      <c r="C8">
        <v>999.68699800000002</v>
      </c>
      <c r="D8">
        <v>-10301.660988</v>
      </c>
      <c r="E8">
        <v>42690.745157999998</v>
      </c>
      <c r="F8">
        <v>-3.2364639999999998</v>
      </c>
      <c r="G8">
        <v>2000</v>
      </c>
      <c r="H8">
        <v>0</v>
      </c>
      <c r="I8" t="s">
        <v>3</v>
      </c>
      <c r="J8" t="s">
        <v>8</v>
      </c>
      <c r="K8" t="s">
        <v>9</v>
      </c>
      <c r="L8" t="s">
        <v>10</v>
      </c>
      <c r="M8" t="s">
        <v>4</v>
      </c>
      <c r="O8">
        <v>-5.3868376558499991</v>
      </c>
      <c r="P8">
        <v>-2.1560469852399677E-2</v>
      </c>
      <c r="Q8">
        <v>0.23480000000000001</v>
      </c>
      <c r="R8">
        <v>21.724130398299994</v>
      </c>
      <c r="T8">
        <v>-5.3810979999999997</v>
      </c>
      <c r="U8">
        <v>0.22956499999999999</v>
      </c>
      <c r="V8">
        <v>21.717852000000001</v>
      </c>
      <c r="W8">
        <f t="shared" si="0"/>
        <v>-2.0708012435000311E-2</v>
      </c>
    </row>
    <row r="9" spans="2:23" x14ac:dyDescent="0.2">
      <c r="B9">
        <v>100000</v>
      </c>
      <c r="C9">
        <v>999.05030899999997</v>
      </c>
      <c r="D9">
        <v>-10301.898426</v>
      </c>
      <c r="E9">
        <v>42681.792273999999</v>
      </c>
      <c r="F9">
        <v>-3.0530879999999998</v>
      </c>
      <c r="G9">
        <v>2000</v>
      </c>
      <c r="H9">
        <v>0</v>
      </c>
      <c r="I9">
        <f>AVERAGE(D5:D9)</f>
        <v>-10301.715951599999</v>
      </c>
      <c r="J9">
        <f>I9/2000</f>
        <v>-5.1508579757999993</v>
      </c>
      <c r="K9">
        <f>J9-(G10*$J$9+H10*$J$148)/2000</f>
        <v>0</v>
      </c>
      <c r="L9">
        <f>H10/SUM(G10:H10)</f>
        <v>0</v>
      </c>
      <c r="M9">
        <f>AVERAGE(E5:E9)/2000</f>
        <v>21.343891424700001</v>
      </c>
      <c r="O9">
        <v>-5.4694940581999996</v>
      </c>
      <c r="P9">
        <v>-4.4356654023300024E-2</v>
      </c>
      <c r="Q9">
        <v>0.30035000000000001</v>
      </c>
      <c r="R9">
        <v>21.775715923600004</v>
      </c>
      <c r="T9">
        <v>-5.4686060000000003</v>
      </c>
      <c r="U9">
        <v>0.300145</v>
      </c>
      <c r="V9">
        <v>21.777273999999998</v>
      </c>
      <c r="W9">
        <f t="shared" si="0"/>
        <v>-4.3762285855000638E-2</v>
      </c>
    </row>
    <row r="10" spans="2:23" x14ac:dyDescent="0.2">
      <c r="E10">
        <f>AVERAGE(E5:E9)/2000</f>
        <v>21.343891424700001</v>
      </c>
      <c r="G10">
        <f>AVERAGE(G5:G9)</f>
        <v>2000</v>
      </c>
      <c r="H10">
        <f>AVERAGE(H5:H9)</f>
        <v>0</v>
      </c>
      <c r="I10">
        <f>STDEV(D5:D9)/SQRT(5)</f>
        <v>4.8376405026147914E-2</v>
      </c>
      <c r="O10">
        <v>-5.5886870826999999</v>
      </c>
      <c r="P10">
        <v>-7.3279921589600505E-2</v>
      </c>
      <c r="Q10">
        <v>0.3992</v>
      </c>
      <c r="R10">
        <v>21.860150877099997</v>
      </c>
      <c r="T10">
        <v>-5.5881790000000002</v>
      </c>
      <c r="U10">
        <v>0.39915499999999998</v>
      </c>
      <c r="V10">
        <v>21.863696000000001</v>
      </c>
      <c r="W10">
        <f t="shared" si="0"/>
        <v>-7.2919254845000392E-2</v>
      </c>
    </row>
    <row r="11" spans="2:23" x14ac:dyDescent="0.2">
      <c r="B11" t="s">
        <v>14</v>
      </c>
      <c r="O11">
        <v>-5.7003521309499998</v>
      </c>
      <c r="P11">
        <v>-9.325975389479968E-2</v>
      </c>
      <c r="Q11">
        <v>0.49960000000000004</v>
      </c>
      <c r="R11">
        <v>21.963896207450002</v>
      </c>
      <c r="T11">
        <v>-5.7038824999999997</v>
      </c>
      <c r="U11">
        <v>0.50155000000000005</v>
      </c>
      <c r="V11">
        <v>21.961829999999999</v>
      </c>
      <c r="W11">
        <f t="shared" si="0"/>
        <v>-9.5115538449999981E-2</v>
      </c>
    </row>
    <row r="12" spans="2:23" x14ac:dyDescent="0.2">
      <c r="B12">
        <v>100000</v>
      </c>
      <c r="C12">
        <v>1000.225644</v>
      </c>
      <c r="D12">
        <v>-10367.608894999999</v>
      </c>
      <c r="E12">
        <v>42970.524732999998</v>
      </c>
      <c r="F12">
        <v>-3.2744740000000001</v>
      </c>
      <c r="G12">
        <v>1899</v>
      </c>
      <c r="H12">
        <v>101</v>
      </c>
      <c r="O12">
        <v>-5.8064361405999998</v>
      </c>
      <c r="P12">
        <v>-0.10290991091760038</v>
      </c>
      <c r="Q12">
        <v>0.60520000000000007</v>
      </c>
      <c r="R12">
        <v>22.087516766099995</v>
      </c>
      <c r="T12">
        <v>-5.8025085000000001</v>
      </c>
      <c r="U12">
        <v>0.59986499999999998</v>
      </c>
      <c r="V12">
        <v>22.076454999999999</v>
      </c>
      <c r="W12">
        <f t="shared" si="0"/>
        <v>-0.10396018213500025</v>
      </c>
    </row>
    <row r="13" spans="2:23" x14ac:dyDescent="0.2">
      <c r="B13">
        <v>100000</v>
      </c>
      <c r="C13">
        <v>999.27569100000005</v>
      </c>
      <c r="D13">
        <v>-10360.694917000001</v>
      </c>
      <c r="E13">
        <v>42957.278277999998</v>
      </c>
      <c r="F13">
        <v>-3.2568630000000001</v>
      </c>
      <c r="G13">
        <v>1907</v>
      </c>
      <c r="H13">
        <v>93</v>
      </c>
      <c r="O13">
        <v>-5.8865815698999997</v>
      </c>
      <c r="P13">
        <v>-0.10178059699959974</v>
      </c>
      <c r="Q13">
        <v>0.69420000000000004</v>
      </c>
      <c r="R13">
        <v>22.20266939535</v>
      </c>
      <c r="T13">
        <v>-5.8911490000000004</v>
      </c>
      <c r="U13">
        <v>0.70063500000000001</v>
      </c>
      <c r="V13">
        <v>22.2124305</v>
      </c>
      <c r="W13">
        <f t="shared" si="0"/>
        <v>-0.10057741736500159</v>
      </c>
    </row>
    <row r="14" spans="2:23" x14ac:dyDescent="0.2">
      <c r="B14">
        <v>100000</v>
      </c>
      <c r="C14">
        <v>1000.464521</v>
      </c>
      <c r="D14">
        <v>-10354.563015</v>
      </c>
      <c r="E14">
        <v>42949.124365000003</v>
      </c>
      <c r="F14">
        <v>-3.286565</v>
      </c>
      <c r="G14">
        <v>1913</v>
      </c>
      <c r="H14">
        <v>87</v>
      </c>
      <c r="O14">
        <v>-5.9604191517500009</v>
      </c>
      <c r="P14">
        <v>-8.2471843925602251E-2</v>
      </c>
      <c r="Q14">
        <v>0.79620000000000002</v>
      </c>
      <c r="R14">
        <v>22.364112346400002</v>
      </c>
      <c r="T14">
        <v>-5.9620565000000001</v>
      </c>
      <c r="U14">
        <v>0.79957500000000004</v>
      </c>
      <c r="V14">
        <v>22.371783499999999</v>
      </c>
      <c r="W14">
        <f t="shared" si="0"/>
        <v>-8.1132810425000201E-2</v>
      </c>
    </row>
    <row r="15" spans="2:23" x14ac:dyDescent="0.2">
      <c r="B15">
        <v>100000</v>
      </c>
      <c r="C15">
        <v>999.72754999999995</v>
      </c>
      <c r="D15">
        <v>-10374.447201000001</v>
      </c>
      <c r="E15">
        <v>42999.402989000002</v>
      </c>
      <c r="F15">
        <v>-3.1559919999999999</v>
      </c>
      <c r="G15">
        <v>1890</v>
      </c>
      <c r="H15">
        <v>110</v>
      </c>
      <c r="O15">
        <v>-6.0184799091999999</v>
      </c>
      <c r="P15">
        <v>-4.4053088780300342E-2</v>
      </c>
      <c r="Q15">
        <v>0.90185000000000004</v>
      </c>
      <c r="R15">
        <v>22.568294336799998</v>
      </c>
      <c r="T15">
        <v>-6.0188005000000002</v>
      </c>
      <c r="U15">
        <v>0.898725</v>
      </c>
      <c r="V15">
        <v>22.5578535</v>
      </c>
      <c r="W15">
        <f t="shared" si="0"/>
        <v>-4.7332931275000156E-2</v>
      </c>
    </row>
    <row r="16" spans="2:23" x14ac:dyDescent="0.2">
      <c r="B16">
        <v>100000</v>
      </c>
      <c r="C16">
        <v>1000.7392139999999</v>
      </c>
      <c r="D16">
        <v>-10360.273691</v>
      </c>
      <c r="E16">
        <v>42960.865421000002</v>
      </c>
      <c r="F16">
        <v>-3.1070000000000002</v>
      </c>
      <c r="G16">
        <v>1907</v>
      </c>
      <c r="H16">
        <v>93</v>
      </c>
      <c r="I16">
        <f>AVERAGE(D12:D21)</f>
        <v>-10362.878771900001</v>
      </c>
      <c r="J16">
        <f>I16/2000</f>
        <v>-5.181439385950001</v>
      </c>
      <c r="K16">
        <f>J16-(G22*$J$9+H22*$J$148)/2000</f>
        <v>1.3297819194098004E-2</v>
      </c>
      <c r="L16">
        <f>H22/SUM(G22:H22)</f>
        <v>4.8049999999999995E-2</v>
      </c>
      <c r="M16">
        <f>AVERAGE(E12:E21)/2000</f>
        <v>21.4828697893</v>
      </c>
      <c r="O16">
        <v>-6.0640573377999996</v>
      </c>
      <c r="P16">
        <v>0</v>
      </c>
      <c r="Q16">
        <v>1</v>
      </c>
      <c r="R16">
        <v>22.770799052999998</v>
      </c>
      <c r="T16">
        <v>-6.0639519999999996</v>
      </c>
      <c r="U16">
        <v>1</v>
      </c>
      <c r="V16">
        <v>22.7713705</v>
      </c>
      <c r="W16">
        <f t="shared" si="0"/>
        <v>0</v>
      </c>
    </row>
    <row r="17" spans="2:13" x14ac:dyDescent="0.2">
      <c r="B17">
        <v>100000</v>
      </c>
      <c r="C17">
        <v>999.19100000000003</v>
      </c>
      <c r="D17">
        <v>-10352.6</v>
      </c>
      <c r="E17">
        <v>42934.1</v>
      </c>
      <c r="F17">
        <v>-0.31499899999999997</v>
      </c>
      <c r="G17">
        <v>1917</v>
      </c>
      <c r="H17">
        <v>83</v>
      </c>
    </row>
    <row r="18" spans="2:13" x14ac:dyDescent="0.2">
      <c r="B18">
        <v>100000</v>
      </c>
      <c r="C18">
        <v>999.73</v>
      </c>
      <c r="D18">
        <v>-10360.9</v>
      </c>
      <c r="E18">
        <v>42963.3</v>
      </c>
      <c r="F18">
        <v>0.184616</v>
      </c>
      <c r="G18">
        <v>1905</v>
      </c>
      <c r="H18">
        <v>95</v>
      </c>
    </row>
    <row r="19" spans="2:13" x14ac:dyDescent="0.2">
      <c r="B19">
        <v>100000</v>
      </c>
      <c r="C19">
        <v>999.45299999999997</v>
      </c>
      <c r="D19">
        <v>-10382.5</v>
      </c>
      <c r="E19">
        <v>43015.8</v>
      </c>
      <c r="F19">
        <v>1.04541</v>
      </c>
      <c r="G19">
        <v>1881</v>
      </c>
      <c r="H19">
        <v>119</v>
      </c>
    </row>
    <row r="20" spans="2:13" x14ac:dyDescent="0.2">
      <c r="B20">
        <v>100000</v>
      </c>
      <c r="C20">
        <v>999.68799999999999</v>
      </c>
      <c r="D20">
        <v>-10354.1</v>
      </c>
      <c r="E20">
        <v>42934.5</v>
      </c>
      <c r="F20">
        <v>0.47406100000000001</v>
      </c>
      <c r="G20">
        <v>1916</v>
      </c>
      <c r="H20">
        <v>84</v>
      </c>
    </row>
    <row r="21" spans="2:13" x14ac:dyDescent="0.2">
      <c r="B21">
        <v>100000</v>
      </c>
      <c r="C21">
        <v>999.40499999999997</v>
      </c>
      <c r="D21">
        <v>-10361.1</v>
      </c>
      <c r="E21">
        <v>42972.5</v>
      </c>
      <c r="F21">
        <v>-0.22319900000000001</v>
      </c>
      <c r="G21">
        <v>1904</v>
      </c>
      <c r="H21">
        <v>96</v>
      </c>
    </row>
    <row r="22" spans="2:13" x14ac:dyDescent="0.2">
      <c r="E22">
        <f>AVERAGE(E12:E21)/2000</f>
        <v>21.4828697893</v>
      </c>
      <c r="G22">
        <f>AVERAGE(G12:G21)</f>
        <v>1903.9</v>
      </c>
      <c r="H22">
        <f>AVERAGE(H12:H21)</f>
        <v>96.1</v>
      </c>
      <c r="I22">
        <f>STDEV(D12:D21)/SQRT(COUNT(D12:D21))</f>
        <v>3.0031506522756413</v>
      </c>
    </row>
    <row r="23" spans="2:13" x14ac:dyDescent="0.2">
      <c r="B23" t="s">
        <v>0</v>
      </c>
    </row>
    <row r="24" spans="2:13" x14ac:dyDescent="0.2">
      <c r="B24">
        <v>100000</v>
      </c>
      <c r="C24">
        <v>999.39123300000006</v>
      </c>
      <c r="D24">
        <v>-10484.558999999999</v>
      </c>
      <c r="E24">
        <v>43173.089649000001</v>
      </c>
      <c r="F24">
        <v>-3.2919139999999998</v>
      </c>
      <c r="G24">
        <v>1779</v>
      </c>
      <c r="H24">
        <v>221</v>
      </c>
    </row>
    <row r="25" spans="2:13" x14ac:dyDescent="0.2">
      <c r="B25">
        <v>100000</v>
      </c>
      <c r="C25">
        <v>1000.211945</v>
      </c>
      <c r="D25">
        <v>-10452.699596</v>
      </c>
      <c r="E25">
        <v>43151.882587</v>
      </c>
      <c r="F25">
        <v>-3.180736</v>
      </c>
      <c r="G25">
        <v>1805</v>
      </c>
      <c r="H25">
        <v>195</v>
      </c>
    </row>
    <row r="26" spans="2:13" x14ac:dyDescent="0.2">
      <c r="B26">
        <v>100000</v>
      </c>
      <c r="C26">
        <v>999.19561899999997</v>
      </c>
      <c r="D26">
        <v>-10438.57466</v>
      </c>
      <c r="E26">
        <v>43110.206111</v>
      </c>
      <c r="F26">
        <v>-3.2452619999999999</v>
      </c>
      <c r="G26">
        <v>1823</v>
      </c>
      <c r="H26">
        <v>177</v>
      </c>
    </row>
    <row r="27" spans="2:13" x14ac:dyDescent="0.2">
      <c r="B27">
        <v>100000</v>
      </c>
      <c r="C27">
        <v>1000.485707</v>
      </c>
      <c r="D27">
        <v>-10440.933779000001</v>
      </c>
      <c r="E27">
        <v>43131.376501999999</v>
      </c>
      <c r="F27">
        <v>-3.105785</v>
      </c>
      <c r="G27">
        <v>1817</v>
      </c>
      <c r="H27">
        <v>183</v>
      </c>
    </row>
    <row r="28" spans="2:13" x14ac:dyDescent="0.2">
      <c r="B28">
        <v>100000</v>
      </c>
      <c r="C28">
        <v>999.67621799999995</v>
      </c>
      <c r="D28">
        <v>-10464.481801</v>
      </c>
      <c r="E28">
        <v>43170.565293</v>
      </c>
      <c r="F28">
        <v>-3.1977739999999999</v>
      </c>
      <c r="G28">
        <v>1793</v>
      </c>
      <c r="H28">
        <v>207</v>
      </c>
      <c r="I28">
        <f>AVERAGE(D24:D33)</f>
        <v>-10461.484883599998</v>
      </c>
      <c r="J28">
        <f>I28/2000</f>
        <v>-5.2307424417999995</v>
      </c>
      <c r="K28">
        <f>J28-(G34*$J$9+H34*$J$148)/2000</f>
        <v>1.2257349625799385E-2</v>
      </c>
      <c r="L28">
        <f>H34/SUM(G34:H34)</f>
        <v>0.1009</v>
      </c>
      <c r="M28">
        <f>AVERAGE(E24:E33)/2000</f>
        <v>21.578121007100002</v>
      </c>
    </row>
    <row r="29" spans="2:13" x14ac:dyDescent="0.2">
      <c r="B29">
        <v>100000</v>
      </c>
      <c r="C29">
        <v>999.12199999999996</v>
      </c>
      <c r="D29">
        <v>-10458.700000000001</v>
      </c>
      <c r="E29">
        <v>43157.1</v>
      </c>
      <c r="F29">
        <v>0.62824599999999997</v>
      </c>
      <c r="G29">
        <v>1800</v>
      </c>
      <c r="H29">
        <v>200</v>
      </c>
    </row>
    <row r="30" spans="2:13" x14ac:dyDescent="0.2">
      <c r="B30">
        <v>100000</v>
      </c>
      <c r="C30">
        <v>999.57299999999998</v>
      </c>
      <c r="D30">
        <v>-10463</v>
      </c>
      <c r="E30">
        <v>43153.3</v>
      </c>
      <c r="F30">
        <v>0.38472600000000001</v>
      </c>
      <c r="G30">
        <v>1798</v>
      </c>
      <c r="H30">
        <v>202</v>
      </c>
    </row>
    <row r="31" spans="2:13" x14ac:dyDescent="0.2">
      <c r="B31">
        <v>100000</v>
      </c>
      <c r="C31">
        <v>1000.12</v>
      </c>
      <c r="D31">
        <v>-10460.299999999999</v>
      </c>
      <c r="E31">
        <v>43161.599999999999</v>
      </c>
      <c r="F31">
        <v>-8.2333500000000004E-2</v>
      </c>
      <c r="G31">
        <v>1798</v>
      </c>
      <c r="H31">
        <v>202</v>
      </c>
    </row>
    <row r="32" spans="2:13" x14ac:dyDescent="0.2">
      <c r="B32">
        <v>100000</v>
      </c>
      <c r="C32">
        <v>1000.24</v>
      </c>
      <c r="D32">
        <v>-10462.700000000001</v>
      </c>
      <c r="E32">
        <v>43161.4</v>
      </c>
      <c r="F32">
        <v>-0.43618899999999999</v>
      </c>
      <c r="G32">
        <v>1796</v>
      </c>
      <c r="H32">
        <v>204</v>
      </c>
    </row>
    <row r="33" spans="2:26" x14ac:dyDescent="0.2">
      <c r="B33">
        <v>100000</v>
      </c>
      <c r="C33">
        <v>999.93</v>
      </c>
      <c r="D33">
        <v>-10488.9</v>
      </c>
      <c r="E33">
        <v>43191.9</v>
      </c>
      <c r="F33">
        <v>0.30521500000000001</v>
      </c>
      <c r="G33">
        <v>1773</v>
      </c>
      <c r="H33">
        <v>227</v>
      </c>
    </row>
    <row r="34" spans="2:26" x14ac:dyDescent="0.2">
      <c r="E34">
        <f>AVERAGE(E24:E33)/2000</f>
        <v>21.578121007100002</v>
      </c>
      <c r="G34">
        <f>AVERAGE(G24:G33)</f>
        <v>1798.2</v>
      </c>
      <c r="H34">
        <f>AVERAGE(H24:H33)</f>
        <v>201.8</v>
      </c>
      <c r="I34">
        <f>STDEV(D24:D33)/SQRT(COUNT(D24:D33))</f>
        <v>5.0884663745547156</v>
      </c>
    </row>
    <row r="35" spans="2:26" x14ac:dyDescent="0.2">
      <c r="B35" t="s">
        <v>15</v>
      </c>
    </row>
    <row r="36" spans="2:26" x14ac:dyDescent="0.2">
      <c r="B36">
        <v>100000</v>
      </c>
      <c r="C36">
        <v>999.43144099999995</v>
      </c>
      <c r="D36">
        <v>-10570.516255</v>
      </c>
      <c r="E36">
        <v>43283.874657</v>
      </c>
      <c r="F36">
        <v>-3.2201689999999998</v>
      </c>
      <c r="G36">
        <v>1699</v>
      </c>
      <c r="H36">
        <v>301</v>
      </c>
      <c r="R36" t="s">
        <v>74</v>
      </c>
    </row>
    <row r="37" spans="2:26" x14ac:dyDescent="0.2">
      <c r="B37">
        <v>100000</v>
      </c>
      <c r="C37">
        <v>1000.7357060000001</v>
      </c>
      <c r="D37">
        <v>-10575.081093999999</v>
      </c>
      <c r="E37">
        <v>43300.069048999998</v>
      </c>
      <c r="F37">
        <v>-3.1092219999999999</v>
      </c>
      <c r="G37">
        <v>1693</v>
      </c>
      <c r="H37">
        <v>307</v>
      </c>
      <c r="R37" t="s">
        <v>3</v>
      </c>
      <c r="S37" t="s">
        <v>72</v>
      </c>
      <c r="T37" t="s">
        <v>73</v>
      </c>
      <c r="U37" t="s">
        <v>10</v>
      </c>
      <c r="V37" t="s">
        <v>8</v>
      </c>
      <c r="W37" t="s">
        <v>9</v>
      </c>
      <c r="X37" t="s">
        <v>76</v>
      </c>
      <c r="Z37" t="s">
        <v>77</v>
      </c>
    </row>
    <row r="38" spans="2:26" x14ac:dyDescent="0.2">
      <c r="B38">
        <v>100000</v>
      </c>
      <c r="C38">
        <v>1001.1696920000001</v>
      </c>
      <c r="D38">
        <v>-10549.639095</v>
      </c>
      <c r="E38">
        <v>43264.388956000003</v>
      </c>
      <c r="F38">
        <v>-3.2702049999999998</v>
      </c>
      <c r="G38">
        <v>1718</v>
      </c>
      <c r="H38">
        <v>282</v>
      </c>
      <c r="Q38">
        <v>0</v>
      </c>
      <c r="R38">
        <v>-10301.498</v>
      </c>
      <c r="S38">
        <v>2000</v>
      </c>
      <c r="T38">
        <v>0</v>
      </c>
      <c r="U38">
        <f t="shared" ref="U38:U50" si="1">T38/SUM(S38:T38)</f>
        <v>0</v>
      </c>
      <c r="V38">
        <f>R38/SUM(S38:T38)</f>
        <v>-5.1507489999999994</v>
      </c>
      <c r="W38">
        <f>V38-(1-U38)*$V$38-U38*$V$50</f>
        <v>0</v>
      </c>
      <c r="X38">
        <f>ABS(V38-T4)</f>
        <v>2.0000000002795559E-6</v>
      </c>
      <c r="Z38" t="e">
        <f>ABS(U38*100-Q38)/Q38</f>
        <v>#DIV/0!</v>
      </c>
    </row>
    <row r="39" spans="2:26" x14ac:dyDescent="0.2">
      <c r="B39">
        <v>100000</v>
      </c>
      <c r="C39">
        <v>999.607981</v>
      </c>
      <c r="D39">
        <v>-10580.789089</v>
      </c>
      <c r="E39">
        <v>43302.588305999998</v>
      </c>
      <c r="F39">
        <v>-3.2646289999999998</v>
      </c>
      <c r="G39">
        <v>1689</v>
      </c>
      <c r="H39">
        <v>311</v>
      </c>
      <c r="Q39">
        <v>5</v>
      </c>
      <c r="R39">
        <v>-10366.335499999999</v>
      </c>
      <c r="S39">
        <v>1899.61</v>
      </c>
      <c r="T39">
        <v>100.39</v>
      </c>
      <c r="U39">
        <f t="shared" si="1"/>
        <v>5.0195000000000004E-2</v>
      </c>
      <c r="V39">
        <f t="shared" ref="V39:V50" si="2">R39/SUM(S39:T39)</f>
        <v>-5.18316775</v>
      </c>
      <c r="W39">
        <f t="shared" ref="W39:W50" si="3">V39-(1-U39)*$V$38-U39*$V$50</f>
        <v>1.34196628162499E-2</v>
      </c>
      <c r="X39">
        <f t="shared" ref="X39:X50" si="4">ABS(V39-T5)</f>
        <v>5.4249999999811394E-5</v>
      </c>
      <c r="Z39">
        <f t="shared" ref="Z39:Z50" si="5">ABS(U39*100-Q39)/Q39</f>
        <v>3.9000000000001477E-3</v>
      </c>
    </row>
    <row r="40" spans="2:26" x14ac:dyDescent="0.2">
      <c r="B40">
        <v>100000</v>
      </c>
      <c r="C40">
        <v>999.70066799999995</v>
      </c>
      <c r="D40">
        <v>-10582.568503</v>
      </c>
      <c r="E40">
        <v>43286.459347999997</v>
      </c>
      <c r="F40">
        <v>-3.1354739999999999</v>
      </c>
      <c r="G40">
        <v>1692</v>
      </c>
      <c r="H40">
        <v>308</v>
      </c>
      <c r="I40">
        <f>AVERAGE(D36:D45)</f>
        <v>-10568.869403600002</v>
      </c>
      <c r="J40">
        <f>I40/2000</f>
        <v>-5.2844347018000004</v>
      </c>
      <c r="K40">
        <f>J40-(G46*$J$9+H46*$J$148)/2000</f>
        <v>3.1748784594984869E-3</v>
      </c>
      <c r="L40">
        <f>H46/SUM(G46:H46)</f>
        <v>0.14974999999999999</v>
      </c>
      <c r="M40">
        <f>AVERAGE(E36:E45)/2000</f>
        <v>21.6421340158</v>
      </c>
      <c r="Q40">
        <v>10</v>
      </c>
      <c r="R40">
        <v>-10458.949000000001</v>
      </c>
      <c r="S40">
        <v>1800.5</v>
      </c>
      <c r="T40">
        <v>199.5</v>
      </c>
      <c r="U40">
        <f t="shared" si="1"/>
        <v>9.9750000000000005E-2</v>
      </c>
      <c r="V40">
        <f t="shared" si="2"/>
        <v>-5.2294745000000002</v>
      </c>
      <c r="W40">
        <f t="shared" si="3"/>
        <v>1.2366873312499527E-2</v>
      </c>
      <c r="X40">
        <f t="shared" si="4"/>
        <v>1.9949999999990808E-4</v>
      </c>
      <c r="Z40">
        <f t="shared" si="5"/>
        <v>2.4999999999998578E-3</v>
      </c>
    </row>
    <row r="41" spans="2:26" x14ac:dyDescent="0.2">
      <c r="B41">
        <v>100000</v>
      </c>
      <c r="C41">
        <v>999.03899999999999</v>
      </c>
      <c r="D41">
        <v>-10555.5</v>
      </c>
      <c r="E41">
        <v>43275.9</v>
      </c>
      <c r="F41">
        <v>0.59656699999999996</v>
      </c>
      <c r="G41">
        <v>1711</v>
      </c>
      <c r="H41">
        <v>289</v>
      </c>
      <c r="Q41">
        <v>15</v>
      </c>
      <c r="R41">
        <v>-10569.245000000001</v>
      </c>
      <c r="S41">
        <v>1700.57</v>
      </c>
      <c r="T41">
        <v>299.43</v>
      </c>
      <c r="U41">
        <f t="shared" si="1"/>
        <v>0.14971500000000001</v>
      </c>
      <c r="V41">
        <f t="shared" si="2"/>
        <v>-5.2846225000000002</v>
      </c>
      <c r="W41">
        <f t="shared" si="3"/>
        <v>2.8472485762491839E-3</v>
      </c>
      <c r="X41">
        <f t="shared" si="4"/>
        <v>1.2649999999947426E-4</v>
      </c>
      <c r="Z41">
        <f t="shared" si="5"/>
        <v>1.8999999999999536E-3</v>
      </c>
    </row>
    <row r="42" spans="2:26" x14ac:dyDescent="0.2">
      <c r="B42">
        <v>100000</v>
      </c>
      <c r="C42">
        <v>999.40899999999999</v>
      </c>
      <c r="D42">
        <v>-10547.2</v>
      </c>
      <c r="E42">
        <v>43250.1</v>
      </c>
      <c r="F42">
        <v>0.60343199999999997</v>
      </c>
      <c r="G42">
        <v>1722</v>
      </c>
      <c r="H42">
        <v>278</v>
      </c>
      <c r="Q42">
        <v>23</v>
      </c>
      <c r="R42">
        <v>-10760.733</v>
      </c>
      <c r="S42">
        <v>1541.855</v>
      </c>
      <c r="T42">
        <v>458.14499999999998</v>
      </c>
      <c r="U42">
        <f t="shared" si="1"/>
        <v>0.22907249999999998</v>
      </c>
      <c r="V42">
        <f t="shared" si="2"/>
        <v>-5.3803665000000001</v>
      </c>
      <c r="W42">
        <f t="shared" si="3"/>
        <v>-2.042694676062573E-2</v>
      </c>
      <c r="X42">
        <f t="shared" si="4"/>
        <v>7.3149999999966298E-4</v>
      </c>
      <c r="Z42">
        <f t="shared" si="5"/>
        <v>4.0326086956522754E-3</v>
      </c>
    </row>
    <row r="43" spans="2:26" x14ac:dyDescent="0.2">
      <c r="B43">
        <v>100000</v>
      </c>
      <c r="C43">
        <v>999.76199999999994</v>
      </c>
      <c r="D43">
        <v>-10592.6</v>
      </c>
      <c r="E43">
        <v>43313.1</v>
      </c>
      <c r="F43">
        <v>-0.39610499999999998</v>
      </c>
      <c r="G43">
        <v>1678</v>
      </c>
      <c r="H43">
        <v>322</v>
      </c>
      <c r="Q43">
        <v>30</v>
      </c>
      <c r="R43">
        <v>-10936.208500000001</v>
      </c>
      <c r="S43">
        <v>1400.75</v>
      </c>
      <c r="T43">
        <v>599.25</v>
      </c>
      <c r="U43">
        <f t="shared" si="1"/>
        <v>0.29962499999999997</v>
      </c>
      <c r="V43">
        <f t="shared" si="2"/>
        <v>-5.4681042500000006</v>
      </c>
      <c r="W43">
        <f t="shared" si="3"/>
        <v>-4.3735677531251405E-2</v>
      </c>
      <c r="X43">
        <f t="shared" si="4"/>
        <v>5.0174999999974546E-4</v>
      </c>
      <c r="Z43">
        <f t="shared" si="5"/>
        <v>1.2500000000000473E-3</v>
      </c>
    </row>
    <row r="44" spans="2:26" x14ac:dyDescent="0.2">
      <c r="B44">
        <v>100000</v>
      </c>
      <c r="C44">
        <v>999.07399999999996</v>
      </c>
      <c r="D44">
        <v>-10589.7</v>
      </c>
      <c r="E44">
        <v>43287.7</v>
      </c>
      <c r="F44">
        <v>0.43105900000000003</v>
      </c>
      <c r="G44">
        <v>1685</v>
      </c>
      <c r="H44">
        <v>315</v>
      </c>
      <c r="Q44">
        <v>40</v>
      </c>
      <c r="R44">
        <v>-11176.969499999999</v>
      </c>
      <c r="S44">
        <v>1201.44</v>
      </c>
      <c r="T44">
        <v>798.56</v>
      </c>
      <c r="U44">
        <f>T44/SUM(S44:T44)</f>
        <v>0.39927999999999997</v>
      </c>
      <c r="V44">
        <f t="shared" si="2"/>
        <v>-5.5884847499999992</v>
      </c>
      <c r="W44">
        <f t="shared" si="3"/>
        <v>-7.3110558859999841E-2</v>
      </c>
      <c r="X44">
        <f t="shared" si="4"/>
        <v>3.0574999999899433E-4</v>
      </c>
      <c r="Z44">
        <f t="shared" si="5"/>
        <v>1.8000000000000683E-3</v>
      </c>
    </row>
    <row r="45" spans="2:26" x14ac:dyDescent="0.2">
      <c r="B45">
        <v>100000</v>
      </c>
      <c r="C45">
        <v>999.31799999999998</v>
      </c>
      <c r="D45">
        <v>-10545.1</v>
      </c>
      <c r="E45">
        <v>43278.5</v>
      </c>
      <c r="F45">
        <v>0.35143400000000002</v>
      </c>
      <c r="G45">
        <v>1718</v>
      </c>
      <c r="H45">
        <v>282</v>
      </c>
      <c r="Q45">
        <v>50</v>
      </c>
      <c r="R45">
        <v>-11406.133</v>
      </c>
      <c r="S45">
        <v>998.04</v>
      </c>
      <c r="T45">
        <v>1001.96</v>
      </c>
      <c r="U45">
        <f t="shared" si="1"/>
        <v>0.50097999999999998</v>
      </c>
      <c r="V45">
        <f t="shared" si="2"/>
        <v>-5.7030665000000003</v>
      </c>
      <c r="W45">
        <f t="shared" si="3"/>
        <v>-9.4819182385000644E-2</v>
      </c>
      <c r="X45">
        <f t="shared" si="4"/>
        <v>8.159999999994838E-4</v>
      </c>
      <c r="Z45">
        <f t="shared" si="5"/>
        <v>1.9599999999999796E-3</v>
      </c>
    </row>
    <row r="46" spans="2:26" x14ac:dyDescent="0.2">
      <c r="E46">
        <f>AVERAGE(E36:E45)/2000</f>
        <v>21.6421340158</v>
      </c>
      <c r="G46">
        <f>AVERAGE(G36:G45)</f>
        <v>1700.5</v>
      </c>
      <c r="H46">
        <f>AVERAGE(H36:H45)</f>
        <v>299.5</v>
      </c>
      <c r="I46">
        <f>STDEV(D36:D45)/SQRT(COUNT(D36:D45))</f>
        <v>5.726342360622013</v>
      </c>
      <c r="Q46">
        <v>60</v>
      </c>
      <c r="R46">
        <v>-11607.5105</v>
      </c>
      <c r="S46">
        <v>797.84500000000003</v>
      </c>
      <c r="T46">
        <v>1202.155</v>
      </c>
      <c r="U46">
        <f t="shared" si="1"/>
        <v>0.60107749999999993</v>
      </c>
      <c r="V46">
        <f t="shared" si="2"/>
        <v>-5.80375525</v>
      </c>
      <c r="W46">
        <f t="shared" si="3"/>
        <v>-0.10409821972687539</v>
      </c>
      <c r="X46">
        <f t="shared" si="4"/>
        <v>1.2467499999999632E-3</v>
      </c>
      <c r="Z46">
        <f t="shared" si="5"/>
        <v>1.7958333333332633E-3</v>
      </c>
    </row>
    <row r="47" spans="2:26" x14ac:dyDescent="0.2">
      <c r="B47" t="s">
        <v>16</v>
      </c>
      <c r="Q47">
        <v>70</v>
      </c>
      <c r="R47">
        <v>-11721.199500000001</v>
      </c>
      <c r="S47">
        <v>597.86</v>
      </c>
      <c r="T47">
        <v>1392.14</v>
      </c>
      <c r="U47">
        <f t="shared" si="1"/>
        <v>0.69956783919597998</v>
      </c>
      <c r="V47">
        <f t="shared" si="2"/>
        <v>-5.8900500000000005</v>
      </c>
      <c r="W47">
        <f t="shared" si="3"/>
        <v>-0.10045092716331716</v>
      </c>
      <c r="X47">
        <f t="shared" si="4"/>
        <v>1.0989999999999611E-3</v>
      </c>
      <c r="Z47">
        <f t="shared" si="5"/>
        <v>6.1737257717149011E-4</v>
      </c>
    </row>
    <row r="48" spans="2:26" x14ac:dyDescent="0.2">
      <c r="B48">
        <v>100000</v>
      </c>
      <c r="C48">
        <v>1000.376581</v>
      </c>
      <c r="D48">
        <v>-10738.917953</v>
      </c>
      <c r="E48">
        <v>43437.049399000003</v>
      </c>
      <c r="F48">
        <v>-3.1719710000000001</v>
      </c>
      <c r="G48">
        <v>1557</v>
      </c>
      <c r="H48">
        <v>443</v>
      </c>
      <c r="Q48">
        <v>80</v>
      </c>
      <c r="R48">
        <v>-11923.422500000001</v>
      </c>
      <c r="S48">
        <v>402.10500000000002</v>
      </c>
      <c r="T48">
        <v>1597.895</v>
      </c>
      <c r="U48">
        <f t="shared" si="1"/>
        <v>0.79894750000000003</v>
      </c>
      <c r="V48">
        <f t="shared" si="2"/>
        <v>-5.9617112500000005</v>
      </c>
      <c r="W48">
        <f t="shared" si="3"/>
        <v>-8.1358000104375883E-2</v>
      </c>
      <c r="X48">
        <f t="shared" si="4"/>
        <v>3.4524999999963057E-4</v>
      </c>
      <c r="Z48">
        <f t="shared" si="5"/>
        <v>1.3156249999999759E-3</v>
      </c>
    </row>
    <row r="49" spans="2:26" x14ac:dyDescent="0.2">
      <c r="B49">
        <v>100000</v>
      </c>
      <c r="C49">
        <v>999.706637</v>
      </c>
      <c r="D49">
        <v>-10753.828218000001</v>
      </c>
      <c r="E49">
        <v>43438.516023999997</v>
      </c>
      <c r="F49">
        <v>-3.2086450000000002</v>
      </c>
      <c r="G49">
        <v>1545</v>
      </c>
      <c r="H49">
        <v>455</v>
      </c>
      <c r="Q49">
        <v>90</v>
      </c>
      <c r="R49">
        <v>-12037.856</v>
      </c>
      <c r="S49">
        <v>201.19499999999999</v>
      </c>
      <c r="T49">
        <v>1798.8050000000001</v>
      </c>
      <c r="U49">
        <f t="shared" si="1"/>
        <v>0.89940249999999999</v>
      </c>
      <c r="V49">
        <f t="shared" si="2"/>
        <v>-6.0189279999999998</v>
      </c>
      <c r="W49">
        <f t="shared" si="3"/>
        <v>-4.6838566033125417E-2</v>
      </c>
      <c r="X49">
        <f t="shared" si="4"/>
        <v>1.2749999999961403E-4</v>
      </c>
      <c r="Z49">
        <f t="shared" si="5"/>
        <v>6.6388888888882199E-4</v>
      </c>
    </row>
    <row r="50" spans="2:26" x14ac:dyDescent="0.2">
      <c r="B50">
        <v>100000</v>
      </c>
      <c r="C50">
        <v>1000.650233</v>
      </c>
      <c r="D50">
        <v>-10809.141883</v>
      </c>
      <c r="E50">
        <v>43482.772063999997</v>
      </c>
      <c r="F50">
        <v>-3.208062</v>
      </c>
      <c r="G50">
        <v>1500</v>
      </c>
      <c r="H50">
        <v>500</v>
      </c>
      <c r="Q50">
        <v>100</v>
      </c>
      <c r="R50">
        <v>-12127.9115</v>
      </c>
      <c r="S50">
        <v>0</v>
      </c>
      <c r="T50">
        <v>2000</v>
      </c>
      <c r="U50">
        <f t="shared" si="1"/>
        <v>1</v>
      </c>
      <c r="V50">
        <f t="shared" si="2"/>
        <v>-6.0639557499999999</v>
      </c>
      <c r="W50">
        <f t="shared" si="3"/>
        <v>0</v>
      </c>
      <c r="X50">
        <f t="shared" si="4"/>
        <v>3.7500000003021228E-6</v>
      </c>
      <c r="Z50">
        <f t="shared" si="5"/>
        <v>0</v>
      </c>
    </row>
    <row r="51" spans="2:26" x14ac:dyDescent="0.2">
      <c r="B51">
        <v>100000</v>
      </c>
      <c r="C51">
        <v>999.56588299999999</v>
      </c>
      <c r="D51">
        <v>-10799.216672</v>
      </c>
      <c r="E51">
        <v>43442.429512000002</v>
      </c>
      <c r="F51">
        <v>-3.2691150000000002</v>
      </c>
      <c r="G51">
        <v>1514</v>
      </c>
      <c r="H51">
        <v>486</v>
      </c>
    </row>
    <row r="52" spans="2:26" x14ac:dyDescent="0.2">
      <c r="B52">
        <v>100000</v>
      </c>
      <c r="C52">
        <v>999.39133600000002</v>
      </c>
      <c r="D52">
        <v>-10754.248390999999</v>
      </c>
      <c r="E52">
        <v>43434.140966999999</v>
      </c>
      <c r="F52">
        <v>-3.332077</v>
      </c>
      <c r="G52">
        <v>1546</v>
      </c>
      <c r="H52">
        <v>454</v>
      </c>
      <c r="I52">
        <f>AVERAGE(D48:D57)</f>
        <v>-10773.675311699999</v>
      </c>
      <c r="J52">
        <f>I52/2000</f>
        <v>-5.3868376558499991</v>
      </c>
      <c r="K52">
        <f>J52-(G58*$J$9+H58*$J$148)/2000</f>
        <v>-2.1560469852399677E-2</v>
      </c>
      <c r="L52">
        <f>H58/SUM(G58:H58)</f>
        <v>0.23480000000000001</v>
      </c>
      <c r="M52">
        <f>AVERAGE(E48:E57)/2000</f>
        <v>21.724130398299994</v>
      </c>
      <c r="Z52">
        <f>MAX(Z39:Z50)</f>
        <v>4.0326086956522754E-3</v>
      </c>
    </row>
    <row r="53" spans="2:26" x14ac:dyDescent="0.2">
      <c r="B53">
        <v>100000</v>
      </c>
      <c r="C53">
        <v>1000.52</v>
      </c>
      <c r="D53">
        <v>-10771.8</v>
      </c>
      <c r="E53">
        <v>43436.6</v>
      </c>
      <c r="F53">
        <v>-3.9489499999999997E-2</v>
      </c>
      <c r="G53">
        <v>1535</v>
      </c>
      <c r="H53">
        <v>465</v>
      </c>
    </row>
    <row r="54" spans="2:26" x14ac:dyDescent="0.2">
      <c r="B54">
        <v>100000</v>
      </c>
      <c r="C54">
        <v>1001.18</v>
      </c>
      <c r="D54">
        <v>-10789.2</v>
      </c>
      <c r="E54">
        <v>43467.199999999997</v>
      </c>
      <c r="F54">
        <v>0.118837</v>
      </c>
      <c r="G54">
        <v>1516</v>
      </c>
      <c r="H54">
        <v>484</v>
      </c>
    </row>
    <row r="55" spans="2:26" x14ac:dyDescent="0.2">
      <c r="B55">
        <v>100000</v>
      </c>
      <c r="C55">
        <v>998.80600000000004</v>
      </c>
      <c r="D55">
        <v>-10760.7</v>
      </c>
      <c r="E55">
        <v>43440</v>
      </c>
      <c r="F55">
        <v>-1.00854</v>
      </c>
      <c r="G55">
        <v>1539</v>
      </c>
      <c r="H55">
        <v>461</v>
      </c>
    </row>
    <row r="56" spans="2:26" x14ac:dyDescent="0.2">
      <c r="B56">
        <v>100000</v>
      </c>
      <c r="C56">
        <v>1000.29</v>
      </c>
      <c r="D56">
        <v>-10783.7</v>
      </c>
      <c r="E56">
        <v>43451.6</v>
      </c>
      <c r="F56">
        <v>-0.25159500000000001</v>
      </c>
      <c r="G56">
        <v>1524</v>
      </c>
      <c r="H56">
        <v>476</v>
      </c>
    </row>
    <row r="57" spans="2:26" x14ac:dyDescent="0.2">
      <c r="B57">
        <v>100000</v>
      </c>
      <c r="C57">
        <v>1001.16</v>
      </c>
      <c r="D57">
        <v>-10776</v>
      </c>
      <c r="E57">
        <v>43452.3</v>
      </c>
      <c r="F57">
        <v>-1.35978</v>
      </c>
      <c r="G57">
        <v>1528</v>
      </c>
      <c r="H57">
        <v>472</v>
      </c>
    </row>
    <row r="58" spans="2:26" x14ac:dyDescent="0.2">
      <c r="E58">
        <f>AVERAGE(E48:E57)/2000</f>
        <v>21.724130398299994</v>
      </c>
      <c r="G58">
        <f>AVERAGE(G48:G57)</f>
        <v>1530.4</v>
      </c>
      <c r="H58">
        <f>AVERAGE(H48:H57)</f>
        <v>469.6</v>
      </c>
      <c r="I58">
        <f>STDEV(D48:D57)/SQRT(COUNT(D48:D57))</f>
        <v>6.9987420548063746</v>
      </c>
    </row>
    <row r="59" spans="2:26" x14ac:dyDescent="0.2">
      <c r="B59" t="s">
        <v>41</v>
      </c>
    </row>
    <row r="60" spans="2:26" x14ac:dyDescent="0.2">
      <c r="B60">
        <v>100000</v>
      </c>
      <c r="C60">
        <v>1000.803085</v>
      </c>
      <c r="D60">
        <v>-10933.855788999999</v>
      </c>
      <c r="E60">
        <v>43546.120278000002</v>
      </c>
      <c r="F60">
        <v>-3.1496209999999998</v>
      </c>
      <c r="G60">
        <v>1403</v>
      </c>
      <c r="H60">
        <v>597</v>
      </c>
    </row>
    <row r="61" spans="2:26" x14ac:dyDescent="0.2">
      <c r="B61">
        <v>100000</v>
      </c>
      <c r="C61">
        <v>999.68976599999996</v>
      </c>
      <c r="D61">
        <v>-10930.364732</v>
      </c>
      <c r="E61">
        <v>43529.817802999998</v>
      </c>
      <c r="F61">
        <v>-3.2578</v>
      </c>
      <c r="G61">
        <v>1410</v>
      </c>
      <c r="H61">
        <v>590</v>
      </c>
    </row>
    <row r="62" spans="2:26" x14ac:dyDescent="0.2">
      <c r="B62">
        <v>100000</v>
      </c>
      <c r="C62">
        <v>1001.295497</v>
      </c>
      <c r="D62">
        <v>-10961.845375999999</v>
      </c>
      <c r="E62">
        <v>43582.716015999998</v>
      </c>
      <c r="F62">
        <v>-3.0959140000000001</v>
      </c>
      <c r="G62">
        <v>1377</v>
      </c>
      <c r="H62">
        <v>623</v>
      </c>
    </row>
    <row r="63" spans="2:26" x14ac:dyDescent="0.2">
      <c r="B63">
        <v>100000</v>
      </c>
      <c r="C63">
        <v>1000.24316</v>
      </c>
      <c r="D63">
        <v>-10962.710212</v>
      </c>
      <c r="E63">
        <v>43576.338712999997</v>
      </c>
      <c r="F63">
        <v>-3.0279959999999999</v>
      </c>
      <c r="G63">
        <v>1381</v>
      </c>
      <c r="H63">
        <v>619</v>
      </c>
    </row>
    <row r="64" spans="2:26" x14ac:dyDescent="0.2">
      <c r="B64">
        <v>100000</v>
      </c>
      <c r="C64">
        <v>999.85584200000005</v>
      </c>
      <c r="D64">
        <v>-10952.205055</v>
      </c>
      <c r="E64">
        <v>43536.525662</v>
      </c>
      <c r="F64">
        <v>-3.0888819999999999</v>
      </c>
      <c r="G64">
        <v>1394</v>
      </c>
      <c r="H64">
        <v>606</v>
      </c>
      <c r="I64">
        <f>AVERAGE(D60:D69)</f>
        <v>-10938.9881164</v>
      </c>
      <c r="J64">
        <f>I64/2000</f>
        <v>-5.4694940581999996</v>
      </c>
      <c r="K64">
        <f>J64-(G70*$J$9+H70*$J$148)/2000</f>
        <v>-4.4356654023300024E-2</v>
      </c>
      <c r="L64">
        <f>H70/SUM(G70:H70)</f>
        <v>0.30035000000000001</v>
      </c>
      <c r="M64">
        <f>AVERAGE(E60:E69)/2000</f>
        <v>21.775715923600004</v>
      </c>
    </row>
    <row r="65" spans="2:13" x14ac:dyDescent="0.2">
      <c r="B65">
        <v>100000</v>
      </c>
      <c r="C65">
        <v>999.65599999999995</v>
      </c>
      <c r="D65">
        <v>-10911.3</v>
      </c>
      <c r="E65">
        <v>43513.8</v>
      </c>
      <c r="F65">
        <v>-0.38751099999999999</v>
      </c>
      <c r="G65">
        <v>1424</v>
      </c>
      <c r="H65">
        <v>576</v>
      </c>
    </row>
    <row r="66" spans="2:13" x14ac:dyDescent="0.2">
      <c r="B66">
        <v>100000</v>
      </c>
      <c r="C66">
        <v>1000.17</v>
      </c>
      <c r="D66">
        <v>-10959.7</v>
      </c>
      <c r="E66">
        <v>43568.800000000003</v>
      </c>
      <c r="F66">
        <v>-0.22498399999999999</v>
      </c>
      <c r="G66">
        <v>1381</v>
      </c>
      <c r="H66">
        <v>619</v>
      </c>
    </row>
    <row r="67" spans="2:13" x14ac:dyDescent="0.2">
      <c r="B67">
        <v>100000</v>
      </c>
      <c r="C67">
        <v>1000.52</v>
      </c>
      <c r="D67">
        <v>-10926.8</v>
      </c>
      <c r="E67">
        <v>43560.4</v>
      </c>
      <c r="F67">
        <v>7.8277299999999994E-2</v>
      </c>
      <c r="G67">
        <v>1406</v>
      </c>
      <c r="H67">
        <v>594</v>
      </c>
    </row>
    <row r="68" spans="2:13" x14ac:dyDescent="0.2">
      <c r="B68">
        <v>100000</v>
      </c>
      <c r="C68">
        <v>1000.35</v>
      </c>
      <c r="D68">
        <v>-10909.8</v>
      </c>
      <c r="E68">
        <v>43551.9</v>
      </c>
      <c r="F68">
        <v>0.60343899999999995</v>
      </c>
      <c r="G68">
        <v>1419</v>
      </c>
      <c r="H68">
        <v>581</v>
      </c>
    </row>
    <row r="69" spans="2:13" x14ac:dyDescent="0.2">
      <c r="B69">
        <v>100000</v>
      </c>
      <c r="C69">
        <v>1000.33</v>
      </c>
      <c r="D69">
        <v>-10941.3</v>
      </c>
      <c r="E69">
        <v>43547.9</v>
      </c>
      <c r="F69">
        <v>-8.68033E-3</v>
      </c>
      <c r="G69">
        <v>1398</v>
      </c>
      <c r="H69">
        <v>602</v>
      </c>
    </row>
    <row r="70" spans="2:13" x14ac:dyDescent="0.2">
      <c r="E70">
        <f>AVERAGE(E60:E69)/2000</f>
        <v>21.775715923600004</v>
      </c>
      <c r="G70">
        <f>AVERAGE(G60:G69)</f>
        <v>1399.3</v>
      </c>
      <c r="H70">
        <f>AVERAGE(H60:H69)</f>
        <v>600.70000000000005</v>
      </c>
      <c r="I70">
        <f>STDEV(D60:D69)/SQRT(COUNT(D60:D69))</f>
        <v>6.2911208887025944</v>
      </c>
    </row>
    <row r="71" spans="2:13" x14ac:dyDescent="0.2">
      <c r="B71" t="s">
        <v>17</v>
      </c>
    </row>
    <row r="72" spans="2:13" x14ac:dyDescent="0.2">
      <c r="B72">
        <v>100000</v>
      </c>
      <c r="C72">
        <v>999.90432799999996</v>
      </c>
      <c r="D72">
        <v>-11216.336719999999</v>
      </c>
      <c r="E72">
        <v>43734.360136000003</v>
      </c>
      <c r="F72">
        <v>-3.0736080000000001</v>
      </c>
      <c r="G72">
        <v>1175</v>
      </c>
      <c r="H72">
        <v>825</v>
      </c>
    </row>
    <row r="73" spans="2:13" x14ac:dyDescent="0.2">
      <c r="B73">
        <v>100000</v>
      </c>
      <c r="C73">
        <v>1000.016224</v>
      </c>
      <c r="D73">
        <v>-11208.002536</v>
      </c>
      <c r="E73">
        <v>43767.850582999999</v>
      </c>
      <c r="F73">
        <v>-3.1359880000000002</v>
      </c>
      <c r="G73">
        <v>1168</v>
      </c>
      <c r="H73">
        <v>832</v>
      </c>
    </row>
    <row r="74" spans="2:13" x14ac:dyDescent="0.2">
      <c r="B74">
        <v>100000</v>
      </c>
      <c r="C74">
        <v>999.55119400000001</v>
      </c>
      <c r="D74">
        <v>-11211.013797</v>
      </c>
      <c r="E74">
        <v>43739.869092000001</v>
      </c>
      <c r="F74">
        <v>-3.2389679999999998</v>
      </c>
      <c r="G74">
        <v>1173</v>
      </c>
      <c r="H74">
        <v>827</v>
      </c>
    </row>
    <row r="75" spans="2:13" x14ac:dyDescent="0.2">
      <c r="B75">
        <v>100000</v>
      </c>
      <c r="C75">
        <v>999.79834700000004</v>
      </c>
      <c r="D75">
        <v>-11164.979805000001</v>
      </c>
      <c r="E75">
        <v>43698.274644999998</v>
      </c>
      <c r="F75">
        <v>-3.164202</v>
      </c>
      <c r="G75">
        <v>1214</v>
      </c>
      <c r="H75">
        <v>786</v>
      </c>
    </row>
    <row r="76" spans="2:13" x14ac:dyDescent="0.2">
      <c r="B76">
        <v>100000</v>
      </c>
      <c r="C76">
        <v>999.69487600000002</v>
      </c>
      <c r="D76">
        <v>-11216.608796</v>
      </c>
      <c r="E76">
        <v>43720.563086000002</v>
      </c>
      <c r="F76">
        <v>-3.1006969999999998</v>
      </c>
      <c r="G76">
        <v>1176</v>
      </c>
      <c r="H76">
        <v>824</v>
      </c>
      <c r="I76">
        <f>AVERAGE(D72:D81)</f>
        <v>-11177.3741654</v>
      </c>
      <c r="J76">
        <f>I76/2000</f>
        <v>-5.5886870826999999</v>
      </c>
      <c r="K76">
        <f>J76-(G82*$J$9+H82*$J$148)/2000</f>
        <v>-7.3279921589600505E-2</v>
      </c>
      <c r="L76">
        <f>H82/SUM(G82:H82)</f>
        <v>0.3992</v>
      </c>
      <c r="M76">
        <f>AVERAGE(E72:E81)/2000</f>
        <v>21.860150877099997</v>
      </c>
    </row>
    <row r="77" spans="2:13" x14ac:dyDescent="0.2">
      <c r="B77">
        <v>100000</v>
      </c>
      <c r="C77">
        <v>1000.53</v>
      </c>
      <c r="D77">
        <v>-11098.8</v>
      </c>
      <c r="E77">
        <v>43663.5</v>
      </c>
      <c r="F77">
        <v>0.94021200000000005</v>
      </c>
      <c r="G77">
        <v>1267</v>
      </c>
      <c r="H77">
        <v>733</v>
      </c>
    </row>
    <row r="78" spans="2:13" x14ac:dyDescent="0.2">
      <c r="B78">
        <v>100000</v>
      </c>
      <c r="C78">
        <v>999.62099999999998</v>
      </c>
      <c r="D78">
        <v>-11157.3</v>
      </c>
      <c r="E78">
        <v>43695.3</v>
      </c>
      <c r="F78">
        <v>-6.1518000000000003E-2</v>
      </c>
      <c r="G78">
        <v>1223</v>
      </c>
      <c r="H78">
        <v>777</v>
      </c>
    </row>
    <row r="79" spans="2:13" x14ac:dyDescent="0.2">
      <c r="B79">
        <v>100000</v>
      </c>
      <c r="C79">
        <v>1000.36</v>
      </c>
      <c r="D79">
        <v>-11193.2</v>
      </c>
      <c r="E79">
        <v>43743.6</v>
      </c>
      <c r="F79">
        <v>0.63489399999999996</v>
      </c>
      <c r="G79">
        <v>1186</v>
      </c>
      <c r="H79">
        <v>814</v>
      </c>
    </row>
    <row r="80" spans="2:13" x14ac:dyDescent="0.2">
      <c r="B80">
        <v>100000</v>
      </c>
      <c r="C80">
        <v>1000.93</v>
      </c>
      <c r="D80">
        <v>-11179.6</v>
      </c>
      <c r="E80">
        <v>43739.1</v>
      </c>
      <c r="F80">
        <v>-0.191526</v>
      </c>
      <c r="G80">
        <v>1197</v>
      </c>
      <c r="H80">
        <v>803</v>
      </c>
    </row>
    <row r="81" spans="2:13" x14ac:dyDescent="0.2">
      <c r="B81">
        <v>100000</v>
      </c>
      <c r="C81">
        <v>999.81500000000005</v>
      </c>
      <c r="D81">
        <v>-11127.9</v>
      </c>
      <c r="E81">
        <v>43700.6</v>
      </c>
      <c r="F81">
        <v>2.3026999999999999E-2</v>
      </c>
      <c r="G81">
        <v>1237</v>
      </c>
      <c r="H81">
        <v>763</v>
      </c>
    </row>
    <row r="82" spans="2:13" x14ac:dyDescent="0.2">
      <c r="E82">
        <f>AVERAGE(E72:E81)/2000</f>
        <v>21.860150877099997</v>
      </c>
      <c r="G82">
        <f>AVERAGE(G72:G81)</f>
        <v>1201.5999999999999</v>
      </c>
      <c r="H82">
        <f>AVERAGE(H72:H81)</f>
        <v>798.4</v>
      </c>
      <c r="I82">
        <f>STDEV(D72:D81)/SQRT(COUNT(D72:D81))</f>
        <v>12.719519110445571</v>
      </c>
    </row>
    <row r="83" spans="2:13" x14ac:dyDescent="0.2">
      <c r="B83" t="s">
        <v>42</v>
      </c>
    </row>
    <row r="84" spans="2:13" x14ac:dyDescent="0.2">
      <c r="B84">
        <v>100000</v>
      </c>
      <c r="C84">
        <v>998.44202199999995</v>
      </c>
      <c r="D84">
        <v>-11399.3002</v>
      </c>
      <c r="E84">
        <v>43919.967047999999</v>
      </c>
      <c r="F84">
        <v>-3.013099</v>
      </c>
      <c r="G84">
        <v>1005</v>
      </c>
      <c r="H84">
        <v>995</v>
      </c>
    </row>
    <row r="85" spans="2:13" x14ac:dyDescent="0.2">
      <c r="B85">
        <v>100000</v>
      </c>
      <c r="C85">
        <v>999.80013499999995</v>
      </c>
      <c r="D85">
        <v>-11394.894711999999</v>
      </c>
      <c r="E85">
        <v>43949.810595000003</v>
      </c>
      <c r="F85">
        <v>-3.2034829999999999</v>
      </c>
      <c r="G85">
        <v>1000</v>
      </c>
      <c r="H85">
        <v>1000</v>
      </c>
    </row>
    <row r="86" spans="2:13" x14ac:dyDescent="0.2">
      <c r="B86">
        <v>100000</v>
      </c>
      <c r="C86">
        <v>998.16733099999999</v>
      </c>
      <c r="D86">
        <v>-11424.576217</v>
      </c>
      <c r="E86">
        <v>43905.181764000001</v>
      </c>
      <c r="F86">
        <v>-3.228399</v>
      </c>
      <c r="G86">
        <v>990</v>
      </c>
      <c r="H86">
        <v>1010</v>
      </c>
    </row>
    <row r="87" spans="2:13" x14ac:dyDescent="0.2">
      <c r="B87">
        <v>100000</v>
      </c>
      <c r="C87">
        <v>999.90648899999997</v>
      </c>
      <c r="D87">
        <v>-11409.180049000001</v>
      </c>
      <c r="E87">
        <v>43921.946292000001</v>
      </c>
      <c r="F87">
        <v>-3.1447560000000001</v>
      </c>
      <c r="G87">
        <v>992</v>
      </c>
      <c r="H87">
        <v>1008</v>
      </c>
    </row>
    <row r="88" spans="2:13" x14ac:dyDescent="0.2">
      <c r="B88">
        <v>100000</v>
      </c>
      <c r="C88">
        <v>999.925297</v>
      </c>
      <c r="D88">
        <v>-11375.991441</v>
      </c>
      <c r="E88">
        <v>43917.118450000002</v>
      </c>
      <c r="F88">
        <v>-3.2435510000000001</v>
      </c>
      <c r="G88">
        <v>1021</v>
      </c>
      <c r="H88">
        <v>979</v>
      </c>
      <c r="I88">
        <f>AVERAGE(D84:D93)</f>
        <v>-11400.7042619</v>
      </c>
      <c r="J88">
        <f>I88/2000</f>
        <v>-5.7003521309499998</v>
      </c>
      <c r="K88">
        <f>J88-(G94*$J$9+H94*$J$148)/2000</f>
        <v>-9.325975389479968E-2</v>
      </c>
      <c r="L88">
        <f>H94/SUM(G94:H94)</f>
        <v>0.49960000000000004</v>
      </c>
      <c r="M88">
        <f>AVERAGE(E84:E93)/2000</f>
        <v>21.963896207450002</v>
      </c>
    </row>
    <row r="89" spans="2:13" x14ac:dyDescent="0.2">
      <c r="B89">
        <v>100000</v>
      </c>
      <c r="C89">
        <v>999.63699999999994</v>
      </c>
      <c r="D89">
        <v>-11404.3</v>
      </c>
      <c r="E89">
        <v>43936.6</v>
      </c>
      <c r="F89">
        <v>-0.70429799999999998</v>
      </c>
      <c r="G89">
        <v>997</v>
      </c>
      <c r="H89">
        <v>1003</v>
      </c>
    </row>
    <row r="90" spans="2:13" x14ac:dyDescent="0.2">
      <c r="B90">
        <v>100000</v>
      </c>
      <c r="C90">
        <v>1000.61</v>
      </c>
      <c r="D90">
        <v>-11373.3</v>
      </c>
      <c r="E90">
        <v>43921.8</v>
      </c>
      <c r="F90">
        <v>0.27782899999999999</v>
      </c>
      <c r="G90">
        <v>1024</v>
      </c>
      <c r="H90">
        <v>976</v>
      </c>
    </row>
    <row r="91" spans="2:13" x14ac:dyDescent="0.2">
      <c r="B91">
        <v>100000</v>
      </c>
      <c r="C91">
        <v>999.51499999999999</v>
      </c>
      <c r="D91">
        <v>-11418.5</v>
      </c>
      <c r="E91">
        <v>43926.6</v>
      </c>
      <c r="F91">
        <v>-0.13503200000000001</v>
      </c>
      <c r="G91">
        <v>989</v>
      </c>
      <c r="H91">
        <v>1011</v>
      </c>
    </row>
    <row r="92" spans="2:13" x14ac:dyDescent="0.2">
      <c r="B92">
        <v>100000</v>
      </c>
      <c r="C92">
        <v>1000.17</v>
      </c>
      <c r="D92">
        <v>-11387.6</v>
      </c>
      <c r="E92">
        <v>43935.7</v>
      </c>
      <c r="F92">
        <v>0.18251000000000001</v>
      </c>
      <c r="G92">
        <v>1009</v>
      </c>
      <c r="H92">
        <v>991</v>
      </c>
    </row>
    <row r="93" spans="2:13" x14ac:dyDescent="0.2">
      <c r="B93">
        <v>100000</v>
      </c>
      <c r="C93">
        <v>1000.03</v>
      </c>
      <c r="D93">
        <v>-11419.4</v>
      </c>
      <c r="E93">
        <v>43943.199999999997</v>
      </c>
      <c r="F93">
        <v>0.45749699999999999</v>
      </c>
      <c r="G93">
        <v>981</v>
      </c>
      <c r="H93">
        <v>1019</v>
      </c>
    </row>
    <row r="94" spans="2:13" x14ac:dyDescent="0.2">
      <c r="E94">
        <f>AVERAGE(E84:E93)/2000</f>
        <v>21.963896207450002</v>
      </c>
      <c r="G94">
        <f>AVERAGE(G84:G93)</f>
        <v>1000.8</v>
      </c>
      <c r="H94">
        <f>AVERAGE(H84:H93)</f>
        <v>999.2</v>
      </c>
      <c r="I94">
        <f>STDEV(D84:D93)/SQRT(COUNT(D84:D93))</f>
        <v>5.6666847884955454</v>
      </c>
    </row>
    <row r="95" spans="2:13" x14ac:dyDescent="0.2">
      <c r="B95" t="s">
        <v>18</v>
      </c>
    </row>
    <row r="96" spans="2:13" x14ac:dyDescent="0.2">
      <c r="B96">
        <v>100000</v>
      </c>
      <c r="C96">
        <v>998.85270700000001</v>
      </c>
      <c r="D96">
        <v>-11596.307537000001</v>
      </c>
      <c r="E96">
        <v>44175.653542</v>
      </c>
      <c r="F96">
        <v>-3.1956030000000002</v>
      </c>
      <c r="G96">
        <v>803</v>
      </c>
      <c r="H96">
        <v>1197</v>
      </c>
    </row>
    <row r="97" spans="2:13" x14ac:dyDescent="0.2">
      <c r="B97">
        <v>100000</v>
      </c>
      <c r="C97">
        <v>999.22408499999995</v>
      </c>
      <c r="D97">
        <v>-11624.029393000001</v>
      </c>
      <c r="E97">
        <v>44186.716547000004</v>
      </c>
      <c r="F97">
        <v>-3.0691619999999999</v>
      </c>
      <c r="G97">
        <v>777</v>
      </c>
      <c r="H97">
        <v>1223</v>
      </c>
    </row>
    <row r="98" spans="2:13" x14ac:dyDescent="0.2">
      <c r="B98">
        <v>100000</v>
      </c>
      <c r="C98">
        <v>999.00958300000002</v>
      </c>
      <c r="D98">
        <v>-11619.678171</v>
      </c>
      <c r="E98">
        <v>44189.592861999998</v>
      </c>
      <c r="F98">
        <v>-3.1609039999999999</v>
      </c>
      <c r="G98">
        <v>784</v>
      </c>
      <c r="H98">
        <v>1216</v>
      </c>
    </row>
    <row r="99" spans="2:13" x14ac:dyDescent="0.2">
      <c r="B99">
        <v>100000</v>
      </c>
      <c r="C99">
        <v>999.490678</v>
      </c>
      <c r="D99">
        <v>-11632.965657000001</v>
      </c>
      <c r="E99">
        <v>44207.748313999997</v>
      </c>
      <c r="F99">
        <v>-3.0793119999999998</v>
      </c>
      <c r="G99">
        <v>765</v>
      </c>
      <c r="H99">
        <v>1235</v>
      </c>
    </row>
    <row r="100" spans="2:13" x14ac:dyDescent="0.2">
      <c r="B100">
        <v>100000</v>
      </c>
      <c r="C100">
        <v>1000.755252</v>
      </c>
      <c r="D100">
        <v>-11609.242054</v>
      </c>
      <c r="E100">
        <v>44100.324056999998</v>
      </c>
      <c r="F100">
        <v>-3.3187489999999999</v>
      </c>
      <c r="G100">
        <v>816</v>
      </c>
      <c r="H100">
        <v>1184</v>
      </c>
      <c r="I100">
        <f>AVERAGE(D96:D105)</f>
        <v>-11612.8722812</v>
      </c>
      <c r="J100">
        <f>I100/2000</f>
        <v>-5.8064361405999998</v>
      </c>
      <c r="K100">
        <f>J100-(G106*$J$9+H106*$J$148)/2000</f>
        <v>-0.10290991091760038</v>
      </c>
      <c r="L100">
        <f>H106/SUM(G106:H106)</f>
        <v>0.60520000000000007</v>
      </c>
      <c r="M100">
        <f>AVERAGE(E96:E105)/2000</f>
        <v>22.087516766099995</v>
      </c>
    </row>
    <row r="101" spans="2:13" x14ac:dyDescent="0.2">
      <c r="B101">
        <v>100000</v>
      </c>
      <c r="C101">
        <v>1000.72</v>
      </c>
      <c r="D101">
        <v>-11603</v>
      </c>
      <c r="E101">
        <v>44193.1</v>
      </c>
      <c r="F101">
        <v>0.710314</v>
      </c>
      <c r="G101">
        <v>788</v>
      </c>
      <c r="H101">
        <v>1212</v>
      </c>
    </row>
    <row r="102" spans="2:13" x14ac:dyDescent="0.2">
      <c r="B102">
        <v>100000</v>
      </c>
      <c r="C102">
        <v>999.56</v>
      </c>
      <c r="D102">
        <v>-11579.8</v>
      </c>
      <c r="E102">
        <v>44176.1</v>
      </c>
      <c r="F102">
        <v>-1.2815300000000001</v>
      </c>
      <c r="G102">
        <v>811</v>
      </c>
      <c r="H102">
        <v>1189</v>
      </c>
    </row>
    <row r="103" spans="2:13" x14ac:dyDescent="0.2">
      <c r="B103">
        <v>100000</v>
      </c>
      <c r="C103">
        <v>1000.33</v>
      </c>
      <c r="D103">
        <v>-11622.9</v>
      </c>
      <c r="E103">
        <v>44199.8</v>
      </c>
      <c r="F103">
        <v>0.59926900000000005</v>
      </c>
      <c r="G103">
        <v>776</v>
      </c>
      <c r="H103">
        <v>1224</v>
      </c>
    </row>
    <row r="104" spans="2:13" x14ac:dyDescent="0.2">
      <c r="B104">
        <v>100000</v>
      </c>
      <c r="C104">
        <v>999.68200000000002</v>
      </c>
      <c r="D104">
        <v>-11606.5</v>
      </c>
      <c r="E104">
        <v>44150.1</v>
      </c>
      <c r="F104">
        <v>7.0753200000000002E-2</v>
      </c>
      <c r="G104">
        <v>799</v>
      </c>
      <c r="H104">
        <v>1201</v>
      </c>
    </row>
    <row r="105" spans="2:13" x14ac:dyDescent="0.2">
      <c r="B105">
        <v>100000</v>
      </c>
      <c r="C105">
        <v>999.83900000000006</v>
      </c>
      <c r="D105">
        <v>-11634.3</v>
      </c>
      <c r="E105">
        <v>44171.199999999997</v>
      </c>
      <c r="F105">
        <v>-0.64753700000000003</v>
      </c>
      <c r="G105">
        <v>777</v>
      </c>
      <c r="H105">
        <v>1223</v>
      </c>
    </row>
    <row r="106" spans="2:13" x14ac:dyDescent="0.2">
      <c r="E106">
        <f>AVERAGE(E96:E105)/2000</f>
        <v>22.087516766099995</v>
      </c>
      <c r="G106">
        <f>AVERAGE(G96:G105)</f>
        <v>789.6</v>
      </c>
      <c r="H106">
        <f>AVERAGE(H96:H105)</f>
        <v>1210.4000000000001</v>
      </c>
      <c r="I106">
        <f>STDEV(D96:D105)/SQRT(COUNT(D96:D105))</f>
        <v>5.430019741648084</v>
      </c>
    </row>
    <row r="107" spans="2:13" x14ac:dyDescent="0.2">
      <c r="B107" t="s">
        <v>39</v>
      </c>
    </row>
    <row r="108" spans="2:13" x14ac:dyDescent="0.2">
      <c r="B108">
        <v>100000</v>
      </c>
      <c r="C108">
        <v>999.31988899999999</v>
      </c>
      <c r="D108">
        <v>-11790.684406</v>
      </c>
      <c r="E108">
        <v>44422.821881000003</v>
      </c>
      <c r="F108">
        <v>-3.0177649999999998</v>
      </c>
      <c r="G108">
        <v>598</v>
      </c>
      <c r="H108">
        <v>1402</v>
      </c>
    </row>
    <row r="109" spans="2:13" x14ac:dyDescent="0.2">
      <c r="B109">
        <v>100000</v>
      </c>
      <c r="C109">
        <v>1000.710423</v>
      </c>
      <c r="D109">
        <v>-11744.595542999999</v>
      </c>
      <c r="E109">
        <v>44380.046743999999</v>
      </c>
      <c r="F109">
        <v>-2.8300550000000002</v>
      </c>
      <c r="G109">
        <v>645</v>
      </c>
      <c r="H109">
        <v>1355</v>
      </c>
    </row>
    <row r="110" spans="2:13" x14ac:dyDescent="0.2">
      <c r="B110">
        <v>100000</v>
      </c>
      <c r="C110">
        <v>1000.582533</v>
      </c>
      <c r="D110">
        <v>-11782.523800000001</v>
      </c>
      <c r="E110">
        <v>44458.534075000003</v>
      </c>
      <c r="F110">
        <v>-2.9556480000000001</v>
      </c>
      <c r="G110">
        <v>591</v>
      </c>
      <c r="H110">
        <v>1409</v>
      </c>
    </row>
    <row r="111" spans="2:13" x14ac:dyDescent="0.2">
      <c r="B111">
        <v>100000</v>
      </c>
      <c r="C111">
        <v>1000.946115</v>
      </c>
      <c r="D111">
        <v>-11779.127947999999</v>
      </c>
      <c r="E111">
        <v>44418.937017999997</v>
      </c>
      <c r="F111">
        <v>-3.1072790000000001</v>
      </c>
      <c r="G111">
        <v>607</v>
      </c>
      <c r="H111">
        <v>1393</v>
      </c>
    </row>
    <row r="112" spans="2:13" x14ac:dyDescent="0.2">
      <c r="B112">
        <v>100000</v>
      </c>
      <c r="C112">
        <v>1000.827189</v>
      </c>
      <c r="D112">
        <v>-11764.999701000001</v>
      </c>
      <c r="E112">
        <v>44356.248188999998</v>
      </c>
      <c r="F112">
        <v>-3.0754130000000002</v>
      </c>
      <c r="G112">
        <v>629</v>
      </c>
      <c r="H112">
        <v>1371</v>
      </c>
      <c r="I112">
        <f>AVERAGE(D108:D117)</f>
        <v>-11773.163139799999</v>
      </c>
      <c r="J112">
        <f>I112/2000</f>
        <v>-5.8865815698999997</v>
      </c>
      <c r="K112">
        <f>J112-(G118*$J$9+H118*$J$148)/2000</f>
        <v>-0.10178059699959974</v>
      </c>
      <c r="L112">
        <f>H118/SUM(G118:H118)</f>
        <v>0.69420000000000004</v>
      </c>
      <c r="M112">
        <f>AVERAGE(E108:E117)/2000</f>
        <v>22.20266939535</v>
      </c>
    </row>
    <row r="113" spans="2:13" x14ac:dyDescent="0.2">
      <c r="B113">
        <v>100000</v>
      </c>
      <c r="C113">
        <v>1001.4</v>
      </c>
      <c r="D113">
        <v>-11770.8</v>
      </c>
      <c r="E113">
        <v>44413.5</v>
      </c>
      <c r="F113">
        <v>-5.2011599999999998E-2</v>
      </c>
      <c r="G113">
        <v>606</v>
      </c>
      <c r="H113">
        <v>1394</v>
      </c>
    </row>
    <row r="114" spans="2:13" x14ac:dyDescent="0.2">
      <c r="B114">
        <v>100000</v>
      </c>
      <c r="C114">
        <v>999.65700000000004</v>
      </c>
      <c r="D114">
        <v>-11778.8</v>
      </c>
      <c r="E114">
        <v>44444.3</v>
      </c>
      <c r="F114">
        <v>0.36819099999999999</v>
      </c>
      <c r="G114">
        <v>595</v>
      </c>
      <c r="H114">
        <v>1405</v>
      </c>
    </row>
    <row r="115" spans="2:13" x14ac:dyDescent="0.2">
      <c r="B115">
        <v>100000</v>
      </c>
      <c r="C115">
        <v>999.50900000000001</v>
      </c>
      <c r="D115">
        <v>-11739.3</v>
      </c>
      <c r="E115">
        <v>44320.9</v>
      </c>
      <c r="F115">
        <v>-0.103938</v>
      </c>
      <c r="G115">
        <v>657</v>
      </c>
      <c r="H115">
        <v>1343</v>
      </c>
    </row>
    <row r="116" spans="2:13" x14ac:dyDescent="0.2">
      <c r="B116">
        <v>100000</v>
      </c>
      <c r="C116">
        <v>999.85900000000004</v>
      </c>
      <c r="D116">
        <v>-11791.9</v>
      </c>
      <c r="E116">
        <v>44423.4</v>
      </c>
      <c r="F116">
        <v>0.375606</v>
      </c>
      <c r="G116">
        <v>591</v>
      </c>
      <c r="H116">
        <v>1409</v>
      </c>
    </row>
    <row r="117" spans="2:13" x14ac:dyDescent="0.2">
      <c r="B117">
        <v>100000</v>
      </c>
      <c r="C117">
        <v>1000.34</v>
      </c>
      <c r="D117">
        <v>-11788.9</v>
      </c>
      <c r="E117">
        <v>44414.7</v>
      </c>
      <c r="F117">
        <v>0.163304</v>
      </c>
      <c r="G117">
        <v>597</v>
      </c>
      <c r="H117">
        <v>1403</v>
      </c>
    </row>
    <row r="118" spans="2:13" x14ac:dyDescent="0.2">
      <c r="E118">
        <f>AVERAGE(E108:E117)/2000</f>
        <v>22.20266939535</v>
      </c>
      <c r="G118">
        <f>AVERAGE(G108:G117)</f>
        <v>611.6</v>
      </c>
      <c r="H118">
        <f>AVERAGE(H108:H117)</f>
        <v>1388.4</v>
      </c>
      <c r="I118">
        <f>STDEV(D108:D117)/SQRT(COUNT(D108:D117))</f>
        <v>5.8648998706186211</v>
      </c>
    </row>
    <row r="119" spans="2:13" x14ac:dyDescent="0.2">
      <c r="B119" t="s">
        <v>19</v>
      </c>
    </row>
    <row r="120" spans="2:13" x14ac:dyDescent="0.2">
      <c r="B120">
        <v>100000</v>
      </c>
      <c r="C120">
        <v>1000.496847</v>
      </c>
      <c r="D120">
        <v>-11931.568257000001</v>
      </c>
      <c r="E120">
        <v>44680.556850000001</v>
      </c>
      <c r="F120">
        <v>-3.0468839999999999</v>
      </c>
      <c r="G120">
        <v>414</v>
      </c>
      <c r="H120">
        <v>1586</v>
      </c>
    </row>
    <row r="121" spans="2:13" x14ac:dyDescent="0.2">
      <c r="B121">
        <v>100000</v>
      </c>
      <c r="C121">
        <v>1000.763561</v>
      </c>
      <c r="D121">
        <v>-11906.296859</v>
      </c>
      <c r="E121">
        <v>44703.468353999997</v>
      </c>
      <c r="F121">
        <v>-2.9848249999999998</v>
      </c>
      <c r="G121">
        <v>426</v>
      </c>
      <c r="H121">
        <v>1574</v>
      </c>
    </row>
    <row r="122" spans="2:13" x14ac:dyDescent="0.2">
      <c r="B122">
        <v>100000</v>
      </c>
      <c r="C122">
        <v>999.87974199999996</v>
      </c>
      <c r="D122">
        <v>-11952.900799999999</v>
      </c>
      <c r="E122">
        <v>44739.980213000003</v>
      </c>
      <c r="F122">
        <v>-3.1147520000000002</v>
      </c>
      <c r="G122">
        <v>381</v>
      </c>
      <c r="H122">
        <v>1619</v>
      </c>
    </row>
    <row r="123" spans="2:13" x14ac:dyDescent="0.2">
      <c r="B123">
        <v>100000</v>
      </c>
      <c r="C123">
        <v>1000.003166</v>
      </c>
      <c r="D123">
        <v>-11914.680307000001</v>
      </c>
      <c r="E123">
        <v>44725.562343999998</v>
      </c>
      <c r="F123">
        <v>-3.0778430000000001</v>
      </c>
      <c r="G123">
        <v>412</v>
      </c>
      <c r="H123">
        <v>1588</v>
      </c>
    </row>
    <row r="124" spans="2:13" x14ac:dyDescent="0.2">
      <c r="B124">
        <v>100000</v>
      </c>
      <c r="C124">
        <v>999.15810299999998</v>
      </c>
      <c r="D124">
        <v>-11908.236811999999</v>
      </c>
      <c r="E124">
        <v>44770.379166999999</v>
      </c>
      <c r="F124">
        <v>-3.0517509999999999</v>
      </c>
      <c r="G124">
        <v>405</v>
      </c>
      <c r="H124">
        <v>1595</v>
      </c>
      <c r="I124">
        <f>AVERAGE(D120:D129)</f>
        <v>-11920.838303500002</v>
      </c>
      <c r="J124">
        <f>I124/2000</f>
        <v>-5.9604191517500009</v>
      </c>
      <c r="K124">
        <f>J124-(G130*$J$9+H130*$J$148)/2000</f>
        <v>-8.2471843925602251E-2</v>
      </c>
      <c r="L124">
        <f>H130/SUM(G130:H130)</f>
        <v>0.79620000000000002</v>
      </c>
      <c r="M124">
        <f>AVERAGE(E120:E129)/2000</f>
        <v>22.364112346400002</v>
      </c>
    </row>
    <row r="125" spans="2:13" x14ac:dyDescent="0.2">
      <c r="B125">
        <v>100000</v>
      </c>
      <c r="C125">
        <v>1000.79</v>
      </c>
      <c r="D125">
        <v>-11919</v>
      </c>
      <c r="E125">
        <v>44741.7</v>
      </c>
      <c r="F125">
        <v>0.28031099999999998</v>
      </c>
      <c r="G125">
        <v>407</v>
      </c>
      <c r="H125">
        <v>1593</v>
      </c>
    </row>
    <row r="126" spans="2:13" x14ac:dyDescent="0.2">
      <c r="B126">
        <v>100000</v>
      </c>
      <c r="C126">
        <v>999.22900000000004</v>
      </c>
      <c r="D126">
        <v>-11897</v>
      </c>
      <c r="E126">
        <v>44710.1</v>
      </c>
      <c r="F126">
        <v>0.25142599999999998</v>
      </c>
      <c r="G126">
        <v>432</v>
      </c>
      <c r="H126">
        <v>1568</v>
      </c>
    </row>
    <row r="127" spans="2:13" x14ac:dyDescent="0.2">
      <c r="B127">
        <v>100000</v>
      </c>
      <c r="C127">
        <v>999.59299999999996</v>
      </c>
      <c r="D127">
        <v>-11929.6</v>
      </c>
      <c r="E127">
        <v>44756.1</v>
      </c>
      <c r="F127">
        <v>-0.25564100000000001</v>
      </c>
      <c r="G127">
        <v>394</v>
      </c>
      <c r="H127">
        <v>1606</v>
      </c>
    </row>
    <row r="128" spans="2:13" x14ac:dyDescent="0.2">
      <c r="B128">
        <v>100000</v>
      </c>
      <c r="C128">
        <v>999.78200000000004</v>
      </c>
      <c r="D128">
        <v>-11923</v>
      </c>
      <c r="E128">
        <v>44708.4</v>
      </c>
      <c r="F128">
        <v>-0.20628099999999999</v>
      </c>
      <c r="G128">
        <v>410</v>
      </c>
      <c r="H128">
        <v>1590</v>
      </c>
    </row>
    <row r="129" spans="2:13" x14ac:dyDescent="0.2">
      <c r="B129">
        <v>100000</v>
      </c>
      <c r="C129">
        <v>1000.13</v>
      </c>
      <c r="D129">
        <v>-11926.1</v>
      </c>
      <c r="E129">
        <v>44746</v>
      </c>
      <c r="F129">
        <v>-0.37886700000000001</v>
      </c>
      <c r="G129">
        <v>395</v>
      </c>
      <c r="H129">
        <v>1605</v>
      </c>
    </row>
    <row r="130" spans="2:13" x14ac:dyDescent="0.2">
      <c r="E130">
        <f>AVERAGE(E120:E129)/2000</f>
        <v>22.364112346400002</v>
      </c>
      <c r="G130">
        <f>AVERAGE(G120:G129)</f>
        <v>407.6</v>
      </c>
      <c r="H130">
        <f>AVERAGE(H120:H129)</f>
        <v>1592.4</v>
      </c>
      <c r="I130">
        <f>STDEV(D120:D129)/SQRT(COUNT(D120:D129))</f>
        <v>4.9800462758675508</v>
      </c>
    </row>
    <row r="131" spans="2:13" x14ac:dyDescent="0.2">
      <c r="B131" t="s">
        <v>43</v>
      </c>
    </row>
    <row r="132" spans="2:13" x14ac:dyDescent="0.2">
      <c r="B132">
        <v>100000</v>
      </c>
      <c r="C132">
        <v>1000.292501</v>
      </c>
      <c r="D132">
        <v>-12034.185883</v>
      </c>
      <c r="E132">
        <v>45134.931804</v>
      </c>
      <c r="F132">
        <v>-3.0317989999999999</v>
      </c>
      <c r="G132">
        <v>198</v>
      </c>
      <c r="H132">
        <v>1802</v>
      </c>
    </row>
    <row r="133" spans="2:13" x14ac:dyDescent="0.2">
      <c r="B133">
        <v>100000</v>
      </c>
      <c r="C133">
        <v>1000.465095</v>
      </c>
      <c r="D133">
        <v>-12050.396382999999</v>
      </c>
      <c r="E133">
        <v>45149.547517999999</v>
      </c>
      <c r="F133">
        <v>-3.0465049999999998</v>
      </c>
      <c r="G133">
        <v>181</v>
      </c>
      <c r="H133">
        <v>1819</v>
      </c>
    </row>
    <row r="134" spans="2:13" x14ac:dyDescent="0.2">
      <c r="B134">
        <v>100000</v>
      </c>
      <c r="C134">
        <v>1000.584576</v>
      </c>
      <c r="D134">
        <v>-12017.759484</v>
      </c>
      <c r="E134">
        <v>45138.289801999999</v>
      </c>
      <c r="F134">
        <v>-3.1555439999999999</v>
      </c>
      <c r="G134">
        <v>211</v>
      </c>
      <c r="H134">
        <v>1789</v>
      </c>
    </row>
    <row r="135" spans="2:13" x14ac:dyDescent="0.2">
      <c r="B135">
        <v>100000</v>
      </c>
      <c r="C135">
        <v>999.79657099999997</v>
      </c>
      <c r="D135">
        <v>-12044.11803</v>
      </c>
      <c r="E135">
        <v>45155.981902</v>
      </c>
      <c r="F135">
        <v>-3.0300379999999998</v>
      </c>
      <c r="G135">
        <v>185</v>
      </c>
      <c r="H135">
        <v>1815</v>
      </c>
    </row>
    <row r="136" spans="2:13" x14ac:dyDescent="0.2">
      <c r="B136">
        <v>100000</v>
      </c>
      <c r="C136">
        <v>1001.631156</v>
      </c>
      <c r="D136">
        <v>-12038.338404</v>
      </c>
      <c r="E136">
        <v>45145.535709999996</v>
      </c>
      <c r="F136">
        <v>-3.0849229999999999</v>
      </c>
      <c r="G136">
        <v>193</v>
      </c>
      <c r="H136">
        <v>1807</v>
      </c>
      <c r="I136">
        <f>AVERAGE(D132:D141)</f>
        <v>-12036.959818400001</v>
      </c>
      <c r="J136">
        <f>I136/2000</f>
        <v>-6.0184799091999999</v>
      </c>
      <c r="K136">
        <f>J136-(G142*$J$9+H142*$J$148)/2000</f>
        <v>-4.4053088780300342E-2</v>
      </c>
      <c r="L136">
        <f>H142/SUM(G142:H142)</f>
        <v>0.90185000000000004</v>
      </c>
      <c r="M136">
        <f>AVERAGE(E132:E141)/2000</f>
        <v>22.568294336799998</v>
      </c>
    </row>
    <row r="137" spans="2:13" x14ac:dyDescent="0.2">
      <c r="B137">
        <v>100000</v>
      </c>
      <c r="C137">
        <v>1000.52</v>
      </c>
      <c r="D137">
        <v>-12027.1</v>
      </c>
      <c r="E137">
        <v>45115.4</v>
      </c>
      <c r="F137">
        <v>-0.75226199999999999</v>
      </c>
      <c r="G137">
        <v>211</v>
      </c>
      <c r="H137">
        <v>1789</v>
      </c>
    </row>
    <row r="138" spans="2:13" x14ac:dyDescent="0.2">
      <c r="B138">
        <v>100000</v>
      </c>
      <c r="C138">
        <v>1000.33</v>
      </c>
      <c r="D138">
        <v>-12041.4</v>
      </c>
      <c r="E138">
        <v>45144.3</v>
      </c>
      <c r="F138">
        <v>-0.320685</v>
      </c>
      <c r="G138">
        <v>192</v>
      </c>
      <c r="H138">
        <v>1808</v>
      </c>
    </row>
    <row r="139" spans="2:13" x14ac:dyDescent="0.2">
      <c r="B139">
        <v>100000</v>
      </c>
      <c r="C139">
        <v>999.92899999999997</v>
      </c>
      <c r="D139">
        <v>-12030.5</v>
      </c>
      <c r="E139">
        <v>45113.3</v>
      </c>
      <c r="F139">
        <v>0.28709000000000001</v>
      </c>
      <c r="G139">
        <v>209</v>
      </c>
      <c r="H139">
        <v>1791</v>
      </c>
    </row>
    <row r="140" spans="2:13" x14ac:dyDescent="0.2">
      <c r="B140">
        <v>100000</v>
      </c>
      <c r="C140">
        <v>999.64200000000005</v>
      </c>
      <c r="D140">
        <v>-12046.8</v>
      </c>
      <c r="E140">
        <v>45142.6</v>
      </c>
      <c r="F140">
        <v>-0.309587</v>
      </c>
      <c r="G140">
        <v>186</v>
      </c>
      <c r="H140">
        <v>1814</v>
      </c>
    </row>
    <row r="141" spans="2:13" x14ac:dyDescent="0.2">
      <c r="B141">
        <v>100000</v>
      </c>
      <c r="C141">
        <v>999.69600000000003</v>
      </c>
      <c r="D141">
        <v>-12039</v>
      </c>
      <c r="E141">
        <v>45126</v>
      </c>
      <c r="F141">
        <v>0.32053100000000001</v>
      </c>
      <c r="G141">
        <v>197</v>
      </c>
      <c r="H141">
        <v>1803</v>
      </c>
    </row>
    <row r="142" spans="2:13" x14ac:dyDescent="0.2">
      <c r="E142">
        <f>AVERAGE(E132:E141)/2000</f>
        <v>22.568294336799998</v>
      </c>
      <c r="G142">
        <f>AVERAGE(G132:G141)</f>
        <v>196.3</v>
      </c>
      <c r="H142">
        <f>AVERAGE(H132:H141)</f>
        <v>1803.7</v>
      </c>
      <c r="I142">
        <f>STDEV(D132:D141)/SQRT(COUNT(D132:D141))</f>
        <v>3.1085568617695509</v>
      </c>
    </row>
    <row r="143" spans="2:13" x14ac:dyDescent="0.2">
      <c r="B143" t="s">
        <v>20</v>
      </c>
    </row>
    <row r="144" spans="2:13" x14ac:dyDescent="0.2">
      <c r="B144">
        <v>100000</v>
      </c>
      <c r="C144">
        <v>999.47386200000005</v>
      </c>
      <c r="D144">
        <v>-12128.166052</v>
      </c>
      <c r="E144">
        <v>45541.613815999997</v>
      </c>
      <c r="F144">
        <v>-2.9542250000000001</v>
      </c>
      <c r="G144">
        <v>0</v>
      </c>
      <c r="H144">
        <v>2000</v>
      </c>
    </row>
    <row r="145" spans="2:13" x14ac:dyDescent="0.2">
      <c r="B145">
        <v>100000</v>
      </c>
      <c r="C145">
        <v>999.31228399999998</v>
      </c>
      <c r="D145">
        <v>-12128.333205999999</v>
      </c>
      <c r="E145">
        <v>45541.224768</v>
      </c>
      <c r="F145">
        <v>-3.1115789999999999</v>
      </c>
      <c r="G145">
        <v>0</v>
      </c>
      <c r="H145">
        <v>2000</v>
      </c>
    </row>
    <row r="146" spans="2:13" x14ac:dyDescent="0.2">
      <c r="B146">
        <v>100000</v>
      </c>
      <c r="C146">
        <v>1000.748643</v>
      </c>
      <c r="D146">
        <v>-12127.645016</v>
      </c>
      <c r="E146">
        <v>45542.984739</v>
      </c>
      <c r="F146">
        <v>-3.0438499999999999</v>
      </c>
      <c r="G146">
        <v>0</v>
      </c>
      <c r="H146">
        <v>2000</v>
      </c>
    </row>
    <row r="147" spans="2:13" x14ac:dyDescent="0.2">
      <c r="B147">
        <v>100000</v>
      </c>
      <c r="C147">
        <v>998.66822100000002</v>
      </c>
      <c r="D147">
        <v>-12128.38751</v>
      </c>
      <c r="E147">
        <v>45540.066816999999</v>
      </c>
      <c r="F147">
        <v>-3.0129260000000002</v>
      </c>
      <c r="G147">
        <v>0</v>
      </c>
      <c r="H147">
        <v>2000</v>
      </c>
    </row>
    <row r="148" spans="2:13" x14ac:dyDescent="0.2">
      <c r="B148">
        <v>100000</v>
      </c>
      <c r="C148">
        <v>999.95094800000004</v>
      </c>
      <c r="D148">
        <v>-12128.041594</v>
      </c>
      <c r="E148">
        <v>45542.10039</v>
      </c>
      <c r="F148">
        <v>-3.0764119999999999</v>
      </c>
      <c r="G148">
        <v>0</v>
      </c>
      <c r="H148">
        <v>2000</v>
      </c>
      <c r="I148">
        <f>AVERAGE(D144:D148)</f>
        <v>-12128.1146756</v>
      </c>
      <c r="J148">
        <f>I148/2000</f>
        <v>-6.0640573377999996</v>
      </c>
      <c r="K148">
        <f>J148-(G149*$J$9+H149*$J$148)/2000</f>
        <v>0</v>
      </c>
      <c r="L148">
        <f>H149/SUM(G149:H149)</f>
        <v>1</v>
      </c>
      <c r="M148">
        <f>AVERAGE(E144:E148)/2000</f>
        <v>22.770799052999998</v>
      </c>
    </row>
    <row r="149" spans="2:13" x14ac:dyDescent="0.2">
      <c r="E149">
        <f>AVERAGE(E144:E148)/2000</f>
        <v>22.770799052999998</v>
      </c>
      <c r="G149">
        <f>AVERAGE(G144:G148)</f>
        <v>0</v>
      </c>
      <c r="H149">
        <f>AVERAGE(H144:H148)</f>
        <v>2000</v>
      </c>
      <c r="I149">
        <f>STDEV(D144:D148)/SQRT(5)</f>
        <v>0.1324301212252729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EB53-8BE4-6C40-ADC5-4E011581A7D6}">
  <dimension ref="B3:Y148"/>
  <sheetViews>
    <sheetView topLeftCell="F31" workbookViewId="0">
      <selection activeCell="Y42" sqref="Y42:Y57"/>
    </sheetView>
  </sheetViews>
  <sheetFormatPr baseColWidth="10" defaultRowHeight="16" x14ac:dyDescent="0.2"/>
  <sheetData>
    <row r="3" spans="2:23" x14ac:dyDescent="0.2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2:23" x14ac:dyDescent="0.2">
      <c r="B4">
        <v>100000</v>
      </c>
      <c r="C4">
        <v>1100.3791679999999</v>
      </c>
      <c r="D4">
        <v>-10270.058229</v>
      </c>
      <c r="E4">
        <v>42915.610335999998</v>
      </c>
      <c r="F4">
        <v>-3.6203989999999999</v>
      </c>
      <c r="G4">
        <v>2000</v>
      </c>
      <c r="H4">
        <v>0</v>
      </c>
    </row>
    <row r="5" spans="2:23" x14ac:dyDescent="0.2">
      <c r="B5">
        <v>100000</v>
      </c>
      <c r="C5">
        <v>1100.8780059999999</v>
      </c>
      <c r="D5">
        <v>-10270.231218000001</v>
      </c>
      <c r="E5">
        <v>42914.647256999997</v>
      </c>
      <c r="F5">
        <v>-3.3309009999999999</v>
      </c>
      <c r="G5">
        <v>2000</v>
      </c>
      <c r="H5">
        <v>0</v>
      </c>
    </row>
    <row r="6" spans="2:23" x14ac:dyDescent="0.2">
      <c r="B6">
        <v>100000</v>
      </c>
      <c r="C6">
        <v>1099.364419</v>
      </c>
      <c r="D6">
        <v>-10270.601070999999</v>
      </c>
      <c r="E6">
        <v>42914.793853000003</v>
      </c>
      <c r="F6">
        <v>-3.4739149999999999</v>
      </c>
      <c r="G6">
        <v>2000</v>
      </c>
      <c r="H6">
        <v>0</v>
      </c>
    </row>
    <row r="7" spans="2:23" x14ac:dyDescent="0.2">
      <c r="B7">
        <v>100000</v>
      </c>
      <c r="C7">
        <v>1100.3905440000001</v>
      </c>
      <c r="D7">
        <v>-10270.02728</v>
      </c>
      <c r="E7">
        <v>42913.686572999999</v>
      </c>
      <c r="F7">
        <v>-3.4399030000000002</v>
      </c>
      <c r="G7">
        <v>2000</v>
      </c>
      <c r="H7">
        <v>0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2:23" x14ac:dyDescent="0.2">
      <c r="B8">
        <v>100000</v>
      </c>
      <c r="C8">
        <v>1100.16031</v>
      </c>
      <c r="D8">
        <v>-10270.106975999999</v>
      </c>
      <c r="E8">
        <v>42912.363694</v>
      </c>
      <c r="F8">
        <v>-3.606455</v>
      </c>
      <c r="G8">
        <v>2000</v>
      </c>
      <c r="H8">
        <v>0</v>
      </c>
      <c r="I8">
        <f>AVERAGE(D4:D8)</f>
        <v>-10270.204954800001</v>
      </c>
      <c r="J8">
        <f>I8/2000</f>
        <v>-5.1351024774000003</v>
      </c>
      <c r="K8">
        <v>0</v>
      </c>
      <c r="L8">
        <f>H9/SUM(G9:H9)</f>
        <v>0</v>
      </c>
      <c r="M8">
        <f>AVERAGE(E4:E8)/2000</f>
        <v>21.457110171299998</v>
      </c>
      <c r="O8">
        <v>-5.1351024774000003</v>
      </c>
      <c r="P8">
        <v>0</v>
      </c>
      <c r="Q8">
        <v>0</v>
      </c>
      <c r="R8">
        <v>21.457110171299998</v>
      </c>
      <c r="T8">
        <v>-5.1351149999999999</v>
      </c>
      <c r="U8">
        <v>0</v>
      </c>
      <c r="V8">
        <v>21.456598</v>
      </c>
      <c r="W8">
        <f>T8-(1-U8)*$T$8-U8*$T$20</f>
        <v>0</v>
      </c>
    </row>
    <row r="9" spans="2:23" x14ac:dyDescent="0.2">
      <c r="G9">
        <f>AVERAGE(G4:G8)</f>
        <v>2000</v>
      </c>
      <c r="H9">
        <f>AVERAGE(H4:H8)</f>
        <v>0</v>
      </c>
      <c r="O9">
        <v>-5.1682434186000004</v>
      </c>
      <c r="P9">
        <v>1.3760457412769433E-2</v>
      </c>
      <c r="Q9">
        <v>5.1299999999999998E-2</v>
      </c>
      <c r="R9">
        <v>21.599312279199999</v>
      </c>
      <c r="T9">
        <v>-5.1675095000000004</v>
      </c>
      <c r="U9">
        <v>5.0334999999999998E-2</v>
      </c>
      <c r="V9">
        <v>21.597777499999999</v>
      </c>
      <c r="W9">
        <f t="shared" ref="W9:W20" si="0">T9-(1-U9)*$T$8-U9*$T$20</f>
        <v>1.3617050677499687E-2</v>
      </c>
    </row>
    <row r="10" spans="2:23" x14ac:dyDescent="0.2">
      <c r="B10" t="s">
        <v>14</v>
      </c>
      <c r="O10">
        <v>-5.2120056819</v>
      </c>
      <c r="P10">
        <v>1.2785434952490071E-2</v>
      </c>
      <c r="Q10">
        <v>9.8099999999999993E-2</v>
      </c>
      <c r="R10">
        <v>21.682692963500003</v>
      </c>
      <c r="T10">
        <v>-5.2132959999999997</v>
      </c>
      <c r="U10">
        <v>9.9269999999999997E-2</v>
      </c>
      <c r="V10">
        <v>21.683522</v>
      </c>
      <c r="W10">
        <f t="shared" si="0"/>
        <v>1.2562352255000131E-2</v>
      </c>
    </row>
    <row r="11" spans="2:23" x14ac:dyDescent="0.2">
      <c r="B11">
        <v>100000</v>
      </c>
      <c r="C11">
        <v>1100.358833</v>
      </c>
      <c r="D11">
        <v>-10330.744285000001</v>
      </c>
      <c r="E11">
        <v>43189.295585</v>
      </c>
      <c r="F11">
        <v>-3.4230040000000002</v>
      </c>
      <c r="G11">
        <v>1903</v>
      </c>
      <c r="H11">
        <v>97</v>
      </c>
      <c r="O11">
        <v>-5.2691496754999996</v>
      </c>
      <c r="P11">
        <v>2.5428399652609457E-3</v>
      </c>
      <c r="Q11">
        <v>0.14940000000000001</v>
      </c>
      <c r="R11">
        <v>21.741358886699999</v>
      </c>
      <c r="T11">
        <v>-5.2677630000000004</v>
      </c>
      <c r="U11">
        <v>0.14865</v>
      </c>
      <c r="V11">
        <v>21.742531</v>
      </c>
      <c r="W11">
        <f t="shared" si="0"/>
        <v>3.2339312249993757E-3</v>
      </c>
    </row>
    <row r="12" spans="2:23" x14ac:dyDescent="0.2">
      <c r="B12">
        <v>100000</v>
      </c>
      <c r="C12">
        <v>1099.5783469999999</v>
      </c>
      <c r="D12">
        <v>-10332.260934</v>
      </c>
      <c r="E12">
        <v>43193.309214000001</v>
      </c>
      <c r="F12">
        <v>-3.418167</v>
      </c>
      <c r="G12">
        <v>1902</v>
      </c>
      <c r="H12">
        <v>98</v>
      </c>
      <c r="O12">
        <v>-5.3591831946999999</v>
      </c>
      <c r="P12">
        <v>-1.8647105832370059E-2</v>
      </c>
      <c r="Q12">
        <v>0.22469999999999998</v>
      </c>
      <c r="R12">
        <v>21.8119475771</v>
      </c>
      <c r="T12">
        <v>-5.3645275000000003</v>
      </c>
      <c r="U12">
        <v>0.22882</v>
      </c>
      <c r="V12">
        <v>21.813056</v>
      </c>
      <c r="W12">
        <f t="shared" si="0"/>
        <v>-2.0246650670000754E-2</v>
      </c>
    </row>
    <row r="13" spans="2:23" x14ac:dyDescent="0.2">
      <c r="B13">
        <v>100000</v>
      </c>
      <c r="C13">
        <v>1099.8949950000001</v>
      </c>
      <c r="D13">
        <v>-10334.933201</v>
      </c>
      <c r="E13">
        <v>43205.518705000002</v>
      </c>
      <c r="F13">
        <v>-3.5160390000000001</v>
      </c>
      <c r="G13">
        <v>1898</v>
      </c>
      <c r="H13">
        <v>102</v>
      </c>
      <c r="O13">
        <v>-5.4602798665999996</v>
      </c>
      <c r="P13">
        <v>-4.6054640730629259E-2</v>
      </c>
      <c r="Q13">
        <v>0.30530000000000002</v>
      </c>
      <c r="R13">
        <v>21.8709040695</v>
      </c>
      <c r="T13">
        <v>-5.4547274999999997</v>
      </c>
      <c r="U13">
        <v>0.30136499999999999</v>
      </c>
      <c r="V13">
        <v>21.868485499999998</v>
      </c>
      <c r="W13">
        <f t="shared" si="0"/>
        <v>-4.4132794627499861E-2</v>
      </c>
    </row>
    <row r="14" spans="2:23" x14ac:dyDescent="0.2">
      <c r="B14">
        <v>100000</v>
      </c>
      <c r="C14">
        <v>1099.525963</v>
      </c>
      <c r="D14">
        <v>-10351.539280000001</v>
      </c>
      <c r="E14">
        <v>43225.064554999997</v>
      </c>
      <c r="F14">
        <v>-3.4455770000000001</v>
      </c>
      <c r="G14">
        <v>1881</v>
      </c>
      <c r="H14">
        <v>119</v>
      </c>
      <c r="O14">
        <v>-5.5714585757000004</v>
      </c>
      <c r="P14">
        <v>-7.2938828347250961E-2</v>
      </c>
      <c r="Q14">
        <v>0.39750000000000002</v>
      </c>
      <c r="R14">
        <v>21.946318115099995</v>
      </c>
      <c r="T14">
        <v>-5.5718354999999997</v>
      </c>
      <c r="U14">
        <v>0.39854499999999998</v>
      </c>
      <c r="V14">
        <v>21.948276499999999</v>
      </c>
      <c r="W14">
        <f t="shared" si="0"/>
        <v>-7.2407924957499592E-2</v>
      </c>
    </row>
    <row r="15" spans="2:23" x14ac:dyDescent="0.2">
      <c r="B15">
        <v>100000</v>
      </c>
      <c r="C15">
        <v>1099.380926</v>
      </c>
      <c r="D15">
        <v>-10332.956485999999</v>
      </c>
      <c r="E15">
        <v>43179.934733000002</v>
      </c>
      <c r="F15">
        <v>-3.397322</v>
      </c>
      <c r="G15">
        <v>1903</v>
      </c>
      <c r="H15">
        <v>97</v>
      </c>
      <c r="I15">
        <f>AVERAGE(D11:D20)</f>
        <v>-10335.3634186</v>
      </c>
      <c r="J15">
        <f>I15/2000</f>
        <v>-5.1676817093</v>
      </c>
      <c r="K15">
        <f>J15-(G21*$J$9+H21*$J$148)/2000</f>
        <v>-5.1676817093</v>
      </c>
      <c r="L15">
        <f>H21/SUM(G21:H21)</f>
        <v>5.0450000000000002E-2</v>
      </c>
      <c r="M15">
        <f>AVERAGE(E11:E20)/2000</f>
        <v>21.597916139599999</v>
      </c>
      <c r="O15">
        <v>-5.6865397698999995</v>
      </c>
      <c r="P15">
        <v>-9.4034373865128806E-2</v>
      </c>
      <c r="Q15">
        <v>0.50029999999999997</v>
      </c>
      <c r="R15">
        <v>22.046170654399997</v>
      </c>
      <c r="T15">
        <v>-5.6853410000000002</v>
      </c>
      <c r="U15">
        <v>0.49856</v>
      </c>
      <c r="V15">
        <v>22.039803500000001</v>
      </c>
      <c r="W15">
        <f t="shared" si="0"/>
        <v>-9.4489063360000625E-2</v>
      </c>
    </row>
    <row r="16" spans="2:23" x14ac:dyDescent="0.2">
      <c r="B16">
        <v>100000</v>
      </c>
      <c r="C16">
        <v>1100.68</v>
      </c>
      <c r="D16">
        <v>-10344.200000000001</v>
      </c>
      <c r="E16">
        <v>43223.7</v>
      </c>
      <c r="F16">
        <v>8.0695999999999997E-3</v>
      </c>
      <c r="G16">
        <v>1888</v>
      </c>
      <c r="H16">
        <v>112</v>
      </c>
      <c r="O16">
        <v>-5.7866463591999997</v>
      </c>
      <c r="P16">
        <v>-0.10253238341854942</v>
      </c>
      <c r="Q16">
        <v>0.60050000000000003</v>
      </c>
      <c r="R16">
        <v>22.1548199215</v>
      </c>
      <c r="T16">
        <v>-5.7897135000000004</v>
      </c>
      <c r="U16">
        <v>0.60155999999999998</v>
      </c>
      <c r="V16">
        <v>22.153783499999999</v>
      </c>
      <c r="W16">
        <f t="shared" si="0"/>
        <v>-0.10470859386000075</v>
      </c>
    </row>
    <row r="17" spans="2:23" x14ac:dyDescent="0.2">
      <c r="B17">
        <v>100000</v>
      </c>
      <c r="C17">
        <v>1099.82</v>
      </c>
      <c r="D17">
        <v>-10337.5</v>
      </c>
      <c r="E17">
        <v>43198.6</v>
      </c>
      <c r="F17">
        <v>-5.9167400000000002E-2</v>
      </c>
      <c r="G17">
        <v>1897</v>
      </c>
      <c r="H17">
        <v>103</v>
      </c>
      <c r="O17">
        <v>-5.8765080695999989</v>
      </c>
      <c r="P17">
        <v>-9.9505553875909314E-2</v>
      </c>
      <c r="Q17">
        <v>0.70210000000000006</v>
      </c>
      <c r="R17">
        <v>22.287546053100002</v>
      </c>
      <c r="T17">
        <v>-5.8766394999999996</v>
      </c>
      <c r="U17">
        <v>0.70096999999999998</v>
      </c>
      <c r="V17">
        <v>22.285516999999999</v>
      </c>
      <c r="W17">
        <f t="shared" si="0"/>
        <v>-0.10076326669500002</v>
      </c>
    </row>
    <row r="18" spans="2:23" x14ac:dyDescent="0.2">
      <c r="B18">
        <v>100000</v>
      </c>
      <c r="C18">
        <v>1100.51</v>
      </c>
      <c r="D18">
        <v>-10333.799999999999</v>
      </c>
      <c r="E18">
        <v>43178.5</v>
      </c>
      <c r="F18">
        <v>0.17930699999999999</v>
      </c>
      <c r="G18">
        <v>1904</v>
      </c>
      <c r="H18">
        <v>96</v>
      </c>
      <c r="O18">
        <v>-5.9482200000000001</v>
      </c>
      <c r="P18">
        <v>-8.0980290453680048E-2</v>
      </c>
      <c r="Q18">
        <v>0.80079999999999996</v>
      </c>
      <c r="R18">
        <v>22.443200000000001</v>
      </c>
      <c r="T18">
        <v>-5.9470175000000003</v>
      </c>
      <c r="U18">
        <v>0.79908000000000001</v>
      </c>
      <c r="V18">
        <v>22.442739499999998</v>
      </c>
      <c r="W18">
        <f t="shared" si="0"/>
        <v>-8.1458277980000382E-2</v>
      </c>
    </row>
    <row r="19" spans="2:23" x14ac:dyDescent="0.2">
      <c r="B19">
        <v>100000</v>
      </c>
      <c r="C19">
        <v>1099.43</v>
      </c>
      <c r="D19">
        <v>-10326.5</v>
      </c>
      <c r="E19">
        <v>43168.2</v>
      </c>
      <c r="F19">
        <v>0.44895800000000002</v>
      </c>
      <c r="G19">
        <v>1911</v>
      </c>
      <c r="H19">
        <v>89</v>
      </c>
      <c r="O19">
        <v>-6.0064696152999995</v>
      </c>
      <c r="P19">
        <v>-4.7895603191968839E-2</v>
      </c>
      <c r="Q19">
        <v>0.90070000000000006</v>
      </c>
      <c r="R19">
        <v>22.6298230166</v>
      </c>
      <c r="T19">
        <v>-6.0047344999999996</v>
      </c>
      <c r="U19">
        <v>0.90010999999999997</v>
      </c>
      <c r="V19">
        <v>22.632684000000001</v>
      </c>
      <c r="W19">
        <f t="shared" si="0"/>
        <v>-4.682309828500042E-2</v>
      </c>
    </row>
    <row r="20" spans="2:23" x14ac:dyDescent="0.2">
      <c r="B20">
        <v>100000</v>
      </c>
      <c r="C20">
        <v>1100.2</v>
      </c>
      <c r="D20">
        <v>-10329.200000000001</v>
      </c>
      <c r="E20">
        <v>43196.2</v>
      </c>
      <c r="F20">
        <v>0.32013399999999997</v>
      </c>
      <c r="G20">
        <v>1904</v>
      </c>
      <c r="H20">
        <v>96</v>
      </c>
      <c r="O20">
        <v>-6.0493597602999998</v>
      </c>
      <c r="P20">
        <v>0</v>
      </c>
      <c r="Q20">
        <v>1</v>
      </c>
      <c r="R20">
        <v>22.844565622899999</v>
      </c>
      <c r="T20">
        <v>-6.0492214999999998</v>
      </c>
      <c r="U20">
        <v>1</v>
      </c>
      <c r="V20">
        <v>22.845239500000002</v>
      </c>
      <c r="W20">
        <f t="shared" si="0"/>
        <v>0</v>
      </c>
    </row>
    <row r="21" spans="2:23" x14ac:dyDescent="0.2">
      <c r="E21">
        <f>AVERAGE(E11:E15)/2000</f>
        <v>21.599312279199999</v>
      </c>
      <c r="G21">
        <f>AVERAGE(G11:G20)</f>
        <v>1899.1</v>
      </c>
      <c r="H21">
        <f>AVERAGE(H11:H20)</f>
        <v>100.9</v>
      </c>
      <c r="I21">
        <f>STDEV(D11:D20)/SQRT(COUNT(D11:D20))</f>
        <v>2.3575907109173775</v>
      </c>
    </row>
    <row r="22" spans="2:23" x14ac:dyDescent="0.2">
      <c r="B22" t="s">
        <v>0</v>
      </c>
    </row>
    <row r="23" spans="2:23" x14ac:dyDescent="0.2">
      <c r="B23">
        <v>100000</v>
      </c>
      <c r="C23">
        <v>1100.2474609999999</v>
      </c>
      <c r="D23">
        <v>-10434.320892</v>
      </c>
      <c r="E23">
        <v>43375.029075999999</v>
      </c>
      <c r="F23">
        <v>-3.4567809999999999</v>
      </c>
      <c r="G23">
        <v>1794</v>
      </c>
      <c r="H23">
        <v>206</v>
      </c>
    </row>
    <row r="24" spans="2:23" x14ac:dyDescent="0.2">
      <c r="B24">
        <v>100000</v>
      </c>
      <c r="C24">
        <v>1100.846863</v>
      </c>
      <c r="D24">
        <v>-10433.494504</v>
      </c>
      <c r="E24">
        <v>43372.442283999997</v>
      </c>
      <c r="F24">
        <v>-3.5143710000000001</v>
      </c>
      <c r="G24">
        <v>1796</v>
      </c>
      <c r="H24">
        <v>204</v>
      </c>
    </row>
    <row r="25" spans="2:23" x14ac:dyDescent="0.2">
      <c r="B25">
        <v>100000</v>
      </c>
      <c r="C25">
        <v>1099.030076</v>
      </c>
      <c r="D25">
        <v>-10416.120453</v>
      </c>
      <c r="E25">
        <v>43350.727612000002</v>
      </c>
      <c r="F25">
        <v>-3.623049</v>
      </c>
      <c r="G25">
        <v>1811</v>
      </c>
      <c r="H25">
        <v>189</v>
      </c>
    </row>
    <row r="26" spans="2:23" x14ac:dyDescent="0.2">
      <c r="B26">
        <v>100000</v>
      </c>
      <c r="C26">
        <v>1099.53495</v>
      </c>
      <c r="D26">
        <v>-10424.929108</v>
      </c>
      <c r="E26">
        <v>43372.300646000003</v>
      </c>
      <c r="F26">
        <v>-3.5267580000000001</v>
      </c>
      <c r="G26">
        <v>1803</v>
      </c>
      <c r="H26">
        <v>197</v>
      </c>
    </row>
    <row r="27" spans="2:23" x14ac:dyDescent="0.2">
      <c r="B27">
        <v>100000</v>
      </c>
      <c r="C27">
        <v>1100.0491460000001</v>
      </c>
      <c r="D27">
        <v>-10411.191862</v>
      </c>
      <c r="E27">
        <v>43356.430016999999</v>
      </c>
      <c r="F27">
        <v>-3.5322939999999998</v>
      </c>
      <c r="G27">
        <v>1815</v>
      </c>
      <c r="H27">
        <v>185</v>
      </c>
      <c r="I27">
        <f>AVERAGE(D23:D32)</f>
        <v>-10429.135681899999</v>
      </c>
      <c r="J27">
        <f>I27/2000</f>
        <v>-5.21456784095</v>
      </c>
      <c r="K27">
        <f>J27-(G33*$J$9+H33*$J$148)/2000</f>
        <v>-5.21456784095</v>
      </c>
      <c r="L27">
        <f>H33/SUM(G33:H33)</f>
        <v>0.10059999999999999</v>
      </c>
      <c r="M27">
        <f>AVERAGE(E23:E32)/2000</f>
        <v>21.686051481749999</v>
      </c>
    </row>
    <row r="28" spans="2:23" x14ac:dyDescent="0.2">
      <c r="B28">
        <v>100000</v>
      </c>
      <c r="C28">
        <v>1100.82</v>
      </c>
      <c r="D28">
        <v>-10437.9</v>
      </c>
      <c r="E28">
        <v>43389.5</v>
      </c>
      <c r="F28">
        <v>-0.222215</v>
      </c>
      <c r="G28">
        <v>1790</v>
      </c>
      <c r="H28">
        <v>210</v>
      </c>
    </row>
    <row r="29" spans="2:23" x14ac:dyDescent="0.2">
      <c r="B29">
        <v>100000</v>
      </c>
      <c r="C29">
        <v>1099.27</v>
      </c>
      <c r="D29">
        <v>-10438.4</v>
      </c>
      <c r="E29">
        <v>43374.9</v>
      </c>
      <c r="F29">
        <v>0.64152600000000004</v>
      </c>
      <c r="G29">
        <v>1791</v>
      </c>
      <c r="H29">
        <v>209</v>
      </c>
    </row>
    <row r="30" spans="2:23" x14ac:dyDescent="0.2">
      <c r="B30">
        <v>100000</v>
      </c>
      <c r="C30">
        <v>1099.9000000000001</v>
      </c>
      <c r="D30">
        <v>-10424</v>
      </c>
      <c r="E30">
        <v>43366.5</v>
      </c>
      <c r="F30">
        <v>-0.42674899999999999</v>
      </c>
      <c r="G30">
        <v>1804</v>
      </c>
      <c r="H30">
        <v>196</v>
      </c>
    </row>
    <row r="31" spans="2:23" x14ac:dyDescent="0.2">
      <c r="B31">
        <v>100000</v>
      </c>
      <c r="C31">
        <v>1099.1600000000001</v>
      </c>
      <c r="D31">
        <v>-10439.200000000001</v>
      </c>
      <c r="E31">
        <v>43392.9</v>
      </c>
      <c r="F31">
        <v>5.1736400000000002E-2</v>
      </c>
      <c r="G31">
        <v>1787</v>
      </c>
      <c r="H31">
        <v>213</v>
      </c>
    </row>
    <row r="32" spans="2:23" x14ac:dyDescent="0.2">
      <c r="B32">
        <v>100000</v>
      </c>
      <c r="C32">
        <v>1099.02</v>
      </c>
      <c r="D32">
        <v>-10431.799999999999</v>
      </c>
      <c r="E32">
        <v>43370.3</v>
      </c>
      <c r="F32">
        <v>0.59559200000000001</v>
      </c>
      <c r="G32">
        <v>1797</v>
      </c>
      <c r="H32">
        <v>203</v>
      </c>
    </row>
    <row r="33" spans="2:25" x14ac:dyDescent="0.2">
      <c r="E33">
        <f>AVERAGE(E23:E27)/2000</f>
        <v>21.682692963500003</v>
      </c>
      <c r="G33">
        <f>AVERAGE(G23:G32)</f>
        <v>1798.8</v>
      </c>
      <c r="H33">
        <f>AVERAGE(H23:H32)</f>
        <v>201.2</v>
      </c>
      <c r="I33">
        <f>STDEV(D23:D32)/SQRT(COUNT(D23:D32))</f>
        <v>3.0774503041925594</v>
      </c>
    </row>
    <row r="34" spans="2:25" x14ac:dyDescent="0.2">
      <c r="B34" t="s">
        <v>15</v>
      </c>
    </row>
    <row r="35" spans="2:25" x14ac:dyDescent="0.2">
      <c r="B35">
        <v>100000</v>
      </c>
      <c r="C35">
        <v>1100.81648</v>
      </c>
      <c r="D35">
        <v>-10555.856906999999</v>
      </c>
      <c r="E35">
        <v>43501.019697000003</v>
      </c>
      <c r="F35">
        <v>-3.4859309999999999</v>
      </c>
      <c r="G35">
        <v>1686</v>
      </c>
      <c r="H35">
        <v>314</v>
      </c>
    </row>
    <row r="36" spans="2:25" x14ac:dyDescent="0.2">
      <c r="B36">
        <v>100000</v>
      </c>
      <c r="C36">
        <v>1099.775572</v>
      </c>
      <c r="D36">
        <v>-10538.761839999999</v>
      </c>
      <c r="E36">
        <v>43473.271197000002</v>
      </c>
      <c r="F36">
        <v>-3.5222989999999998</v>
      </c>
      <c r="G36">
        <v>1703</v>
      </c>
      <c r="H36">
        <v>297</v>
      </c>
    </row>
    <row r="37" spans="2:25" x14ac:dyDescent="0.2">
      <c r="B37">
        <v>100000</v>
      </c>
      <c r="C37">
        <v>1099.281763</v>
      </c>
      <c r="D37">
        <v>-10509.339892</v>
      </c>
      <c r="E37">
        <v>43458.498122999998</v>
      </c>
      <c r="F37">
        <v>-3.3529520000000002</v>
      </c>
      <c r="G37">
        <v>1726</v>
      </c>
      <c r="H37">
        <v>274</v>
      </c>
    </row>
    <row r="38" spans="2:25" x14ac:dyDescent="0.2">
      <c r="B38">
        <v>100000</v>
      </c>
      <c r="C38">
        <v>1099.931703</v>
      </c>
      <c r="D38">
        <v>-10541.194664000001</v>
      </c>
      <c r="E38">
        <v>43490.644488999998</v>
      </c>
      <c r="F38">
        <v>-3.4380250000000001</v>
      </c>
      <c r="G38">
        <v>1697</v>
      </c>
      <c r="H38">
        <v>303</v>
      </c>
    </row>
    <row r="39" spans="2:25" x14ac:dyDescent="0.2">
      <c r="B39">
        <v>100000</v>
      </c>
      <c r="C39">
        <v>1101.187187</v>
      </c>
      <c r="D39">
        <v>-10546.343451999999</v>
      </c>
      <c r="E39">
        <v>43490.155360999997</v>
      </c>
      <c r="F39">
        <v>-3.4525649999999999</v>
      </c>
      <c r="G39">
        <v>1694</v>
      </c>
      <c r="H39">
        <v>306</v>
      </c>
      <c r="I39">
        <f>AVERAGE(D35:D44)</f>
        <v>-10532.079675499999</v>
      </c>
      <c r="J39">
        <f>I39/2000</f>
        <v>-5.2660398377499993</v>
      </c>
      <c r="K39">
        <f>J39-(G45*$J$9+H45*$J$148)/2000</f>
        <v>-5.2660398377499993</v>
      </c>
      <c r="L39">
        <f>H45/SUM(G45:H45)</f>
        <v>0.14684999999999998</v>
      </c>
      <c r="M39">
        <f>AVERAGE(E35:E44)/2000</f>
        <v>21.739584443349997</v>
      </c>
    </row>
    <row r="40" spans="2:25" x14ac:dyDescent="0.2">
      <c r="B40">
        <v>100000</v>
      </c>
      <c r="C40">
        <v>1101.18</v>
      </c>
      <c r="D40">
        <v>-10531.1</v>
      </c>
      <c r="E40">
        <v>43482.5</v>
      </c>
      <c r="F40">
        <v>-0.17851400000000001</v>
      </c>
      <c r="G40">
        <v>1707</v>
      </c>
      <c r="H40">
        <v>293</v>
      </c>
    </row>
    <row r="41" spans="2:25" x14ac:dyDescent="0.2">
      <c r="B41">
        <v>100000</v>
      </c>
      <c r="C41">
        <v>1099.92</v>
      </c>
      <c r="D41">
        <v>-10516.8</v>
      </c>
      <c r="E41">
        <v>43448</v>
      </c>
      <c r="F41">
        <v>1.3861E-2</v>
      </c>
      <c r="G41">
        <v>1723</v>
      </c>
      <c r="H41">
        <v>277</v>
      </c>
      <c r="Q41" t="s">
        <v>74</v>
      </c>
    </row>
    <row r="42" spans="2:25" x14ac:dyDescent="0.2">
      <c r="B42">
        <v>100000</v>
      </c>
      <c r="C42">
        <v>1100.24</v>
      </c>
      <c r="D42">
        <v>-10538.5</v>
      </c>
      <c r="E42">
        <v>43503.5</v>
      </c>
      <c r="F42">
        <v>0.39910299999999999</v>
      </c>
      <c r="G42">
        <v>1697</v>
      </c>
      <c r="H42">
        <v>303</v>
      </c>
      <c r="Q42" t="s">
        <v>3</v>
      </c>
      <c r="R42" t="s">
        <v>72</v>
      </c>
      <c r="S42" t="s">
        <v>73</v>
      </c>
      <c r="T42" t="s">
        <v>10</v>
      </c>
      <c r="U42" t="s">
        <v>8</v>
      </c>
      <c r="V42" t="s">
        <v>9</v>
      </c>
      <c r="W42" t="s">
        <v>76</v>
      </c>
      <c r="Y42" t="s">
        <v>77</v>
      </c>
    </row>
    <row r="43" spans="2:25" x14ac:dyDescent="0.2">
      <c r="B43">
        <v>100000</v>
      </c>
      <c r="C43">
        <v>1098.8</v>
      </c>
      <c r="D43">
        <v>-10533.7</v>
      </c>
      <c r="E43">
        <v>43478.1</v>
      </c>
      <c r="F43">
        <v>-0.42043999999999998</v>
      </c>
      <c r="G43">
        <v>1705</v>
      </c>
      <c r="H43">
        <v>295</v>
      </c>
      <c r="P43">
        <v>0</v>
      </c>
      <c r="Q43">
        <v>-10270.245000000001</v>
      </c>
      <c r="R43">
        <v>2000</v>
      </c>
      <c r="S43">
        <v>0</v>
      </c>
      <c r="T43">
        <f t="shared" ref="T43:T55" si="1">S43/SUM(R43:S43)</f>
        <v>0</v>
      </c>
      <c r="U43">
        <f>Q43/SUM(R43:S43)</f>
        <v>-5.1351225000000005</v>
      </c>
      <c r="V43">
        <f>U43-(1-T43)*$U$43-T43*$U$55</f>
        <v>0</v>
      </c>
      <c r="W43">
        <f>ABS(U43-T8)</f>
        <v>7.5000000006042455E-6</v>
      </c>
      <c r="Y43" t="e">
        <f>ABS(T43*100-P43)/P43</f>
        <v>#DIV/0!</v>
      </c>
    </row>
    <row r="44" spans="2:25" x14ac:dyDescent="0.2">
      <c r="B44">
        <v>100000</v>
      </c>
      <c r="C44">
        <v>1099.8699999999999</v>
      </c>
      <c r="D44">
        <v>-10509.2</v>
      </c>
      <c r="E44">
        <v>43466</v>
      </c>
      <c r="F44">
        <v>0.41547099999999998</v>
      </c>
      <c r="G44">
        <v>1725</v>
      </c>
      <c r="H44">
        <v>275</v>
      </c>
      <c r="P44">
        <v>5</v>
      </c>
      <c r="Q44">
        <v>-10334.040999999999</v>
      </c>
      <c r="R44">
        <v>1900.5150000000001</v>
      </c>
      <c r="S44">
        <v>99.484999999999999</v>
      </c>
      <c r="T44">
        <f t="shared" si="1"/>
        <v>4.9742500000000002E-2</v>
      </c>
      <c r="U44">
        <f t="shared" ref="U44:U55" si="2">Q44/SUM(R44:S44)</f>
        <v>-5.1670204999999996</v>
      </c>
      <c r="V44">
        <f t="shared" ref="V44:V55" si="3">U44-(1-T44)*$U$43-T44*$U$55</f>
        <v>1.3569928005000453E-2</v>
      </c>
      <c r="W44">
        <f t="shared" ref="W44:W55" si="4">ABS(U44-T9)</f>
        <v>4.8900000000084987E-4</v>
      </c>
      <c r="Y44">
        <f t="shared" ref="Y44:Y55" si="5">ABS(T44*100-P44)/P44</f>
        <v>5.1499999999998994E-3</v>
      </c>
    </row>
    <row r="45" spans="2:25" x14ac:dyDescent="0.2">
      <c r="E45">
        <f>AVERAGE(E35:E39)/2000</f>
        <v>21.741358886699999</v>
      </c>
      <c r="G45">
        <f>AVERAGE(G35:G44)</f>
        <v>1706.3</v>
      </c>
      <c r="H45">
        <f>AVERAGE(H35:H44)</f>
        <v>293.7</v>
      </c>
      <c r="I45">
        <f>STDEV(D35:D44)/SQRT(COUNT(D35:D44))</f>
        <v>4.9614043328477626</v>
      </c>
      <c r="P45">
        <v>10</v>
      </c>
      <c r="Q45">
        <v>-10427.085499999999</v>
      </c>
      <c r="R45">
        <v>1801.0150000000001</v>
      </c>
      <c r="S45">
        <v>198.98500000000001</v>
      </c>
      <c r="T45">
        <f t="shared" si="1"/>
        <v>9.9492500000000011E-2</v>
      </c>
      <c r="U45">
        <f t="shared" si="2"/>
        <v>-5.2135427499999993</v>
      </c>
      <c r="V45">
        <f t="shared" si="3"/>
        <v>1.2522461505001026E-2</v>
      </c>
      <c r="W45">
        <f t="shared" si="4"/>
        <v>2.4674999999962921E-4</v>
      </c>
      <c r="Y45">
        <f t="shared" si="5"/>
        <v>5.0749999999998964E-3</v>
      </c>
    </row>
    <row r="46" spans="2:25" x14ac:dyDescent="0.2">
      <c r="B46" t="s">
        <v>16</v>
      </c>
      <c r="P46">
        <v>15</v>
      </c>
      <c r="Q46">
        <v>-10537.571</v>
      </c>
      <c r="R46">
        <v>1700.825</v>
      </c>
      <c r="S46">
        <v>299.17500000000001</v>
      </c>
      <c r="T46">
        <f t="shared" si="1"/>
        <v>0.14958750000000001</v>
      </c>
      <c r="U46">
        <f t="shared" si="2"/>
        <v>-5.2687854999999999</v>
      </c>
      <c r="V46">
        <f t="shared" si="3"/>
        <v>3.0698477750011888E-3</v>
      </c>
      <c r="W46">
        <f t="shared" si="4"/>
        <v>1.0224999999994822E-3</v>
      </c>
      <c r="Y46">
        <f t="shared" si="5"/>
        <v>2.7499999999998676E-3</v>
      </c>
    </row>
    <row r="47" spans="2:25" x14ac:dyDescent="0.2">
      <c r="B47">
        <v>100000</v>
      </c>
      <c r="C47">
        <v>1099.832746</v>
      </c>
      <c r="D47">
        <v>-10703.544098</v>
      </c>
      <c r="E47">
        <v>43608.980792000002</v>
      </c>
      <c r="F47">
        <v>-3.4334579999999999</v>
      </c>
      <c r="G47">
        <v>1563</v>
      </c>
      <c r="H47">
        <v>437</v>
      </c>
      <c r="P47">
        <v>23</v>
      </c>
      <c r="Q47">
        <v>-10732.121999999999</v>
      </c>
      <c r="R47">
        <v>1540.125</v>
      </c>
      <c r="S47">
        <v>459.875</v>
      </c>
      <c r="T47">
        <f t="shared" si="1"/>
        <v>0.22993749999999999</v>
      </c>
      <c r="U47">
        <f t="shared" si="2"/>
        <v>-5.3660609999999993</v>
      </c>
      <c r="V47">
        <f t="shared" si="3"/>
        <v>-2.0760449124998859E-2</v>
      </c>
      <c r="W47">
        <f t="shared" si="4"/>
        <v>1.5334999999989662E-3</v>
      </c>
      <c r="Y47">
        <f t="shared" si="5"/>
        <v>2.7173913043484441E-4</v>
      </c>
    </row>
    <row r="48" spans="2:25" x14ac:dyDescent="0.2">
      <c r="B48">
        <v>100000</v>
      </c>
      <c r="C48">
        <v>1099.5988379999999</v>
      </c>
      <c r="D48">
        <v>-10750.330951</v>
      </c>
      <c r="E48">
        <v>43646.173516000003</v>
      </c>
      <c r="F48">
        <v>-3.5530390000000001</v>
      </c>
      <c r="G48">
        <v>1526</v>
      </c>
      <c r="H48">
        <v>474</v>
      </c>
      <c r="P48">
        <v>30</v>
      </c>
      <c r="Q48">
        <v>-10905.91</v>
      </c>
      <c r="R48">
        <v>1400.2850000000001</v>
      </c>
      <c r="S48">
        <v>599.71500000000003</v>
      </c>
      <c r="T48">
        <f t="shared" si="1"/>
        <v>0.2998575</v>
      </c>
      <c r="U48">
        <f t="shared" si="2"/>
        <v>-5.4529550000000002</v>
      </c>
      <c r="V48">
        <f t="shared" si="3"/>
        <v>-4.3742954404999868E-2</v>
      </c>
      <c r="W48">
        <f t="shared" si="4"/>
        <v>1.7724999999995106E-3</v>
      </c>
      <c r="Y48">
        <f t="shared" si="5"/>
        <v>4.75000000000018E-4</v>
      </c>
    </row>
    <row r="49" spans="2:25" x14ac:dyDescent="0.2">
      <c r="B49">
        <v>100000</v>
      </c>
      <c r="C49">
        <v>1100.5808959999999</v>
      </c>
      <c r="D49">
        <v>-10715.436519000001</v>
      </c>
      <c r="E49">
        <v>43620.302615000001</v>
      </c>
      <c r="F49">
        <v>-3.401608</v>
      </c>
      <c r="G49">
        <v>1552</v>
      </c>
      <c r="H49">
        <v>448</v>
      </c>
      <c r="P49">
        <v>40</v>
      </c>
      <c r="Q49">
        <v>-11144.264499999999</v>
      </c>
      <c r="R49">
        <v>1203.4849999999999</v>
      </c>
      <c r="S49">
        <v>796.51499999999999</v>
      </c>
      <c r="T49">
        <f>S49/SUM(R49:S49)</f>
        <v>0.39825749999999999</v>
      </c>
      <c r="U49">
        <f t="shared" si="2"/>
        <v>-5.5721322499999992</v>
      </c>
      <c r="V49">
        <f t="shared" si="3"/>
        <v>-7.2976110004998596E-2</v>
      </c>
      <c r="W49">
        <f t="shared" si="4"/>
        <v>2.9674999999951268E-4</v>
      </c>
      <c r="Y49">
        <f t="shared" si="5"/>
        <v>4.3562500000000172E-3</v>
      </c>
    </row>
    <row r="50" spans="2:25" x14ac:dyDescent="0.2">
      <c r="B50">
        <v>100000</v>
      </c>
      <c r="C50">
        <v>1099.617252</v>
      </c>
      <c r="D50">
        <v>-10692.946948000001</v>
      </c>
      <c r="E50">
        <v>43609.527338</v>
      </c>
      <c r="F50">
        <v>-3.531733</v>
      </c>
      <c r="G50">
        <v>1572</v>
      </c>
      <c r="H50">
        <v>428</v>
      </c>
      <c r="P50">
        <v>50</v>
      </c>
      <c r="Q50">
        <v>-11371.610500000001</v>
      </c>
      <c r="R50">
        <v>1002.1950000000001</v>
      </c>
      <c r="S50">
        <v>997.80499999999995</v>
      </c>
      <c r="T50">
        <f t="shared" si="1"/>
        <v>0.49890249999999997</v>
      </c>
      <c r="U50">
        <f t="shared" si="2"/>
        <v>-5.6858052500000005</v>
      </c>
      <c r="V50">
        <f t="shared" si="3"/>
        <v>-9.4652937435000251E-2</v>
      </c>
      <c r="W50">
        <f t="shared" si="4"/>
        <v>4.6425000000027694E-4</v>
      </c>
      <c r="Y50">
        <f t="shared" si="5"/>
        <v>2.195000000000107E-3</v>
      </c>
    </row>
    <row r="51" spans="2:25" x14ac:dyDescent="0.2">
      <c r="B51">
        <v>100000</v>
      </c>
      <c r="C51">
        <v>1099.0297499999999</v>
      </c>
      <c r="D51">
        <v>-10729.573431000001</v>
      </c>
      <c r="E51">
        <v>43634.49151</v>
      </c>
      <c r="F51">
        <v>-3.4659689999999999</v>
      </c>
      <c r="G51">
        <v>1540</v>
      </c>
      <c r="H51">
        <v>460</v>
      </c>
      <c r="I51">
        <f>AVERAGE(D47:D56)</f>
        <v>-10727.163194700001</v>
      </c>
      <c r="J51">
        <f>I51/2000</f>
        <v>-5.3635815973500005</v>
      </c>
      <c r="K51">
        <f>J51-(G57*$J$9+H57*$J$148)/2000</f>
        <v>-5.3635815973500005</v>
      </c>
      <c r="L51">
        <f>H57/SUM(G57:H57)</f>
        <v>0.22785</v>
      </c>
      <c r="M51">
        <f>AVERAGE(E47:E56)/2000</f>
        <v>21.812028788550002</v>
      </c>
      <c r="P51">
        <v>60</v>
      </c>
      <c r="Q51">
        <v>-11580.477000000001</v>
      </c>
      <c r="R51">
        <v>796.12</v>
      </c>
      <c r="S51">
        <v>1203.8800000000001</v>
      </c>
      <c r="T51">
        <f t="shared" si="1"/>
        <v>0.60194000000000003</v>
      </c>
      <c r="U51">
        <f t="shared" si="2"/>
        <v>-5.7902385000000001</v>
      </c>
      <c r="V51">
        <f t="shared" si="3"/>
        <v>-0.10490311195999968</v>
      </c>
      <c r="W51">
        <f t="shared" si="4"/>
        <v>5.2499999999966462E-4</v>
      </c>
      <c r="Y51">
        <f t="shared" si="5"/>
        <v>3.2333333333333771E-3</v>
      </c>
    </row>
    <row r="52" spans="2:25" x14ac:dyDescent="0.2">
      <c r="B52">
        <v>100000</v>
      </c>
      <c r="C52">
        <v>1099.1300000000001</v>
      </c>
      <c r="D52">
        <v>-10731.8</v>
      </c>
      <c r="E52">
        <v>43617.3</v>
      </c>
      <c r="F52">
        <v>-0.78304499999999999</v>
      </c>
      <c r="G52">
        <v>1543</v>
      </c>
      <c r="H52">
        <v>457</v>
      </c>
      <c r="P52">
        <v>70</v>
      </c>
      <c r="Q52">
        <v>-11750.645500000001</v>
      </c>
      <c r="R52">
        <v>600.88</v>
      </c>
      <c r="S52">
        <v>1399.12</v>
      </c>
      <c r="T52">
        <f t="shared" si="1"/>
        <v>0.69955999999999996</v>
      </c>
      <c r="U52">
        <f t="shared" si="2"/>
        <v>-5.8753227500000005</v>
      </c>
      <c r="V52">
        <f t="shared" si="3"/>
        <v>-0.10075623904000075</v>
      </c>
      <c r="W52">
        <f t="shared" si="4"/>
        <v>1.3167499999990895E-3</v>
      </c>
      <c r="Y52">
        <f t="shared" si="5"/>
        <v>6.2857142857158769E-4</v>
      </c>
    </row>
    <row r="53" spans="2:25" x14ac:dyDescent="0.2">
      <c r="B53">
        <v>100000</v>
      </c>
      <c r="C53">
        <v>1100.8</v>
      </c>
      <c r="D53">
        <v>-10732</v>
      </c>
      <c r="E53">
        <v>43631.7</v>
      </c>
      <c r="F53">
        <v>0.42973099999999997</v>
      </c>
      <c r="G53">
        <v>1541</v>
      </c>
      <c r="H53">
        <v>459</v>
      </c>
      <c r="P53">
        <v>80</v>
      </c>
      <c r="Q53">
        <v>-11894.714</v>
      </c>
      <c r="R53">
        <v>401.35</v>
      </c>
      <c r="S53">
        <v>1598.65</v>
      </c>
      <c r="T53">
        <f t="shared" si="1"/>
        <v>0.79932500000000006</v>
      </c>
      <c r="U53">
        <f t="shared" si="2"/>
        <v>-5.9473570000000002</v>
      </c>
      <c r="V53">
        <f t="shared" si="3"/>
        <v>-8.1598694549999351E-2</v>
      </c>
      <c r="W53">
        <f t="shared" si="4"/>
        <v>3.3949999999993707E-4</v>
      </c>
      <c r="Y53">
        <f t="shared" si="5"/>
        <v>8.4374999999994318E-4</v>
      </c>
    </row>
    <row r="54" spans="2:25" x14ac:dyDescent="0.2">
      <c r="B54">
        <v>100000</v>
      </c>
      <c r="C54">
        <v>1100.32</v>
      </c>
      <c r="D54">
        <v>-10750.1</v>
      </c>
      <c r="E54">
        <v>43640.1</v>
      </c>
      <c r="F54">
        <v>0.75402999999999998</v>
      </c>
      <c r="G54">
        <v>1525</v>
      </c>
      <c r="H54">
        <v>475</v>
      </c>
      <c r="P54">
        <v>90</v>
      </c>
      <c r="Q54">
        <v>-12008.932500000001</v>
      </c>
      <c r="R54">
        <v>200.89500000000001</v>
      </c>
      <c r="S54">
        <v>1799.105</v>
      </c>
      <c r="T54">
        <f t="shared" si="1"/>
        <v>0.89955249999999998</v>
      </c>
      <c r="U54">
        <f t="shared" si="2"/>
        <v>-6.0044662500000001</v>
      </c>
      <c r="V54">
        <f t="shared" si="3"/>
        <v>-4.7093394534999611E-2</v>
      </c>
      <c r="W54">
        <f t="shared" si="4"/>
        <v>2.6824999999952581E-4</v>
      </c>
      <c r="Y54">
        <f t="shared" si="5"/>
        <v>4.9722222222230682E-4</v>
      </c>
    </row>
    <row r="55" spans="2:25" x14ac:dyDescent="0.2">
      <c r="B55">
        <v>100000</v>
      </c>
      <c r="C55">
        <v>1100.3900000000001</v>
      </c>
      <c r="D55">
        <v>-10743.2</v>
      </c>
      <c r="E55">
        <v>43615.199999999997</v>
      </c>
      <c r="F55">
        <v>0.54662699999999997</v>
      </c>
      <c r="G55">
        <v>1532</v>
      </c>
      <c r="H55">
        <v>468</v>
      </c>
      <c r="P55">
        <v>100</v>
      </c>
      <c r="Q55">
        <v>-12098.377</v>
      </c>
      <c r="R55">
        <v>0</v>
      </c>
      <c r="S55">
        <v>2000</v>
      </c>
      <c r="T55">
        <f t="shared" si="1"/>
        <v>1</v>
      </c>
      <c r="U55">
        <f t="shared" si="2"/>
        <v>-6.0491885000000005</v>
      </c>
      <c r="V55">
        <f t="shared" si="3"/>
        <v>0</v>
      </c>
      <c r="W55">
        <f t="shared" si="4"/>
        <v>3.2999999999283602E-5</v>
      </c>
      <c r="Y55">
        <f t="shared" si="5"/>
        <v>0</v>
      </c>
    </row>
    <row r="56" spans="2:25" x14ac:dyDescent="0.2">
      <c r="B56">
        <v>100000</v>
      </c>
      <c r="C56">
        <v>1100.33</v>
      </c>
      <c r="D56">
        <v>-10722.7</v>
      </c>
      <c r="E56">
        <v>43616.800000000003</v>
      </c>
      <c r="F56">
        <v>-0.36277199999999998</v>
      </c>
      <c r="G56">
        <v>1549</v>
      </c>
      <c r="H56">
        <v>451</v>
      </c>
    </row>
    <row r="57" spans="2:25" x14ac:dyDescent="0.2">
      <c r="E57">
        <f>AVERAGE(E47:E51)/2000</f>
        <v>21.8119475771</v>
      </c>
      <c r="G57">
        <f>AVERAGE(G47:G56)</f>
        <v>1544.3</v>
      </c>
      <c r="H57">
        <f>AVERAGE(H47:H56)</f>
        <v>455.7</v>
      </c>
      <c r="I57">
        <f>STDEV(D47:D56)/SQRT(COUNT(D47:D56))</f>
        <v>6.0155107648299913</v>
      </c>
      <c r="Y57">
        <f>MAX(Y44:Y55)</f>
        <v>5.1499999999998994E-3</v>
      </c>
    </row>
    <row r="58" spans="2:25" x14ac:dyDescent="0.2">
      <c r="B58" t="s">
        <v>41</v>
      </c>
    </row>
    <row r="59" spans="2:25" x14ac:dyDescent="0.2">
      <c r="B59">
        <v>100000</v>
      </c>
      <c r="C59">
        <v>1099.3882490000001</v>
      </c>
      <c r="D59">
        <v>-10920.520775999999</v>
      </c>
      <c r="E59">
        <v>43749.887630999998</v>
      </c>
      <c r="F59">
        <v>-3.5127679999999999</v>
      </c>
      <c r="G59">
        <v>1389</v>
      </c>
      <c r="H59">
        <v>611</v>
      </c>
    </row>
    <row r="60" spans="2:25" x14ac:dyDescent="0.2">
      <c r="B60">
        <v>100000</v>
      </c>
      <c r="C60">
        <v>1100.615669</v>
      </c>
      <c r="D60">
        <v>-10946.394453999999</v>
      </c>
      <c r="E60">
        <v>43770.479134000001</v>
      </c>
      <c r="F60">
        <v>-3.4401190000000001</v>
      </c>
      <c r="G60">
        <v>1367</v>
      </c>
      <c r="H60">
        <v>633</v>
      </c>
    </row>
    <row r="61" spans="2:25" x14ac:dyDescent="0.2">
      <c r="B61">
        <v>100000</v>
      </c>
      <c r="C61">
        <v>1099.6271139999999</v>
      </c>
      <c r="D61">
        <v>-10904.050895</v>
      </c>
      <c r="E61">
        <v>43721.632756999999</v>
      </c>
      <c r="F61">
        <v>-3.4635769999999999</v>
      </c>
      <c r="G61">
        <v>1406</v>
      </c>
      <c r="H61">
        <v>594</v>
      </c>
    </row>
    <row r="62" spans="2:25" x14ac:dyDescent="0.2">
      <c r="B62">
        <v>100000</v>
      </c>
      <c r="C62">
        <v>1099.302512</v>
      </c>
      <c r="D62">
        <v>-10903.571636999999</v>
      </c>
      <c r="E62">
        <v>43729.726804999998</v>
      </c>
      <c r="F62">
        <v>-3.5046460000000002</v>
      </c>
      <c r="G62">
        <v>1403</v>
      </c>
      <c r="H62">
        <v>597</v>
      </c>
    </row>
    <row r="63" spans="2:25" x14ac:dyDescent="0.2">
      <c r="B63">
        <v>100000</v>
      </c>
      <c r="C63">
        <v>1100.0126299999999</v>
      </c>
      <c r="D63">
        <v>-10928.260904000001</v>
      </c>
      <c r="E63">
        <v>43737.314367999999</v>
      </c>
      <c r="F63">
        <v>-3.4308719999999999</v>
      </c>
      <c r="G63">
        <v>1382</v>
      </c>
      <c r="H63">
        <v>618</v>
      </c>
      <c r="I63">
        <f>AVERAGE(D59:D68)</f>
        <v>-10905.729866599999</v>
      </c>
      <c r="J63">
        <f>I63/2000</f>
        <v>-5.452864933299999</v>
      </c>
      <c r="K63">
        <f>J63-(G69*$J$9+H69*$J$148)/2000</f>
        <v>-5.452864933299999</v>
      </c>
      <c r="L63">
        <f>H69/SUM(G69:H69)</f>
        <v>0.29949999999999999</v>
      </c>
      <c r="M63">
        <f>AVERAGE(E59:E68)/2000</f>
        <v>21.865807034749999</v>
      </c>
    </row>
    <row r="64" spans="2:25" x14ac:dyDescent="0.2">
      <c r="B64">
        <v>100000</v>
      </c>
      <c r="C64">
        <v>1100.58</v>
      </c>
      <c r="D64">
        <v>-10884.3</v>
      </c>
      <c r="E64">
        <v>43714</v>
      </c>
      <c r="F64">
        <v>-0.12719900000000001</v>
      </c>
      <c r="G64">
        <v>1418</v>
      </c>
      <c r="H64">
        <v>582</v>
      </c>
    </row>
    <row r="65" spans="2:13" x14ac:dyDescent="0.2">
      <c r="B65">
        <v>100000</v>
      </c>
      <c r="C65">
        <v>1098.8399999999999</v>
      </c>
      <c r="D65">
        <v>-10940.5</v>
      </c>
      <c r="E65">
        <v>43720.5</v>
      </c>
      <c r="F65">
        <v>0.36205999999999999</v>
      </c>
      <c r="G65">
        <v>1378</v>
      </c>
      <c r="H65">
        <v>622</v>
      </c>
    </row>
    <row r="66" spans="2:13" x14ac:dyDescent="0.2">
      <c r="B66">
        <v>100000</v>
      </c>
      <c r="C66">
        <v>1100.53</v>
      </c>
      <c r="D66">
        <v>-10872.9</v>
      </c>
      <c r="E66">
        <v>43732.7</v>
      </c>
      <c r="F66">
        <v>0.47475899999999999</v>
      </c>
      <c r="G66">
        <v>1424</v>
      </c>
      <c r="H66">
        <v>576</v>
      </c>
    </row>
    <row r="67" spans="2:13" x14ac:dyDescent="0.2">
      <c r="B67">
        <v>100000</v>
      </c>
      <c r="C67">
        <v>1100.18</v>
      </c>
      <c r="D67">
        <v>-10872.9</v>
      </c>
      <c r="E67">
        <v>43704.9</v>
      </c>
      <c r="F67">
        <v>-0.69291000000000003</v>
      </c>
      <c r="G67">
        <v>1429</v>
      </c>
      <c r="H67">
        <v>571</v>
      </c>
    </row>
    <row r="68" spans="2:13" x14ac:dyDescent="0.2">
      <c r="B68">
        <v>100000</v>
      </c>
      <c r="C68">
        <v>1100.32</v>
      </c>
      <c r="D68">
        <v>-10883.9</v>
      </c>
      <c r="E68">
        <v>43735</v>
      </c>
      <c r="F68">
        <v>0.30512699999999998</v>
      </c>
      <c r="G68">
        <v>1414</v>
      </c>
      <c r="H68">
        <v>586</v>
      </c>
    </row>
    <row r="69" spans="2:13" x14ac:dyDescent="0.2">
      <c r="E69">
        <f>AVERAGE(E59:E63)/2000</f>
        <v>21.8709040695</v>
      </c>
      <c r="G69">
        <f>AVERAGE(G59:G68)</f>
        <v>1401</v>
      </c>
      <c r="H69">
        <f>AVERAGE(H59:H68)</f>
        <v>599</v>
      </c>
      <c r="I69">
        <f>STDEV(D59:D68)/SQRT(COUNT(D59:D68))</f>
        <v>8.6202919086436207</v>
      </c>
    </row>
    <row r="70" spans="2:13" x14ac:dyDescent="0.2">
      <c r="B70" t="s">
        <v>17</v>
      </c>
    </row>
    <row r="71" spans="2:13" x14ac:dyDescent="0.2">
      <c r="B71">
        <v>100000</v>
      </c>
      <c r="C71">
        <v>1099.5306720000001</v>
      </c>
      <c r="D71">
        <v>-11171.171184000001</v>
      </c>
      <c r="E71">
        <v>43925.417053999998</v>
      </c>
      <c r="F71">
        <v>-3.4581569999999999</v>
      </c>
      <c r="G71">
        <v>1179</v>
      </c>
      <c r="H71">
        <v>821</v>
      </c>
    </row>
    <row r="72" spans="2:13" x14ac:dyDescent="0.2">
      <c r="B72">
        <v>100000</v>
      </c>
      <c r="C72">
        <v>1100.6255080000001</v>
      </c>
      <c r="D72">
        <v>-11140.394044999999</v>
      </c>
      <c r="E72">
        <v>43854.414197999999</v>
      </c>
      <c r="F72">
        <v>-3.3637899999999998</v>
      </c>
      <c r="G72">
        <v>1212</v>
      </c>
      <c r="H72">
        <v>788</v>
      </c>
    </row>
    <row r="73" spans="2:13" x14ac:dyDescent="0.2">
      <c r="B73">
        <v>100000</v>
      </c>
      <c r="C73">
        <v>1100.2215960000001</v>
      </c>
      <c r="D73">
        <v>-11165.244511999999</v>
      </c>
      <c r="E73">
        <v>43935.542331999997</v>
      </c>
      <c r="F73">
        <v>-3.3771710000000001</v>
      </c>
      <c r="G73">
        <v>1181</v>
      </c>
      <c r="H73">
        <v>819</v>
      </c>
    </row>
    <row r="74" spans="2:13" x14ac:dyDescent="0.2">
      <c r="B74">
        <v>100000</v>
      </c>
      <c r="C74">
        <v>1099.51909</v>
      </c>
      <c r="D74">
        <v>-11151.848726</v>
      </c>
      <c r="E74">
        <v>43870.097372999997</v>
      </c>
      <c r="F74">
        <v>-3.4459110000000002</v>
      </c>
      <c r="G74">
        <v>1204</v>
      </c>
      <c r="H74">
        <v>796</v>
      </c>
    </row>
    <row r="75" spans="2:13" x14ac:dyDescent="0.2">
      <c r="B75">
        <v>100000</v>
      </c>
      <c r="C75">
        <v>1099.684816</v>
      </c>
      <c r="D75">
        <v>-11085.92729</v>
      </c>
      <c r="E75">
        <v>43877.710193999999</v>
      </c>
      <c r="F75">
        <v>-3.448709</v>
      </c>
      <c r="G75">
        <v>1249</v>
      </c>
      <c r="H75">
        <v>751</v>
      </c>
      <c r="I75">
        <f>AVERAGE(D71:D80)</f>
        <v>-11139.878575699999</v>
      </c>
      <c r="J75">
        <f>I75/2000</f>
        <v>-5.5699392878499996</v>
      </c>
      <c r="K75">
        <f>J75-(G81*$J$9+H81*$J$148)/2000</f>
        <v>-5.5699392878499996</v>
      </c>
      <c r="L75">
        <f>H81/SUM(G81:H81)</f>
        <v>0.39689999999999998</v>
      </c>
      <c r="M75">
        <f>AVERAGE(E71:E80)/2000</f>
        <v>21.946859057549997</v>
      </c>
    </row>
    <row r="76" spans="2:13" x14ac:dyDescent="0.2">
      <c r="B76">
        <v>100000</v>
      </c>
      <c r="C76">
        <v>1098.8</v>
      </c>
      <c r="D76">
        <v>-11143.8</v>
      </c>
      <c r="E76">
        <v>43862.3</v>
      </c>
      <c r="F76">
        <v>0.246334</v>
      </c>
      <c r="G76">
        <v>1208</v>
      </c>
      <c r="H76">
        <v>792</v>
      </c>
    </row>
    <row r="77" spans="2:13" x14ac:dyDescent="0.2">
      <c r="B77">
        <v>100000</v>
      </c>
      <c r="C77">
        <v>1100.72</v>
      </c>
      <c r="D77">
        <v>-11153</v>
      </c>
      <c r="E77">
        <v>43900.4</v>
      </c>
      <c r="F77">
        <v>-0.240898</v>
      </c>
      <c r="G77">
        <v>1195</v>
      </c>
      <c r="H77">
        <v>805</v>
      </c>
    </row>
    <row r="78" spans="2:13" x14ac:dyDescent="0.2">
      <c r="B78">
        <v>100000</v>
      </c>
      <c r="C78">
        <v>1099.8800000000001</v>
      </c>
      <c r="D78">
        <v>-11149.2</v>
      </c>
      <c r="E78">
        <v>43921.8</v>
      </c>
      <c r="F78">
        <v>-1.4828300000000001</v>
      </c>
      <c r="G78">
        <v>1198</v>
      </c>
      <c r="H78">
        <v>802</v>
      </c>
    </row>
    <row r="79" spans="2:13" x14ac:dyDescent="0.2">
      <c r="B79">
        <v>100000</v>
      </c>
      <c r="C79">
        <v>1099.8699999999999</v>
      </c>
      <c r="D79">
        <v>-11108.3</v>
      </c>
      <c r="E79">
        <v>43872.6</v>
      </c>
      <c r="F79">
        <v>0.25505899999999998</v>
      </c>
      <c r="G79">
        <v>1231</v>
      </c>
      <c r="H79">
        <v>769</v>
      </c>
    </row>
    <row r="80" spans="2:13" x14ac:dyDescent="0.2">
      <c r="B80">
        <v>100000</v>
      </c>
      <c r="C80">
        <v>1101.07</v>
      </c>
      <c r="D80">
        <v>-11129.9</v>
      </c>
      <c r="E80">
        <v>43916.9</v>
      </c>
      <c r="F80">
        <v>0.68176700000000001</v>
      </c>
      <c r="G80">
        <v>1205</v>
      </c>
      <c r="H80">
        <v>795</v>
      </c>
    </row>
    <row r="81" spans="2:13" x14ac:dyDescent="0.2">
      <c r="E81">
        <f>AVERAGE(E71:E75)/2000</f>
        <v>21.946318115099995</v>
      </c>
      <c r="G81">
        <f>AVERAGE(G71:G80)</f>
        <v>1206.2</v>
      </c>
      <c r="H81">
        <f>AVERAGE(H71:H80)</f>
        <v>793.8</v>
      </c>
      <c r="I81">
        <f>STDEV(D71:D80)/SQRT(COUNT(D71:D80))</f>
        <v>8.1976732508566865</v>
      </c>
    </row>
    <row r="82" spans="2:13" x14ac:dyDescent="0.2">
      <c r="B82" t="s">
        <v>42</v>
      </c>
    </row>
    <row r="83" spans="2:13" x14ac:dyDescent="0.2">
      <c r="B83">
        <v>100000</v>
      </c>
      <c r="C83">
        <v>1099.5793530000001</v>
      </c>
      <c r="D83">
        <v>-11357.391308</v>
      </c>
      <c r="E83">
        <v>44058.802429000003</v>
      </c>
      <c r="F83">
        <v>-3.482253</v>
      </c>
      <c r="G83">
        <v>1019</v>
      </c>
      <c r="H83">
        <v>981</v>
      </c>
    </row>
    <row r="84" spans="2:13" x14ac:dyDescent="0.2">
      <c r="B84">
        <v>100000</v>
      </c>
      <c r="C84">
        <v>1098.5795700000001</v>
      </c>
      <c r="D84">
        <v>-11352.297925999999</v>
      </c>
      <c r="E84">
        <v>44103.520787000001</v>
      </c>
      <c r="F84">
        <v>-3.5330650000000001</v>
      </c>
      <c r="G84">
        <v>1009</v>
      </c>
      <c r="H84">
        <v>991</v>
      </c>
    </row>
    <row r="85" spans="2:13" x14ac:dyDescent="0.2">
      <c r="B85">
        <v>100000</v>
      </c>
      <c r="C85">
        <v>1099.9843109999999</v>
      </c>
      <c r="D85">
        <v>-11435.57451</v>
      </c>
      <c r="E85">
        <v>44114.038986</v>
      </c>
      <c r="F85">
        <v>-3.548044</v>
      </c>
      <c r="G85">
        <v>949</v>
      </c>
      <c r="H85">
        <v>1051</v>
      </c>
    </row>
    <row r="86" spans="2:13" x14ac:dyDescent="0.2">
      <c r="B86">
        <v>100000</v>
      </c>
      <c r="C86">
        <v>1100.1358130000001</v>
      </c>
      <c r="D86">
        <v>-11345.714303000001</v>
      </c>
      <c r="E86">
        <v>44104.710846000002</v>
      </c>
      <c r="F86">
        <v>-3.4163890000000001</v>
      </c>
      <c r="G86">
        <v>1015</v>
      </c>
      <c r="H86">
        <v>985</v>
      </c>
    </row>
    <row r="87" spans="2:13" x14ac:dyDescent="0.2">
      <c r="B87">
        <v>100000</v>
      </c>
      <c r="C87">
        <v>1099.5209359999999</v>
      </c>
      <c r="D87">
        <v>-11374.419652</v>
      </c>
      <c r="E87">
        <v>44080.633496000002</v>
      </c>
      <c r="F87">
        <v>-3.3433009999999999</v>
      </c>
      <c r="G87">
        <v>1005</v>
      </c>
      <c r="H87">
        <v>995</v>
      </c>
      <c r="I87">
        <f>AVERAGE(D83:D92)</f>
        <v>-11365.0797699</v>
      </c>
      <c r="J87">
        <f>I87/2000</f>
        <v>-5.6825398849499997</v>
      </c>
      <c r="K87">
        <f>J87-(G93*$J$9+H93*$J$148)/2000</f>
        <v>-5.6825398849499997</v>
      </c>
      <c r="L87">
        <f>H93/SUM(G93:H93)</f>
        <v>0.49619999999999997</v>
      </c>
      <c r="M87">
        <f>AVERAGE(E83:E92)/2000</f>
        <v>22.039830327199997</v>
      </c>
    </row>
    <row r="88" spans="2:13" x14ac:dyDescent="0.2">
      <c r="B88">
        <v>100000</v>
      </c>
      <c r="C88">
        <v>1100.76</v>
      </c>
      <c r="D88">
        <v>-11376.2</v>
      </c>
      <c r="E88">
        <v>44081.9</v>
      </c>
      <c r="F88">
        <v>-0.71273900000000001</v>
      </c>
      <c r="G88">
        <v>997</v>
      </c>
      <c r="H88">
        <v>1003</v>
      </c>
    </row>
    <row r="89" spans="2:13" x14ac:dyDescent="0.2">
      <c r="B89">
        <v>100000</v>
      </c>
      <c r="C89">
        <v>1099.74</v>
      </c>
      <c r="D89">
        <v>-11358.8</v>
      </c>
      <c r="E89">
        <v>44094.400000000001</v>
      </c>
      <c r="F89">
        <v>0.23133500000000001</v>
      </c>
      <c r="G89">
        <v>1009</v>
      </c>
      <c r="H89">
        <v>991</v>
      </c>
    </row>
    <row r="90" spans="2:13" x14ac:dyDescent="0.2">
      <c r="B90">
        <v>100000</v>
      </c>
      <c r="C90">
        <v>1099.6300000000001</v>
      </c>
      <c r="D90">
        <v>-11364.3</v>
      </c>
      <c r="E90">
        <v>44065.2</v>
      </c>
      <c r="F90">
        <v>2.3399900000000001E-2</v>
      </c>
      <c r="G90">
        <v>1011</v>
      </c>
      <c r="H90">
        <v>989</v>
      </c>
    </row>
    <row r="91" spans="2:13" x14ac:dyDescent="0.2">
      <c r="B91">
        <v>100000</v>
      </c>
      <c r="C91">
        <v>1099.99</v>
      </c>
      <c r="D91">
        <v>-11363.4</v>
      </c>
      <c r="E91">
        <v>44082.8</v>
      </c>
      <c r="F91">
        <v>-7.2784799999999997E-2</v>
      </c>
      <c r="G91">
        <v>1007</v>
      </c>
      <c r="H91">
        <v>993</v>
      </c>
    </row>
    <row r="92" spans="2:13" x14ac:dyDescent="0.2">
      <c r="B92">
        <v>100000</v>
      </c>
      <c r="C92">
        <v>1099.23</v>
      </c>
      <c r="D92">
        <v>-11322.7</v>
      </c>
      <c r="E92">
        <v>44010.6</v>
      </c>
      <c r="F92">
        <v>4.39289E-2</v>
      </c>
      <c r="G92">
        <v>1055</v>
      </c>
      <c r="H92">
        <v>945</v>
      </c>
    </row>
    <row r="93" spans="2:13" x14ac:dyDescent="0.2">
      <c r="E93">
        <f>AVERAGE(E83:E87)/2000</f>
        <v>22.046170654399997</v>
      </c>
      <c r="G93">
        <f>AVERAGE(G83:G92)</f>
        <v>1007.6</v>
      </c>
      <c r="H93">
        <f>AVERAGE(H83:H92)</f>
        <v>992.4</v>
      </c>
      <c r="I93">
        <f>STDEV(D83:D92)/SQRT(COUNT(D83:D92))</f>
        <v>9.1995293718995992</v>
      </c>
    </row>
    <row r="94" spans="2:13" x14ac:dyDescent="0.2">
      <c r="B94" t="s">
        <v>18</v>
      </c>
    </row>
    <row r="95" spans="2:13" x14ac:dyDescent="0.2">
      <c r="B95">
        <v>100000</v>
      </c>
      <c r="C95">
        <v>1099.4945520000001</v>
      </c>
      <c r="D95">
        <v>-11595.93167</v>
      </c>
      <c r="E95">
        <v>44355.685576999997</v>
      </c>
      <c r="F95">
        <v>-3.535974</v>
      </c>
      <c r="G95">
        <v>768</v>
      </c>
      <c r="H95">
        <v>1232</v>
      </c>
    </row>
    <row r="96" spans="2:13" x14ac:dyDescent="0.2">
      <c r="B96">
        <v>100000</v>
      </c>
      <c r="C96">
        <v>1099.7924419999999</v>
      </c>
      <c r="D96">
        <v>-11579.10615</v>
      </c>
      <c r="E96">
        <v>44319.087778000001</v>
      </c>
      <c r="F96">
        <v>-3.3963990000000002</v>
      </c>
      <c r="G96">
        <v>791</v>
      </c>
      <c r="H96">
        <v>1209</v>
      </c>
    </row>
    <row r="97" spans="2:13" x14ac:dyDescent="0.2">
      <c r="B97">
        <v>100000</v>
      </c>
      <c r="C97">
        <v>1099.29015</v>
      </c>
      <c r="D97">
        <v>-11559.983311</v>
      </c>
      <c r="E97">
        <v>44351.944954999999</v>
      </c>
      <c r="F97">
        <v>-3.460553</v>
      </c>
      <c r="G97">
        <v>799</v>
      </c>
      <c r="H97">
        <v>1201</v>
      </c>
    </row>
    <row r="98" spans="2:13" x14ac:dyDescent="0.2">
      <c r="B98">
        <v>100000</v>
      </c>
      <c r="C98">
        <v>1099.991446</v>
      </c>
      <c r="D98">
        <v>-11553.322362999999</v>
      </c>
      <c r="E98">
        <v>44224.037217999998</v>
      </c>
      <c r="F98">
        <v>-3.3584230000000002</v>
      </c>
      <c r="G98">
        <v>837</v>
      </c>
      <c r="H98">
        <v>1163</v>
      </c>
    </row>
    <row r="99" spans="2:13" x14ac:dyDescent="0.2">
      <c r="B99">
        <v>100000</v>
      </c>
      <c r="C99">
        <v>1100.0517420000001</v>
      </c>
      <c r="D99">
        <v>-11578.120097999999</v>
      </c>
      <c r="E99">
        <v>44297.443686999999</v>
      </c>
      <c r="F99">
        <v>-3.5424030000000002</v>
      </c>
      <c r="G99">
        <v>800</v>
      </c>
      <c r="H99">
        <v>1200</v>
      </c>
      <c r="I99">
        <f>AVERAGE(D95:D104)</f>
        <v>-11581.6563592</v>
      </c>
      <c r="J99">
        <f>I99/2000</f>
        <v>-5.7908281796000001</v>
      </c>
      <c r="K99">
        <f>J99-(G105*$J$9+H105*$J$148)/2000</f>
        <v>-5.7908281796000001</v>
      </c>
      <c r="L99">
        <f>H105/SUM(G105:H105)</f>
        <v>0.6039500000000001</v>
      </c>
      <c r="M99">
        <f>AVERAGE(E95:E104)/2000</f>
        <v>22.157339960750001</v>
      </c>
    </row>
    <row r="100" spans="2:13" x14ac:dyDescent="0.2">
      <c r="B100">
        <v>100000</v>
      </c>
      <c r="C100">
        <v>1099.01</v>
      </c>
      <c r="D100">
        <v>-11584</v>
      </c>
      <c r="E100">
        <v>44293.599999999999</v>
      </c>
      <c r="F100">
        <v>1.0525800000000001</v>
      </c>
      <c r="G100">
        <v>796</v>
      </c>
      <c r="H100">
        <v>1204</v>
      </c>
    </row>
    <row r="101" spans="2:13" x14ac:dyDescent="0.2">
      <c r="B101">
        <v>100000</v>
      </c>
      <c r="C101">
        <v>1100.19</v>
      </c>
      <c r="D101">
        <v>-11579.6</v>
      </c>
      <c r="E101">
        <v>44278</v>
      </c>
      <c r="F101">
        <v>0.13753000000000001</v>
      </c>
      <c r="G101">
        <v>802</v>
      </c>
      <c r="H101">
        <v>1198</v>
      </c>
    </row>
    <row r="102" spans="2:13" x14ac:dyDescent="0.2">
      <c r="B102">
        <v>100000</v>
      </c>
      <c r="C102">
        <v>1100.4000000000001</v>
      </c>
      <c r="D102">
        <v>-11581.8</v>
      </c>
      <c r="E102">
        <v>44305</v>
      </c>
      <c r="F102">
        <v>-0.62663100000000005</v>
      </c>
      <c r="G102">
        <v>796</v>
      </c>
      <c r="H102">
        <v>1204</v>
      </c>
    </row>
    <row r="103" spans="2:13" x14ac:dyDescent="0.2">
      <c r="B103">
        <v>100000</v>
      </c>
      <c r="C103">
        <v>1099.24</v>
      </c>
      <c r="D103">
        <v>-11610.3</v>
      </c>
      <c r="E103">
        <v>44361.8</v>
      </c>
      <c r="F103">
        <v>0.25881199999999999</v>
      </c>
      <c r="G103">
        <v>756</v>
      </c>
      <c r="H103">
        <v>1244</v>
      </c>
    </row>
    <row r="104" spans="2:13" x14ac:dyDescent="0.2">
      <c r="B104">
        <v>100000</v>
      </c>
      <c r="C104">
        <v>1099.54</v>
      </c>
      <c r="D104">
        <v>-11594.4</v>
      </c>
      <c r="E104">
        <v>44360.2</v>
      </c>
      <c r="F104">
        <v>-0.89648700000000003</v>
      </c>
      <c r="G104">
        <v>776</v>
      </c>
      <c r="H104">
        <v>1224</v>
      </c>
    </row>
    <row r="105" spans="2:13" x14ac:dyDescent="0.2">
      <c r="E105">
        <f>AVERAGE(E95:E99)/2000</f>
        <v>22.1548199215</v>
      </c>
      <c r="G105">
        <f>AVERAGE(G95:G104)</f>
        <v>792.1</v>
      </c>
      <c r="H105">
        <f>AVERAGE(H95:H104)</f>
        <v>1207.9000000000001</v>
      </c>
      <c r="I105">
        <f>STDEV(D95:D104)/SQRT(COUNT(D95:D104))</f>
        <v>5.2577244811517714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1099.1608430000001</v>
      </c>
      <c r="D107">
        <v>-11751.242539999999</v>
      </c>
      <c r="E107">
        <v>44598.733495</v>
      </c>
      <c r="F107">
        <v>-3.399105</v>
      </c>
      <c r="G107">
        <v>590</v>
      </c>
      <c r="H107">
        <v>1410</v>
      </c>
    </row>
    <row r="108" spans="2:13" x14ac:dyDescent="0.2">
      <c r="B108">
        <v>100000</v>
      </c>
      <c r="C108">
        <v>1099.9522649999999</v>
      </c>
      <c r="D108">
        <v>-11759.654263</v>
      </c>
      <c r="E108">
        <v>44600.686623000001</v>
      </c>
      <c r="F108">
        <v>-3.3990140000000002</v>
      </c>
      <c r="G108">
        <v>583</v>
      </c>
      <c r="H108">
        <v>1417</v>
      </c>
    </row>
    <row r="109" spans="2:13" x14ac:dyDescent="0.2">
      <c r="B109">
        <v>100000</v>
      </c>
      <c r="C109">
        <v>1100.917003</v>
      </c>
      <c r="D109">
        <v>-11762.841904999999</v>
      </c>
      <c r="E109">
        <v>44594.514371999998</v>
      </c>
      <c r="F109">
        <v>-3.401376</v>
      </c>
      <c r="G109">
        <v>583</v>
      </c>
      <c r="H109">
        <v>1417</v>
      </c>
    </row>
    <row r="110" spans="2:13" x14ac:dyDescent="0.2">
      <c r="B110">
        <v>100000</v>
      </c>
      <c r="C110">
        <v>1100.072447</v>
      </c>
      <c r="D110">
        <v>-11736.375805</v>
      </c>
      <c r="E110">
        <v>44560.246314999997</v>
      </c>
      <c r="F110">
        <v>-3.317215</v>
      </c>
      <c r="G110">
        <v>613</v>
      </c>
      <c r="H110">
        <v>1387</v>
      </c>
    </row>
    <row r="111" spans="2:13" x14ac:dyDescent="0.2">
      <c r="B111">
        <v>100000</v>
      </c>
      <c r="C111">
        <v>1099.802349</v>
      </c>
      <c r="D111">
        <v>-11754.966183</v>
      </c>
      <c r="E111">
        <v>44521.279726000001</v>
      </c>
      <c r="F111">
        <v>-3.4233159999999998</v>
      </c>
      <c r="G111">
        <v>610</v>
      </c>
      <c r="H111">
        <v>1390</v>
      </c>
      <c r="I111">
        <f>AVERAGE(D107:D116)</f>
        <v>-11755.718069599998</v>
      </c>
      <c r="J111">
        <f>I111/2000</f>
        <v>-5.8778590347999993</v>
      </c>
      <c r="K111">
        <f>J111-(G117*$J$9+H117*$J$148)/2000</f>
        <v>-5.8778590347999993</v>
      </c>
      <c r="L111">
        <f>H117/SUM(G117:H117)</f>
        <v>0.70220000000000005</v>
      </c>
      <c r="M111">
        <f>AVERAGE(E107:E116)/2000</f>
        <v>22.285698026550001</v>
      </c>
    </row>
    <row r="112" spans="2:13" x14ac:dyDescent="0.2">
      <c r="B112">
        <v>100000</v>
      </c>
      <c r="C112">
        <v>1099.98</v>
      </c>
      <c r="D112">
        <v>-11753.7</v>
      </c>
      <c r="E112">
        <v>44574.5</v>
      </c>
      <c r="F112">
        <v>0.62873299999999999</v>
      </c>
      <c r="G112">
        <v>599</v>
      </c>
      <c r="H112">
        <v>1401</v>
      </c>
    </row>
    <row r="113" spans="2:13" x14ac:dyDescent="0.2">
      <c r="B113">
        <v>100000</v>
      </c>
      <c r="C113">
        <v>1099.32</v>
      </c>
      <c r="D113">
        <v>-11765.3</v>
      </c>
      <c r="E113">
        <v>44568.800000000003</v>
      </c>
      <c r="F113">
        <v>-1.74793E-2</v>
      </c>
      <c r="G113">
        <v>592</v>
      </c>
      <c r="H113">
        <v>1408</v>
      </c>
    </row>
    <row r="114" spans="2:13" x14ac:dyDescent="0.2">
      <c r="B114">
        <v>100000</v>
      </c>
      <c r="C114">
        <v>1100.9000000000001</v>
      </c>
      <c r="D114">
        <v>-11748.2</v>
      </c>
      <c r="E114">
        <v>44550.9</v>
      </c>
      <c r="F114">
        <v>-0.26672899999999999</v>
      </c>
      <c r="G114">
        <v>607</v>
      </c>
      <c r="H114">
        <v>1393</v>
      </c>
    </row>
    <row r="115" spans="2:13" x14ac:dyDescent="0.2">
      <c r="B115">
        <v>100000</v>
      </c>
      <c r="C115">
        <v>1099.77</v>
      </c>
      <c r="D115">
        <v>-11761.2</v>
      </c>
      <c r="E115">
        <v>44547.7</v>
      </c>
      <c r="F115">
        <v>0.96014999999999995</v>
      </c>
      <c r="G115">
        <v>597</v>
      </c>
      <c r="H115">
        <v>1403</v>
      </c>
    </row>
    <row r="116" spans="2:13" x14ac:dyDescent="0.2">
      <c r="B116">
        <v>100000</v>
      </c>
      <c r="C116">
        <v>1100.6300000000001</v>
      </c>
      <c r="D116">
        <v>-11763.7</v>
      </c>
      <c r="E116">
        <v>44596.6</v>
      </c>
      <c r="F116">
        <v>9.5551200000000003E-2</v>
      </c>
      <c r="G116">
        <v>582</v>
      </c>
      <c r="H116">
        <v>1418</v>
      </c>
    </row>
    <row r="117" spans="2:13" x14ac:dyDescent="0.2">
      <c r="E117">
        <f>AVERAGE(E107:E111)/2000</f>
        <v>22.287546053100002</v>
      </c>
      <c r="G117">
        <f>AVERAGE(G107:G116)</f>
        <v>595.6</v>
      </c>
      <c r="H117">
        <f>AVERAGE(H107:H116)</f>
        <v>1404.4</v>
      </c>
      <c r="I117">
        <f>STDEV(D107:D116)/SQRT(COUNT(D107:D116))</f>
        <v>2.803037414498124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1100</v>
      </c>
      <c r="D119">
        <v>-11909.5</v>
      </c>
      <c r="E119">
        <v>44886.3</v>
      </c>
      <c r="F119">
        <v>1.04918</v>
      </c>
      <c r="G119">
        <v>391</v>
      </c>
      <c r="H119">
        <v>1609</v>
      </c>
    </row>
    <row r="120" spans="2:13" x14ac:dyDescent="0.2">
      <c r="B120">
        <v>100000</v>
      </c>
      <c r="C120">
        <v>1098.97</v>
      </c>
      <c r="D120">
        <v>-11886.9</v>
      </c>
      <c r="E120">
        <v>44891.9</v>
      </c>
      <c r="F120">
        <v>-0.54642999999999997</v>
      </c>
      <c r="G120">
        <v>402</v>
      </c>
      <c r="H120">
        <v>1598</v>
      </c>
    </row>
    <row r="121" spans="2:13" x14ac:dyDescent="0.2">
      <c r="B121">
        <v>100000</v>
      </c>
      <c r="C121">
        <v>1099.06</v>
      </c>
      <c r="D121">
        <v>-11870.7</v>
      </c>
      <c r="E121">
        <v>44830</v>
      </c>
      <c r="F121">
        <v>0.36083100000000001</v>
      </c>
      <c r="G121">
        <v>435</v>
      </c>
      <c r="H121">
        <v>1565</v>
      </c>
    </row>
    <row r="122" spans="2:13" x14ac:dyDescent="0.2">
      <c r="B122">
        <v>100000</v>
      </c>
      <c r="C122">
        <v>1099.1600000000001</v>
      </c>
      <c r="D122">
        <v>-11909.7</v>
      </c>
      <c r="E122">
        <v>44926.8</v>
      </c>
      <c r="F122">
        <v>1.7229600000000001E-2</v>
      </c>
      <c r="G122">
        <v>376</v>
      </c>
      <c r="H122">
        <v>1624</v>
      </c>
    </row>
    <row r="123" spans="2:13" x14ac:dyDescent="0.2">
      <c r="B123">
        <v>100000</v>
      </c>
      <c r="C123">
        <v>1098.98</v>
      </c>
      <c r="D123">
        <v>-11905.4</v>
      </c>
      <c r="E123">
        <v>44897</v>
      </c>
      <c r="F123">
        <v>0.25541700000000001</v>
      </c>
      <c r="G123">
        <v>388</v>
      </c>
      <c r="H123">
        <v>1612</v>
      </c>
      <c r="I123">
        <f>AVERAGE(D119:D128)</f>
        <v>-11892.93</v>
      </c>
      <c r="J123">
        <f>I123/2000</f>
        <v>-5.9464649999999999</v>
      </c>
      <c r="K123">
        <f>J123-(G129*$J$9+H129*$J$148)/2000</f>
        <v>-5.9464649999999999</v>
      </c>
      <c r="L123">
        <f>H129/SUM(G129:H129)</f>
        <v>0.79749999999999999</v>
      </c>
      <c r="M123">
        <f>AVERAGE(E119:E128)/2000</f>
        <v>22.437654999999999</v>
      </c>
    </row>
    <row r="124" spans="2:13" x14ac:dyDescent="0.2">
      <c r="B124">
        <v>100000</v>
      </c>
      <c r="C124">
        <v>1100.29</v>
      </c>
      <c r="D124">
        <v>-11902.5</v>
      </c>
      <c r="E124">
        <v>44878</v>
      </c>
      <c r="F124">
        <v>-0.52260499999999999</v>
      </c>
      <c r="G124">
        <v>399</v>
      </c>
      <c r="H124">
        <v>1601</v>
      </c>
    </row>
    <row r="125" spans="2:13" x14ac:dyDescent="0.2">
      <c r="B125">
        <v>100000</v>
      </c>
      <c r="C125">
        <v>1100</v>
      </c>
      <c r="D125">
        <v>-11922.3</v>
      </c>
      <c r="E125">
        <v>44923.1</v>
      </c>
      <c r="F125">
        <v>0.67904399999999998</v>
      </c>
      <c r="G125">
        <v>370</v>
      </c>
      <c r="H125">
        <v>1630</v>
      </c>
    </row>
    <row r="126" spans="2:13" x14ac:dyDescent="0.2">
      <c r="B126">
        <v>100000</v>
      </c>
      <c r="C126">
        <v>1100.3399999999999</v>
      </c>
      <c r="D126">
        <v>-11893</v>
      </c>
      <c r="E126">
        <v>44870.5</v>
      </c>
      <c r="F126">
        <v>0.68271999999999999</v>
      </c>
      <c r="G126">
        <v>410</v>
      </c>
      <c r="H126">
        <v>1590</v>
      </c>
    </row>
    <row r="127" spans="2:13" x14ac:dyDescent="0.2">
      <c r="B127">
        <v>100000</v>
      </c>
      <c r="C127">
        <v>1101.52</v>
      </c>
      <c r="D127">
        <v>-11864.4</v>
      </c>
      <c r="E127">
        <v>44879.1</v>
      </c>
      <c r="F127">
        <v>0.19899800000000001</v>
      </c>
      <c r="G127">
        <v>424</v>
      </c>
      <c r="H127">
        <v>1576</v>
      </c>
    </row>
    <row r="128" spans="2:13" x14ac:dyDescent="0.2">
      <c r="B128">
        <v>100000</v>
      </c>
      <c r="C128">
        <v>1099.8900000000001</v>
      </c>
      <c r="D128">
        <v>-11864.9</v>
      </c>
      <c r="E128">
        <v>44770.400000000001</v>
      </c>
      <c r="F128">
        <v>-0.47468100000000002</v>
      </c>
      <c r="G128">
        <v>455</v>
      </c>
      <c r="H128">
        <v>1545</v>
      </c>
    </row>
    <row r="129" spans="2:13" x14ac:dyDescent="0.2">
      <c r="E129">
        <f>AVERAGE(E119:E123)/2000</f>
        <v>22.443200000000001</v>
      </c>
      <c r="G129">
        <f>AVERAGE(G119:G128)</f>
        <v>405</v>
      </c>
      <c r="H129">
        <f>AVERAGE(H119:H128)</f>
        <v>1595</v>
      </c>
      <c r="I129">
        <f>STDEV(D119:D128)/SQRT(COUNT(D119:D128))</f>
        <v>6.4941520702175541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1099.7120399999999</v>
      </c>
      <c r="D131">
        <v>-12022.656247999999</v>
      </c>
      <c r="E131">
        <v>45314.18305</v>
      </c>
      <c r="F131">
        <v>-3.3573110000000002</v>
      </c>
      <c r="G131">
        <v>174</v>
      </c>
      <c r="H131">
        <v>1826</v>
      </c>
    </row>
    <row r="132" spans="2:13" x14ac:dyDescent="0.2">
      <c r="B132">
        <v>100000</v>
      </c>
      <c r="C132">
        <v>1101.0120429999999</v>
      </c>
      <c r="D132">
        <v>-12007.429475999999</v>
      </c>
      <c r="E132">
        <v>45250.901030000001</v>
      </c>
      <c r="F132">
        <v>-3.3522370000000001</v>
      </c>
      <c r="G132">
        <v>206</v>
      </c>
      <c r="H132">
        <v>1794</v>
      </c>
    </row>
    <row r="133" spans="2:13" x14ac:dyDescent="0.2">
      <c r="B133">
        <v>100000</v>
      </c>
      <c r="C133">
        <v>1100.073979</v>
      </c>
      <c r="D133">
        <v>-12011.003753999999</v>
      </c>
      <c r="E133">
        <v>45230.129509999999</v>
      </c>
      <c r="F133">
        <v>-3.3272590000000002</v>
      </c>
      <c r="G133">
        <v>209</v>
      </c>
      <c r="H133">
        <v>1791</v>
      </c>
    </row>
    <row r="134" spans="2:13" x14ac:dyDescent="0.2">
      <c r="B134">
        <v>100000</v>
      </c>
      <c r="C134">
        <v>1099.3142350000001</v>
      </c>
      <c r="D134">
        <v>-12011.062289</v>
      </c>
      <c r="E134">
        <v>45234.423492000002</v>
      </c>
      <c r="F134">
        <v>-3.2984520000000002</v>
      </c>
      <c r="G134">
        <v>208</v>
      </c>
      <c r="H134">
        <v>1792</v>
      </c>
    </row>
    <row r="135" spans="2:13" x14ac:dyDescent="0.2">
      <c r="B135">
        <v>100000</v>
      </c>
      <c r="C135">
        <v>1099.285695</v>
      </c>
      <c r="D135">
        <v>-12012.544386</v>
      </c>
      <c r="E135">
        <v>45268.593084</v>
      </c>
      <c r="F135">
        <v>-3.3781469999999998</v>
      </c>
      <c r="G135">
        <v>196</v>
      </c>
      <c r="H135">
        <v>1804</v>
      </c>
      <c r="I135">
        <f>AVERAGE(D131:D140)</f>
        <v>-12010.639615299999</v>
      </c>
      <c r="J135">
        <f>I135/2000</f>
        <v>-6.0053198076499994</v>
      </c>
      <c r="K135">
        <f>J135-(G141*$J$9+H141*$J$148)/2000</f>
        <v>-6.0053198076499994</v>
      </c>
      <c r="L135">
        <f>H141/SUM(G141:H141)</f>
        <v>0.90064999999999995</v>
      </c>
      <c r="M135">
        <f>AVERAGE(E131:E140)/2000</f>
        <v>22.633476508300003</v>
      </c>
    </row>
    <row r="136" spans="2:13" x14ac:dyDescent="0.2">
      <c r="B136">
        <v>100000</v>
      </c>
      <c r="C136">
        <v>1098.99</v>
      </c>
      <c r="D136">
        <v>-12000.2</v>
      </c>
      <c r="E136">
        <v>45300.7</v>
      </c>
      <c r="F136">
        <v>0.73275199999999996</v>
      </c>
      <c r="G136">
        <v>196</v>
      </c>
      <c r="H136">
        <v>1804</v>
      </c>
    </row>
    <row r="137" spans="2:13" x14ac:dyDescent="0.2">
      <c r="B137">
        <v>100000</v>
      </c>
      <c r="C137">
        <v>1098.49</v>
      </c>
      <c r="D137">
        <v>-12014.3</v>
      </c>
      <c r="E137">
        <v>45226.400000000001</v>
      </c>
      <c r="F137">
        <v>-0.145897</v>
      </c>
      <c r="G137">
        <v>209</v>
      </c>
      <c r="H137">
        <v>1791</v>
      </c>
    </row>
    <row r="138" spans="2:13" x14ac:dyDescent="0.2">
      <c r="B138">
        <v>100000</v>
      </c>
      <c r="C138">
        <v>1099.93</v>
      </c>
      <c r="D138">
        <v>-11997.9</v>
      </c>
      <c r="E138">
        <v>45286.400000000001</v>
      </c>
      <c r="F138">
        <v>-1.1124099999999999</v>
      </c>
      <c r="G138">
        <v>202</v>
      </c>
      <c r="H138">
        <v>1798</v>
      </c>
    </row>
    <row r="139" spans="2:13" x14ac:dyDescent="0.2">
      <c r="B139">
        <v>100000</v>
      </c>
      <c r="C139">
        <v>1099.56</v>
      </c>
      <c r="D139">
        <v>-12008.3</v>
      </c>
      <c r="E139">
        <v>45265.599999999999</v>
      </c>
      <c r="F139">
        <v>-0.29350900000000002</v>
      </c>
      <c r="G139">
        <v>202</v>
      </c>
      <c r="H139">
        <v>1798</v>
      </c>
    </row>
    <row r="140" spans="2:13" x14ac:dyDescent="0.2">
      <c r="B140">
        <v>100000</v>
      </c>
      <c r="C140">
        <v>1101.3900000000001</v>
      </c>
      <c r="D140">
        <v>-12021</v>
      </c>
      <c r="E140">
        <v>45292.2</v>
      </c>
      <c r="F140">
        <v>-0.18258099999999999</v>
      </c>
      <c r="G140">
        <v>185</v>
      </c>
      <c r="H140">
        <v>1815</v>
      </c>
    </row>
    <row r="141" spans="2:13" x14ac:dyDescent="0.2">
      <c r="E141">
        <f>AVERAGE(E131:E135)/2000</f>
        <v>22.6298230166</v>
      </c>
      <c r="G141">
        <f>AVERAGE(G131:G140)</f>
        <v>198.7</v>
      </c>
      <c r="H141">
        <f>AVERAGE(H131:H140)</f>
        <v>1801.3</v>
      </c>
      <c r="I141">
        <f>STDEV(D131:D140)/SQRT(COUNT(D131:D140))</f>
        <v>2.4858198063798898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1099.0431759999999</v>
      </c>
      <c r="D143">
        <v>-12098.895306</v>
      </c>
      <c r="E143">
        <v>45689.402413000003</v>
      </c>
      <c r="F143">
        <v>-3.321933</v>
      </c>
      <c r="G143">
        <v>0</v>
      </c>
      <c r="H143">
        <v>2000</v>
      </c>
    </row>
    <row r="144" spans="2:13" x14ac:dyDescent="0.2">
      <c r="B144">
        <v>100000</v>
      </c>
      <c r="C144">
        <v>1097.8194639999999</v>
      </c>
      <c r="D144">
        <v>-12099.239857</v>
      </c>
      <c r="E144">
        <v>45686.267742999997</v>
      </c>
      <c r="F144">
        <v>-3.339054</v>
      </c>
      <c r="G144">
        <v>0</v>
      </c>
      <c r="H144">
        <v>2000</v>
      </c>
    </row>
    <row r="145" spans="2:13" x14ac:dyDescent="0.2">
      <c r="B145">
        <v>100000</v>
      </c>
      <c r="C145">
        <v>1099.7631670000001</v>
      </c>
      <c r="D145">
        <v>-12098.595442</v>
      </c>
      <c r="E145">
        <v>45690.318988999999</v>
      </c>
      <c r="F145">
        <v>-3.3499460000000001</v>
      </c>
      <c r="G145">
        <v>0</v>
      </c>
      <c r="H145">
        <v>2000</v>
      </c>
    </row>
    <row r="146" spans="2:13" x14ac:dyDescent="0.2">
      <c r="B146">
        <v>100000</v>
      </c>
      <c r="C146">
        <v>1098.6354699999999</v>
      </c>
      <c r="D146">
        <v>-12098.737223</v>
      </c>
      <c r="E146">
        <v>45687.412506000001</v>
      </c>
      <c r="F146">
        <v>-3.2639239999999998</v>
      </c>
      <c r="G146">
        <v>0</v>
      </c>
      <c r="H146">
        <v>2000</v>
      </c>
    </row>
    <row r="147" spans="2:13" x14ac:dyDescent="0.2">
      <c r="B147">
        <v>100000</v>
      </c>
      <c r="C147">
        <v>1101.1750970000001</v>
      </c>
      <c r="D147">
        <v>-12098.129774999999</v>
      </c>
      <c r="E147">
        <v>45692.254578</v>
      </c>
      <c r="F147">
        <v>-3.311442</v>
      </c>
      <c r="G147">
        <v>0</v>
      </c>
      <c r="H147">
        <v>2000</v>
      </c>
      <c r="I147">
        <f>AVERAGE(D143:D147)</f>
        <v>-12098.7195206</v>
      </c>
      <c r="J147">
        <f>I147/2000</f>
        <v>-6.0493597602999998</v>
      </c>
      <c r="K147">
        <v>0</v>
      </c>
      <c r="L147">
        <f>H148/SUM(G148:H148)</f>
        <v>1</v>
      </c>
      <c r="M147">
        <f>AVERAGE(E143:E147)/2000</f>
        <v>22.844565622899999</v>
      </c>
    </row>
    <row r="148" spans="2:13" x14ac:dyDescent="0.2">
      <c r="E148">
        <f>AVERAGE(E143:E147)/2000</f>
        <v>22.844565622899999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E4A6-03FB-4748-B971-2A602AA3331C}">
  <dimension ref="A1:Y148"/>
  <sheetViews>
    <sheetView topLeftCell="G23" workbookViewId="0">
      <selection activeCell="Y39" sqref="Y39:Y54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1198.823711</v>
      </c>
      <c r="D4">
        <v>-10237.368301</v>
      </c>
      <c r="E4">
        <v>43146.990492999998</v>
      </c>
      <c r="F4">
        <v>-3.875686</v>
      </c>
      <c r="G4">
        <v>2000</v>
      </c>
      <c r="H4">
        <v>0</v>
      </c>
    </row>
    <row r="5" spans="1:23" x14ac:dyDescent="0.2">
      <c r="B5">
        <v>100000</v>
      </c>
      <c r="C5">
        <v>1200.345176</v>
      </c>
      <c r="D5">
        <v>-10237.153824000001</v>
      </c>
      <c r="E5">
        <v>43151.435726999996</v>
      </c>
      <c r="F5">
        <v>-4.0053599999999996</v>
      </c>
    </row>
    <row r="6" spans="1:23" x14ac:dyDescent="0.2">
      <c r="B6">
        <v>100000</v>
      </c>
      <c r="C6">
        <v>1199.833206</v>
      </c>
      <c r="D6">
        <v>-10237.376978</v>
      </c>
      <c r="E6">
        <v>43153.854513999999</v>
      </c>
      <c r="F6">
        <v>-3.542853</v>
      </c>
    </row>
    <row r="7" spans="1:23" x14ac:dyDescent="0.2">
      <c r="B7">
        <v>100000</v>
      </c>
      <c r="C7">
        <v>1199.281559</v>
      </c>
      <c r="D7">
        <v>-10237.604815999999</v>
      </c>
      <c r="E7">
        <v>43147.716243000003</v>
      </c>
      <c r="F7">
        <v>-3.8454799999999998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1:23" x14ac:dyDescent="0.2">
      <c r="B8">
        <v>100000</v>
      </c>
      <c r="C8">
        <v>1199.8200400000001</v>
      </c>
      <c r="D8">
        <v>-10237.582044999999</v>
      </c>
      <c r="E8">
        <v>43146.700321999997</v>
      </c>
      <c r="F8">
        <v>-3.8116850000000002</v>
      </c>
      <c r="I8">
        <f>AVERAGE(D4:D8)</f>
        <v>-10237.4171928</v>
      </c>
      <c r="J8">
        <f>I8/2000</f>
        <v>-5.1187085963999994</v>
      </c>
      <c r="K8">
        <v>0</v>
      </c>
      <c r="L8">
        <f>H9/SUM(G9:H9)</f>
        <v>0</v>
      </c>
      <c r="M8">
        <f>AVERAGE(E4:E8)/2000</f>
        <v>21.574669729900002</v>
      </c>
      <c r="O8">
        <v>-5.1187085963999994</v>
      </c>
      <c r="P8">
        <v>0</v>
      </c>
      <c r="Q8">
        <v>0</v>
      </c>
      <c r="R8">
        <v>21.574669729900002</v>
      </c>
      <c r="T8">
        <v>-5.1186870000000004</v>
      </c>
      <c r="U8">
        <v>0</v>
      </c>
      <c r="V8">
        <v>21.575330000000001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-5.1498775001999997</v>
      </c>
      <c r="P9">
        <v>1.3880373869999296E-2</v>
      </c>
      <c r="Q9">
        <v>4.9200000000000001E-2</v>
      </c>
      <c r="R9">
        <v>21.712896699199998</v>
      </c>
      <c r="T9">
        <v>-5.1502569999999999</v>
      </c>
      <c r="U9">
        <v>4.9465000000000002E-2</v>
      </c>
      <c r="V9">
        <v>21.712411500000002</v>
      </c>
      <c r="W9">
        <f t="shared" ref="W9:W20" si="0">T9-(1-U9)*$T$8-U9*$T$20</f>
        <v>1.3717977540000814E-2</v>
      </c>
    </row>
    <row r="10" spans="1:23" x14ac:dyDescent="0.2">
      <c r="B10" t="s">
        <v>14</v>
      </c>
      <c r="O10">
        <v>-5.1974039554999996</v>
      </c>
      <c r="P10">
        <v>1.2501959109999738E-2</v>
      </c>
      <c r="Q10">
        <v>9.9599999999999994E-2</v>
      </c>
      <c r="R10">
        <v>21.796693466000001</v>
      </c>
      <c r="T10">
        <v>-5.1964984999999997</v>
      </c>
      <c r="U10">
        <v>9.9114999999999995E-2</v>
      </c>
      <c r="V10">
        <v>21.7965415</v>
      </c>
      <c r="W10">
        <f t="shared" si="0"/>
        <v>1.2933832940000722E-2</v>
      </c>
    </row>
    <row r="11" spans="1:23" x14ac:dyDescent="0.2">
      <c r="B11">
        <v>100000</v>
      </c>
      <c r="C11">
        <v>1200.9196340000001</v>
      </c>
      <c r="D11">
        <v>-10311.017</v>
      </c>
      <c r="E11">
        <v>43462.576527999998</v>
      </c>
      <c r="F11">
        <v>-3.755433</v>
      </c>
      <c r="G11">
        <v>1887</v>
      </c>
      <c r="H11">
        <v>113</v>
      </c>
      <c r="O11">
        <v>-5.254068961999999</v>
      </c>
      <c r="P11">
        <v>2.3512474400009253E-3</v>
      </c>
      <c r="Q11">
        <v>0.15040000000000001</v>
      </c>
      <c r="R11">
        <v>21.851534693200001</v>
      </c>
      <c r="T11">
        <v>-5.2557270000000003</v>
      </c>
      <c r="U11">
        <v>0.15246499999999999</v>
      </c>
      <c r="V11">
        <v>21.854515500000002</v>
      </c>
      <c r="W11">
        <f t="shared" si="0"/>
        <v>2.5502455400000512E-3</v>
      </c>
    </row>
    <row r="12" spans="1:23" x14ac:dyDescent="0.2">
      <c r="B12">
        <v>100000</v>
      </c>
      <c r="C12">
        <v>1199.9837210000001</v>
      </c>
      <c r="D12">
        <v>-10299.964812</v>
      </c>
      <c r="E12">
        <v>43420.726944000002</v>
      </c>
      <c r="F12">
        <v>-4.0016699999999998</v>
      </c>
      <c r="G12">
        <v>1902</v>
      </c>
      <c r="H12">
        <v>98</v>
      </c>
      <c r="O12">
        <v>-5.3514521578000007</v>
      </c>
      <c r="P12">
        <v>-2.0865454635001335E-2</v>
      </c>
      <c r="Q12">
        <v>0.23139999999999999</v>
      </c>
      <c r="R12">
        <v>21.917269801699998</v>
      </c>
      <c r="T12">
        <v>-5.3512085000000003</v>
      </c>
      <c r="U12">
        <v>0.23088500000000001</v>
      </c>
      <c r="V12">
        <v>21.914498500000001</v>
      </c>
      <c r="W12">
        <f t="shared" si="0"/>
        <v>-2.1133352940000183E-2</v>
      </c>
    </row>
    <row r="13" spans="1:23" x14ac:dyDescent="0.2">
      <c r="B13">
        <v>100000</v>
      </c>
      <c r="C13">
        <v>1200.6123009999999</v>
      </c>
      <c r="D13">
        <v>-10290.348822</v>
      </c>
      <c r="E13">
        <v>43410.047253999997</v>
      </c>
      <c r="F13">
        <v>-3.8451110000000002</v>
      </c>
      <c r="G13">
        <v>1912</v>
      </c>
      <c r="H13">
        <v>88</v>
      </c>
      <c r="O13">
        <v>-5.4307351599000002</v>
      </c>
      <c r="P13">
        <v>-4.0815261755001053E-2</v>
      </c>
      <c r="Q13">
        <v>0.29619999999999996</v>
      </c>
      <c r="R13">
        <v>21.9632263532</v>
      </c>
      <c r="T13">
        <v>-5.4377639999999996</v>
      </c>
      <c r="U13">
        <v>0.30079</v>
      </c>
      <c r="V13">
        <v>21.963286</v>
      </c>
      <c r="W13">
        <f t="shared" si="0"/>
        <v>-4.3686910759999309E-2</v>
      </c>
    </row>
    <row r="14" spans="1:23" x14ac:dyDescent="0.2">
      <c r="B14">
        <v>100000</v>
      </c>
      <c r="C14">
        <v>1199.6533460000001</v>
      </c>
      <c r="D14">
        <v>-10291.596689</v>
      </c>
      <c r="E14">
        <v>43394.900803999997</v>
      </c>
      <c r="F14">
        <v>-3.840157</v>
      </c>
      <c r="G14">
        <v>1913</v>
      </c>
      <c r="H14">
        <v>87</v>
      </c>
      <c r="O14">
        <v>-5.5504221655000006</v>
      </c>
      <c r="P14">
        <v>-7.0769966305000764E-2</v>
      </c>
      <c r="Q14">
        <v>0.39419999999999999</v>
      </c>
      <c r="R14">
        <v>22.031954327899999</v>
      </c>
      <c r="T14">
        <v>-5.5597139999999996</v>
      </c>
      <c r="U14">
        <v>0.40043000000000001</v>
      </c>
      <c r="V14">
        <v>22.033232000000002</v>
      </c>
      <c r="W14">
        <f t="shared" si="0"/>
        <v>-7.441091091999974E-2</v>
      </c>
    </row>
    <row r="15" spans="1:23" x14ac:dyDescent="0.2">
      <c r="B15">
        <v>100000</v>
      </c>
      <c r="C15">
        <v>1199.982475</v>
      </c>
      <c r="D15">
        <v>-10305.847679</v>
      </c>
      <c r="E15">
        <v>43440.715462</v>
      </c>
      <c r="F15">
        <v>-3.710315</v>
      </c>
      <c r="G15">
        <v>1894</v>
      </c>
      <c r="H15">
        <v>106</v>
      </c>
      <c r="I15">
        <f>AVERAGE(D11:D20)</f>
        <v>-10301.257500199999</v>
      </c>
      <c r="J15">
        <f>I15/2000</f>
        <v>-5.1506287501000001</v>
      </c>
      <c r="K15">
        <f>J15-(G21*$J$9+H21*$J$148)/2000</f>
        <v>-5.1506287501000001</v>
      </c>
      <c r="L15">
        <f>H21/SUM(G21:H21)</f>
        <v>5.0250000000000003E-2</v>
      </c>
      <c r="M15">
        <f>AVERAGE(E11:E20)/2000</f>
        <v>21.715118349600001</v>
      </c>
      <c r="O15">
        <v>-5.6692946719999995</v>
      </c>
      <c r="P15">
        <v>-9.6247628855000045E-2</v>
      </c>
      <c r="Q15">
        <v>0.49619999999999997</v>
      </c>
      <c r="R15">
        <v>22.111716113700002</v>
      </c>
      <c r="T15">
        <v>-5.6700549999999996</v>
      </c>
      <c r="U15">
        <v>0.498805</v>
      </c>
      <c r="V15">
        <v>22.122102999999999</v>
      </c>
      <c r="W15">
        <f t="shared" si="0"/>
        <v>-9.4684089419998951E-2</v>
      </c>
    </row>
    <row r="16" spans="1:23" x14ac:dyDescent="0.2">
      <c r="B16">
        <v>100000</v>
      </c>
      <c r="C16">
        <v>1200.01</v>
      </c>
      <c r="D16">
        <v>-10308.5</v>
      </c>
      <c r="E16">
        <v>43454.6</v>
      </c>
      <c r="F16">
        <v>1.9548900000000001E-2</v>
      </c>
      <c r="G16">
        <v>1890</v>
      </c>
      <c r="H16">
        <v>110</v>
      </c>
      <c r="O16">
        <v>-5.7812784736999996</v>
      </c>
      <c r="P16">
        <v>-0.10714524651499957</v>
      </c>
      <c r="Q16">
        <v>0.60660000000000003</v>
      </c>
      <c r="R16">
        <v>22.229034543000001</v>
      </c>
      <c r="T16">
        <v>-5.771369</v>
      </c>
      <c r="U16">
        <v>0.59817500000000001</v>
      </c>
      <c r="V16">
        <v>22.227308000000001</v>
      </c>
      <c r="W16">
        <f t="shared" si="0"/>
        <v>-0.10501928969999996</v>
      </c>
    </row>
    <row r="17" spans="2:23" x14ac:dyDescent="0.2">
      <c r="B17">
        <v>100000</v>
      </c>
      <c r="C17">
        <v>1199.9000000000001</v>
      </c>
      <c r="D17">
        <v>-10297.5</v>
      </c>
      <c r="E17">
        <v>43424.1</v>
      </c>
      <c r="F17">
        <v>9.6762299999999996E-2</v>
      </c>
      <c r="G17">
        <v>1903</v>
      </c>
      <c r="H17">
        <v>97</v>
      </c>
      <c r="O17">
        <v>-5.8588531539000002</v>
      </c>
      <c r="P17">
        <v>-0.10176333002999982</v>
      </c>
      <c r="Q17">
        <v>0.69720000000000004</v>
      </c>
      <c r="R17">
        <v>22.353211536499998</v>
      </c>
      <c r="T17">
        <v>-5.8613629999999999</v>
      </c>
      <c r="U17">
        <v>0.70069999999999999</v>
      </c>
      <c r="V17">
        <v>22.360136499999999</v>
      </c>
      <c r="W17">
        <f t="shared" si="0"/>
        <v>-0.10114591079999968</v>
      </c>
    </row>
    <row r="18" spans="2:23" x14ac:dyDescent="0.2">
      <c r="B18">
        <v>100000</v>
      </c>
      <c r="C18">
        <v>1200.5</v>
      </c>
      <c r="D18">
        <v>-10306.4</v>
      </c>
      <c r="E18">
        <v>43434.6</v>
      </c>
      <c r="F18">
        <v>0.89625200000000005</v>
      </c>
      <c r="G18">
        <v>1895</v>
      </c>
      <c r="H18">
        <v>105</v>
      </c>
      <c r="O18">
        <v>-5.9320600000000008</v>
      </c>
      <c r="P18">
        <v>-8.1941586470001937E-2</v>
      </c>
      <c r="Q18">
        <v>0.79879999999999995</v>
      </c>
      <c r="R18">
        <v>22.51351</v>
      </c>
      <c r="T18">
        <v>-5.9349379999999998</v>
      </c>
      <c r="U18">
        <v>0.80239000000000005</v>
      </c>
      <c r="V18">
        <v>22.520405499999999</v>
      </c>
      <c r="W18">
        <f t="shared" si="0"/>
        <v>-8.1618021159999721E-2</v>
      </c>
    </row>
    <row r="19" spans="2:23" x14ac:dyDescent="0.2">
      <c r="B19">
        <v>100000</v>
      </c>
      <c r="C19">
        <v>1198.5</v>
      </c>
      <c r="D19">
        <v>-10287.6</v>
      </c>
      <c r="E19">
        <v>43395.199999999997</v>
      </c>
      <c r="F19">
        <v>0.34370400000000001</v>
      </c>
      <c r="G19">
        <v>1916</v>
      </c>
      <c r="H19">
        <v>84</v>
      </c>
      <c r="O19">
        <v>-5.9918308664999991</v>
      </c>
      <c r="P19">
        <v>-4.9691062607498893E-2</v>
      </c>
      <c r="Q19">
        <v>0.89929999999999999</v>
      </c>
      <c r="R19">
        <v>22.6988716621</v>
      </c>
      <c r="T19">
        <v>-5.9913495000000001</v>
      </c>
      <c r="U19">
        <v>0.90168000000000004</v>
      </c>
      <c r="V19">
        <v>22.707128000000001</v>
      </c>
      <c r="W19">
        <f t="shared" si="0"/>
        <v>-4.712396592000001E-2</v>
      </c>
    </row>
    <row r="20" spans="2:23" x14ac:dyDescent="0.2">
      <c r="B20">
        <v>100000</v>
      </c>
      <c r="C20">
        <v>1200.3</v>
      </c>
      <c r="D20">
        <v>-10313.799999999999</v>
      </c>
      <c r="E20">
        <v>43464.9</v>
      </c>
      <c r="F20">
        <v>-0.58946200000000004</v>
      </c>
      <c r="G20">
        <v>1883</v>
      </c>
      <c r="H20">
        <v>117</v>
      </c>
      <c r="O20">
        <v>-6.0343443213999999</v>
      </c>
      <c r="P20">
        <v>0</v>
      </c>
      <c r="Q20">
        <v>1</v>
      </c>
      <c r="R20">
        <v>22.919962140500001</v>
      </c>
      <c r="T20">
        <v>-6.034243</v>
      </c>
      <c r="U20">
        <v>1</v>
      </c>
      <c r="V20">
        <v>22.920548499999999</v>
      </c>
      <c r="W20">
        <f t="shared" si="0"/>
        <v>0</v>
      </c>
    </row>
    <row r="21" spans="2:23" x14ac:dyDescent="0.2">
      <c r="E21">
        <f>AVERAGE(E11:E15)/2000</f>
        <v>21.712896699199998</v>
      </c>
      <c r="G21">
        <f>AVERAGE(G11:G20)</f>
        <v>1899.5</v>
      </c>
      <c r="H21">
        <f>AVERAGE(H11:H20)</f>
        <v>100.5</v>
      </c>
      <c r="I21">
        <f>STDEV(D11:D20)/SQRT(COUNT(D11:D20))</f>
        <v>2.9196245609148668</v>
      </c>
    </row>
    <row r="22" spans="2:23" x14ac:dyDescent="0.2">
      <c r="B22" t="s">
        <v>0</v>
      </c>
    </row>
    <row r="23" spans="2:23" x14ac:dyDescent="0.2">
      <c r="B23">
        <v>100000</v>
      </c>
      <c r="C23">
        <v>1199.5004260000001</v>
      </c>
      <c r="D23">
        <v>-10369.986252000001</v>
      </c>
      <c r="E23">
        <v>43559.712388</v>
      </c>
      <c r="F23">
        <v>-3.842311</v>
      </c>
      <c r="G23">
        <v>1825</v>
      </c>
      <c r="H23">
        <v>175</v>
      </c>
    </row>
    <row r="24" spans="2:23" x14ac:dyDescent="0.2">
      <c r="B24">
        <v>100000</v>
      </c>
      <c r="C24">
        <v>1199.9072510000001</v>
      </c>
      <c r="D24">
        <v>-10404.217965</v>
      </c>
      <c r="E24">
        <v>43607.050440999999</v>
      </c>
      <c r="F24">
        <v>-3.5843050000000001</v>
      </c>
      <c r="G24">
        <v>1792</v>
      </c>
      <c r="H24">
        <v>208</v>
      </c>
    </row>
    <row r="25" spans="2:23" x14ac:dyDescent="0.2">
      <c r="B25">
        <v>100000</v>
      </c>
      <c r="C25">
        <v>1200.061762</v>
      </c>
      <c r="D25">
        <v>-10418.639346</v>
      </c>
      <c r="E25">
        <v>43623.329561999999</v>
      </c>
      <c r="F25">
        <v>-3.619812</v>
      </c>
      <c r="G25">
        <v>1778</v>
      </c>
      <c r="H25">
        <v>222</v>
      </c>
    </row>
    <row r="26" spans="2:23" x14ac:dyDescent="0.2">
      <c r="B26">
        <v>100000</v>
      </c>
      <c r="C26">
        <v>1199.3719900000001</v>
      </c>
      <c r="D26">
        <v>-10390.511608999999</v>
      </c>
      <c r="E26">
        <v>43596.262869999999</v>
      </c>
      <c r="F26">
        <v>-3.8329810000000002</v>
      </c>
      <c r="G26">
        <v>1803</v>
      </c>
      <c r="H26">
        <v>197</v>
      </c>
    </row>
    <row r="27" spans="2:23" x14ac:dyDescent="0.2">
      <c r="B27">
        <v>100000</v>
      </c>
      <c r="C27">
        <v>1199.4323019999999</v>
      </c>
      <c r="D27">
        <v>-10390.684383</v>
      </c>
      <c r="E27">
        <v>43580.579399000002</v>
      </c>
      <c r="F27">
        <v>-3.8718020000000002</v>
      </c>
      <c r="G27">
        <v>1806</v>
      </c>
      <c r="H27">
        <v>194</v>
      </c>
      <c r="I27">
        <f>AVERAGE(D23:D32)</f>
        <v>-10397.123955500001</v>
      </c>
      <c r="J27">
        <f>I27/2000</f>
        <v>-5.1985619777500007</v>
      </c>
      <c r="K27">
        <f>J27-(G33*$J$9+H33*$J$148)/2000</f>
        <v>-5.1985619777500007</v>
      </c>
      <c r="L27">
        <f>H33/SUM(G33:H33)</f>
        <v>0.10095</v>
      </c>
      <c r="M27">
        <f>AVERAGE(E23:E32)/2000</f>
        <v>21.798516733</v>
      </c>
    </row>
    <row r="28" spans="2:23" x14ac:dyDescent="0.2">
      <c r="B28">
        <v>100000</v>
      </c>
      <c r="C28">
        <v>1198.9000000000001</v>
      </c>
      <c r="D28">
        <v>-10396.9</v>
      </c>
      <c r="E28">
        <v>43591.5</v>
      </c>
      <c r="F28">
        <v>0.18460699999999999</v>
      </c>
      <c r="G28">
        <v>1799</v>
      </c>
      <c r="H28">
        <v>201</v>
      </c>
    </row>
    <row r="29" spans="2:23" x14ac:dyDescent="0.2">
      <c r="B29">
        <v>100000</v>
      </c>
      <c r="C29">
        <v>1199.3900000000001</v>
      </c>
      <c r="D29">
        <v>-10383.700000000001</v>
      </c>
      <c r="E29">
        <v>43589.5</v>
      </c>
      <c r="F29">
        <v>-0.43382799999999999</v>
      </c>
      <c r="G29">
        <v>1809</v>
      </c>
      <c r="H29">
        <v>191</v>
      </c>
    </row>
    <row r="30" spans="2:23" x14ac:dyDescent="0.2">
      <c r="B30">
        <v>100000</v>
      </c>
      <c r="C30">
        <v>1199.28</v>
      </c>
      <c r="D30">
        <v>-10405.1</v>
      </c>
      <c r="E30">
        <v>43621.8</v>
      </c>
      <c r="F30">
        <v>0.26935500000000001</v>
      </c>
      <c r="G30">
        <v>1787</v>
      </c>
      <c r="H30">
        <v>213</v>
      </c>
    </row>
    <row r="31" spans="2:23" x14ac:dyDescent="0.2">
      <c r="B31">
        <v>100000</v>
      </c>
      <c r="C31">
        <v>1200.1400000000001</v>
      </c>
      <c r="D31">
        <v>-10406.299999999999</v>
      </c>
      <c r="E31">
        <v>43592.1</v>
      </c>
      <c r="F31">
        <v>0.20787800000000001</v>
      </c>
      <c r="G31">
        <v>1792</v>
      </c>
      <c r="H31">
        <v>208</v>
      </c>
    </row>
    <row r="32" spans="2:23" x14ac:dyDescent="0.2">
      <c r="B32">
        <v>100000</v>
      </c>
      <c r="C32">
        <v>1200.43</v>
      </c>
      <c r="D32">
        <v>-10405.200000000001</v>
      </c>
      <c r="E32">
        <v>43608.5</v>
      </c>
      <c r="F32">
        <v>-0.18820700000000001</v>
      </c>
      <c r="G32">
        <v>1790</v>
      </c>
      <c r="H32">
        <v>210</v>
      </c>
    </row>
    <row r="33" spans="2:25" x14ac:dyDescent="0.2">
      <c r="E33">
        <f>AVERAGE(E23:E27)/2000</f>
        <v>21.796693466000001</v>
      </c>
      <c r="G33">
        <f>AVERAGE(G23:G32)</f>
        <v>1798.1</v>
      </c>
      <c r="H33">
        <f>AVERAGE(H23:H32)</f>
        <v>201.9</v>
      </c>
      <c r="I33">
        <f>STDEV(D23:D32)/SQRT(COUNT(D23:D32))</f>
        <v>4.3820029429172278</v>
      </c>
    </row>
    <row r="34" spans="2:25" x14ac:dyDescent="0.2">
      <c r="B34" t="s">
        <v>15</v>
      </c>
    </row>
    <row r="35" spans="2:25" x14ac:dyDescent="0.2">
      <c r="B35">
        <v>100000</v>
      </c>
      <c r="C35">
        <v>1199.5114040000001</v>
      </c>
      <c r="D35">
        <v>-10486.753782</v>
      </c>
      <c r="E35">
        <v>43687.667537000001</v>
      </c>
      <c r="F35">
        <v>-3.7499739999999999</v>
      </c>
      <c r="G35">
        <v>1718</v>
      </c>
      <c r="H35">
        <v>282</v>
      </c>
    </row>
    <row r="36" spans="2:25" x14ac:dyDescent="0.2">
      <c r="B36">
        <v>100000</v>
      </c>
      <c r="C36">
        <v>1200.1476399999999</v>
      </c>
      <c r="D36">
        <v>-10501.747072</v>
      </c>
      <c r="E36">
        <v>43690.268797999997</v>
      </c>
      <c r="F36">
        <v>-3.7475040000000002</v>
      </c>
      <c r="G36">
        <v>1705</v>
      </c>
      <c r="H36">
        <v>295</v>
      </c>
    </row>
    <row r="37" spans="2:25" x14ac:dyDescent="0.2">
      <c r="B37">
        <v>100000</v>
      </c>
      <c r="C37">
        <v>1201.5413900000001</v>
      </c>
      <c r="D37">
        <v>-10482.474717999999</v>
      </c>
      <c r="E37">
        <v>43682.962314999997</v>
      </c>
      <c r="F37">
        <v>-3.6963750000000002</v>
      </c>
      <c r="G37">
        <v>1721</v>
      </c>
      <c r="H37">
        <v>279</v>
      </c>
    </row>
    <row r="38" spans="2:25" x14ac:dyDescent="0.2">
      <c r="B38">
        <v>100000</v>
      </c>
      <c r="C38">
        <v>1199.5324149999999</v>
      </c>
      <c r="D38">
        <v>-10532.093057</v>
      </c>
      <c r="E38">
        <v>43722.359075</v>
      </c>
      <c r="F38">
        <v>-3.9096700000000002</v>
      </c>
      <c r="G38">
        <v>1679</v>
      </c>
      <c r="H38">
        <v>321</v>
      </c>
      <c r="Q38" t="s">
        <v>74</v>
      </c>
    </row>
    <row r="39" spans="2:25" x14ac:dyDescent="0.2">
      <c r="B39">
        <v>100000</v>
      </c>
      <c r="C39">
        <v>1200.0827790000001</v>
      </c>
      <c r="D39">
        <v>-10537.620991</v>
      </c>
      <c r="E39">
        <v>43732.089206999997</v>
      </c>
      <c r="F39">
        <v>-3.8823940000000001</v>
      </c>
      <c r="G39">
        <v>1673</v>
      </c>
      <c r="H39">
        <v>327</v>
      </c>
      <c r="I39">
        <f>AVERAGE(D35:D44)</f>
        <v>-10504.468961999999</v>
      </c>
      <c r="J39">
        <f>I39/2000</f>
        <v>-5.2522344809999995</v>
      </c>
      <c r="K39">
        <f>J39-(G45*$J$9+H45*$J$148)/2000</f>
        <v>-5.2522344809999995</v>
      </c>
      <c r="L39">
        <f>H45/SUM(G45:H45)</f>
        <v>0.14909999999999998</v>
      </c>
      <c r="M39">
        <f>AVERAGE(E35:E44)/2000</f>
        <v>21.851152346599999</v>
      </c>
      <c r="Q39" t="s">
        <v>3</v>
      </c>
      <c r="R39" t="s">
        <v>72</v>
      </c>
      <c r="S39" t="s">
        <v>73</v>
      </c>
      <c r="T39" t="s">
        <v>10</v>
      </c>
      <c r="U39" t="s">
        <v>8</v>
      </c>
      <c r="V39" t="s">
        <v>9</v>
      </c>
      <c r="W39" t="s">
        <v>76</v>
      </c>
      <c r="Y39" t="s">
        <v>77</v>
      </c>
    </row>
    <row r="40" spans="2:25" x14ac:dyDescent="0.2">
      <c r="B40">
        <v>100000</v>
      </c>
      <c r="C40">
        <v>1199.8900000000001</v>
      </c>
      <c r="D40">
        <v>-10514.9</v>
      </c>
      <c r="E40">
        <v>43704.4</v>
      </c>
      <c r="F40">
        <v>0.55156700000000003</v>
      </c>
      <c r="G40">
        <v>1694</v>
      </c>
      <c r="H40">
        <v>306</v>
      </c>
      <c r="P40">
        <v>0</v>
      </c>
      <c r="Q40">
        <v>-10237.32</v>
      </c>
      <c r="R40">
        <v>2000</v>
      </c>
      <c r="S40">
        <v>0</v>
      </c>
      <c r="T40">
        <f t="shared" ref="T40:T52" si="1">S40/SUM(R40:S40)</f>
        <v>0</v>
      </c>
      <c r="U40">
        <f>Q40/SUM(R40:S40)</f>
        <v>-5.1186600000000002</v>
      </c>
      <c r="V40">
        <f>U40-(1-T40)*$U$40-T40*$U$52</f>
        <v>0</v>
      </c>
      <c r="W40">
        <f>ABS(U40-T8)</f>
        <v>2.7000000000221291E-5</v>
      </c>
      <c r="Y40" t="e">
        <f>ABS(T40*100-P40)/P40</f>
        <v>#DIV/0!</v>
      </c>
    </row>
    <row r="41" spans="2:25" x14ac:dyDescent="0.2">
      <c r="B41">
        <v>100000</v>
      </c>
      <c r="C41">
        <v>1199.05</v>
      </c>
      <c r="D41">
        <v>-10494.1</v>
      </c>
      <c r="E41">
        <v>43704.6</v>
      </c>
      <c r="F41">
        <v>-4.5228299999999999E-2</v>
      </c>
      <c r="G41">
        <v>1708</v>
      </c>
      <c r="H41">
        <v>292</v>
      </c>
      <c r="P41">
        <v>5</v>
      </c>
      <c r="Q41">
        <v>-10301.787</v>
      </c>
      <c r="R41">
        <v>1899.2</v>
      </c>
      <c r="S41">
        <v>100.8</v>
      </c>
      <c r="T41">
        <f t="shared" si="1"/>
        <v>5.04E-2</v>
      </c>
      <c r="U41">
        <f t="shared" ref="U41:U52" si="2">Q41/SUM(R41:S41)</f>
        <v>-5.1508935000000005</v>
      </c>
      <c r="V41">
        <f t="shared" ref="V41:V52" si="3">U41-(1-T41)*$U$40-T41*$U$52</f>
        <v>1.3912550999999718E-2</v>
      </c>
      <c r="W41">
        <f t="shared" ref="W41:W52" si="4">ABS(U41-T9)</f>
        <v>6.3650000000059492E-4</v>
      </c>
      <c r="Y41">
        <f t="shared" ref="Y41:Y52" si="5">ABS(T41*100-P41)/P41</f>
        <v>8.0000000000000071E-3</v>
      </c>
    </row>
    <row r="42" spans="2:25" x14ac:dyDescent="0.2">
      <c r="B42">
        <v>100000</v>
      </c>
      <c r="C42">
        <v>1200.8699999999999</v>
      </c>
      <c r="D42">
        <v>-10463.9</v>
      </c>
      <c r="E42">
        <v>43677.8</v>
      </c>
      <c r="F42">
        <v>-0.33627800000000002</v>
      </c>
      <c r="G42">
        <v>1735</v>
      </c>
      <c r="H42">
        <v>265</v>
      </c>
      <c r="P42">
        <v>10</v>
      </c>
      <c r="Q42">
        <v>-10394.1175</v>
      </c>
      <c r="R42">
        <v>1800.655</v>
      </c>
      <c r="S42">
        <v>199.345</v>
      </c>
      <c r="T42">
        <f t="shared" si="1"/>
        <v>9.9672499999999997E-2</v>
      </c>
      <c r="U42">
        <f t="shared" si="2"/>
        <v>-5.1970587500000001</v>
      </c>
      <c r="V42">
        <f t="shared" si="3"/>
        <v>1.286101722812516E-2</v>
      </c>
      <c r="W42">
        <f t="shared" si="4"/>
        <v>5.6025000000037295E-4</v>
      </c>
      <c r="Y42">
        <f t="shared" si="5"/>
        <v>3.2750000000000058E-3</v>
      </c>
    </row>
    <row r="43" spans="2:25" x14ac:dyDescent="0.2">
      <c r="B43">
        <v>100000</v>
      </c>
      <c r="C43">
        <v>1199.21</v>
      </c>
      <c r="D43">
        <v>-10524.1</v>
      </c>
      <c r="E43">
        <v>43722.9</v>
      </c>
      <c r="F43">
        <v>0.64912899999999996</v>
      </c>
      <c r="G43">
        <v>1684</v>
      </c>
      <c r="H43">
        <v>316</v>
      </c>
      <c r="P43">
        <v>15</v>
      </c>
      <c r="Q43">
        <v>-10508.812</v>
      </c>
      <c r="R43">
        <v>1697.55</v>
      </c>
      <c r="S43">
        <v>302.45</v>
      </c>
      <c r="T43">
        <f t="shared" si="1"/>
        <v>0.151225</v>
      </c>
      <c r="U43">
        <f t="shared" si="2"/>
        <v>-5.2544060000000004</v>
      </c>
      <c r="V43">
        <f t="shared" si="3"/>
        <v>2.7150429062505754E-3</v>
      </c>
      <c r="W43">
        <f t="shared" si="4"/>
        <v>1.3209999999999056E-3</v>
      </c>
      <c r="Y43">
        <f t="shared" si="5"/>
        <v>8.1666666666667005E-3</v>
      </c>
    </row>
    <row r="44" spans="2:25" x14ac:dyDescent="0.2">
      <c r="B44">
        <v>100000</v>
      </c>
      <c r="C44">
        <v>1200.21</v>
      </c>
      <c r="D44">
        <v>-10507</v>
      </c>
      <c r="E44">
        <v>43698</v>
      </c>
      <c r="F44">
        <v>-0.75077700000000003</v>
      </c>
      <c r="G44">
        <v>1701</v>
      </c>
      <c r="H44">
        <v>299</v>
      </c>
      <c r="P44">
        <v>23</v>
      </c>
      <c r="Q44">
        <v>-10698.3285</v>
      </c>
      <c r="R44">
        <v>1541.73</v>
      </c>
      <c r="S44">
        <v>458.27</v>
      </c>
      <c r="T44">
        <f t="shared" si="1"/>
        <v>0.22913499999999998</v>
      </c>
      <c r="U44">
        <f t="shared" si="2"/>
        <v>-5.3491642499999994</v>
      </c>
      <c r="V44">
        <f t="shared" si="3"/>
        <v>-2.0709103256249195E-2</v>
      </c>
      <c r="W44">
        <f t="shared" si="4"/>
        <v>2.0442500000008579E-3</v>
      </c>
      <c r="Y44">
        <f t="shared" si="5"/>
        <v>3.760869565217431E-3</v>
      </c>
    </row>
    <row r="45" spans="2:25" x14ac:dyDescent="0.2">
      <c r="E45">
        <f>AVERAGE(E35:E39)/2000</f>
        <v>21.851534693200001</v>
      </c>
      <c r="G45">
        <f>AVERAGE(G35:G44)</f>
        <v>1701.8</v>
      </c>
      <c r="H45">
        <f>AVERAGE(H35:H44)</f>
        <v>298.2</v>
      </c>
      <c r="I45">
        <f>STDEV(D35:D44)/SQRT(COUNT(D35:D44))</f>
        <v>7.3945002978258305</v>
      </c>
      <c r="P45">
        <v>30</v>
      </c>
      <c r="Q45">
        <v>-10874.7255</v>
      </c>
      <c r="R45">
        <v>1399.2850000000001</v>
      </c>
      <c r="S45">
        <v>600.71500000000003</v>
      </c>
      <c r="T45">
        <f t="shared" si="1"/>
        <v>0.3003575</v>
      </c>
      <c r="U45">
        <f t="shared" si="2"/>
        <v>-5.4373627500000001</v>
      </c>
      <c r="V45">
        <f t="shared" si="3"/>
        <v>-4.3696549340625168E-2</v>
      </c>
      <c r="W45">
        <f t="shared" si="4"/>
        <v>4.0124999999946453E-4</v>
      </c>
      <c r="Y45">
        <f t="shared" si="5"/>
        <v>1.1916666666666722E-3</v>
      </c>
    </row>
    <row r="46" spans="2:25" x14ac:dyDescent="0.2">
      <c r="B46" t="s">
        <v>16</v>
      </c>
      <c r="P46">
        <v>40</v>
      </c>
      <c r="Q46">
        <v>-11120.206</v>
      </c>
      <c r="R46">
        <v>1197.7950000000001</v>
      </c>
      <c r="S46">
        <v>802.20500000000004</v>
      </c>
      <c r="T46">
        <f>S46/SUM(R46:S46)</f>
        <v>0.40110250000000003</v>
      </c>
      <c r="U46">
        <f t="shared" si="2"/>
        <v>-5.5601029999999998</v>
      </c>
      <c r="V46">
        <f t="shared" si="3"/>
        <v>-7.419505513437441E-2</v>
      </c>
      <c r="W46">
        <f t="shared" si="4"/>
        <v>3.8900000000019475E-4</v>
      </c>
      <c r="Y46">
        <f t="shared" si="5"/>
        <v>2.7562500000000156E-3</v>
      </c>
    </row>
    <row r="47" spans="2:25" x14ac:dyDescent="0.2">
      <c r="B47">
        <v>100000</v>
      </c>
      <c r="C47">
        <v>1200.747429</v>
      </c>
      <c r="D47">
        <v>-10671.411582999999</v>
      </c>
      <c r="E47">
        <v>43822.713395999999</v>
      </c>
      <c r="F47">
        <v>-3.7823069999999999</v>
      </c>
      <c r="G47">
        <v>1560</v>
      </c>
      <c r="H47">
        <v>440</v>
      </c>
      <c r="P47">
        <v>50</v>
      </c>
      <c r="Q47">
        <v>-11342.5005</v>
      </c>
      <c r="R47">
        <v>1000.91</v>
      </c>
      <c r="S47">
        <v>999.09</v>
      </c>
      <c r="T47">
        <f t="shared" si="1"/>
        <v>0.49954500000000002</v>
      </c>
      <c r="U47">
        <f t="shared" si="2"/>
        <v>-5.6712502499999999</v>
      </c>
      <c r="V47">
        <f t="shared" si="3"/>
        <v>-9.5208721293749576E-2</v>
      </c>
      <c r="W47">
        <f t="shared" si="4"/>
        <v>1.1952500000003141E-3</v>
      </c>
      <c r="Y47">
        <f t="shared" si="5"/>
        <v>9.0999999999993972E-4</v>
      </c>
    </row>
    <row r="48" spans="2:25" x14ac:dyDescent="0.2">
      <c r="B48">
        <v>100000</v>
      </c>
      <c r="C48">
        <v>1200.4145430000001</v>
      </c>
      <c r="D48">
        <v>-10740.098493</v>
      </c>
      <c r="E48">
        <v>43858.549421999996</v>
      </c>
      <c r="F48">
        <v>-3.6470419999999999</v>
      </c>
      <c r="G48">
        <v>1508</v>
      </c>
      <c r="H48">
        <v>492</v>
      </c>
      <c r="P48">
        <v>60</v>
      </c>
      <c r="Q48">
        <v>-11544.189</v>
      </c>
      <c r="R48">
        <v>802.11</v>
      </c>
      <c r="S48">
        <v>1197.8900000000001</v>
      </c>
      <c r="T48">
        <f t="shared" si="1"/>
        <v>0.59894500000000006</v>
      </c>
      <c r="U48">
        <f t="shared" si="2"/>
        <v>-5.7720945000000006</v>
      </c>
      <c r="V48">
        <f t="shared" si="3"/>
        <v>-0.10504270404375005</v>
      </c>
      <c r="W48">
        <f t="shared" si="4"/>
        <v>7.2550000000060066E-4</v>
      </c>
      <c r="Y48">
        <f t="shared" si="5"/>
        <v>1.7583333333332026E-3</v>
      </c>
    </row>
    <row r="49" spans="2:25" x14ac:dyDescent="0.2">
      <c r="B49">
        <v>100000</v>
      </c>
      <c r="C49">
        <v>1199.6450769999999</v>
      </c>
      <c r="D49">
        <v>-10670.172617</v>
      </c>
      <c r="E49">
        <v>43793.914848</v>
      </c>
      <c r="F49">
        <v>-3.8242180000000001</v>
      </c>
      <c r="G49">
        <v>1568</v>
      </c>
      <c r="H49">
        <v>432</v>
      </c>
      <c r="P49">
        <v>70</v>
      </c>
      <c r="Q49">
        <v>-11719.7935</v>
      </c>
      <c r="R49">
        <v>602.22500000000002</v>
      </c>
      <c r="S49">
        <v>1397.7750000000001</v>
      </c>
      <c r="T49">
        <f t="shared" si="1"/>
        <v>0.69888749999999999</v>
      </c>
      <c r="U49">
        <f t="shared" si="2"/>
        <v>-5.8598967499999999</v>
      </c>
      <c r="V49">
        <f t="shared" si="3"/>
        <v>-0.10133797582812498</v>
      </c>
      <c r="W49">
        <f t="shared" si="4"/>
        <v>1.4662500000000023E-3</v>
      </c>
      <c r="Y49">
        <f t="shared" si="5"/>
        <v>1.58928571428569E-3</v>
      </c>
    </row>
    <row r="50" spans="2:25" x14ac:dyDescent="0.2">
      <c r="B50">
        <v>100000</v>
      </c>
      <c r="C50">
        <v>1201.94767</v>
      </c>
      <c r="D50">
        <v>-10706.654537</v>
      </c>
      <c r="E50">
        <v>43845.079783000001</v>
      </c>
      <c r="F50">
        <v>-3.6937410000000002</v>
      </c>
      <c r="G50">
        <v>1533</v>
      </c>
      <c r="H50">
        <v>467</v>
      </c>
      <c r="P50">
        <v>80</v>
      </c>
      <c r="Q50">
        <v>-11868.620999999999</v>
      </c>
      <c r="R50">
        <v>396.7</v>
      </c>
      <c r="S50">
        <v>1603.3</v>
      </c>
      <c r="T50">
        <f t="shared" si="1"/>
        <v>0.80164999999999997</v>
      </c>
      <c r="U50">
        <f t="shared" si="2"/>
        <v>-5.9343104999999996</v>
      </c>
      <c r="V50">
        <f t="shared" si="3"/>
        <v>-8.1662766187498903E-2</v>
      </c>
      <c r="W50">
        <f t="shared" si="4"/>
        <v>6.275000000002251E-4</v>
      </c>
      <c r="Y50">
        <f t="shared" si="5"/>
        <v>2.0624999999999004E-3</v>
      </c>
    </row>
    <row r="51" spans="2:25" x14ac:dyDescent="0.2">
      <c r="B51">
        <v>100000</v>
      </c>
      <c r="C51">
        <v>1197.6194170000001</v>
      </c>
      <c r="D51">
        <v>-10726.184348000001</v>
      </c>
      <c r="E51">
        <v>43852.440567999998</v>
      </c>
      <c r="F51">
        <v>-3.7759360000000002</v>
      </c>
      <c r="G51">
        <v>1517</v>
      </c>
      <c r="H51">
        <v>483</v>
      </c>
      <c r="I51">
        <f>AVERAGE(D47:D56)</f>
        <v>-10704.1921578</v>
      </c>
      <c r="J51">
        <f>I51/2000</f>
        <v>-5.3520960788999998</v>
      </c>
      <c r="K51">
        <f>J51-(G57*$J$9+H57*$J$148)/2000</f>
        <v>-5.3520960788999998</v>
      </c>
      <c r="L51">
        <f>H57/SUM(G57:H57)</f>
        <v>0.23144999999999999</v>
      </c>
      <c r="M51">
        <f>AVERAGE(E47:E56)/2000</f>
        <v>21.915309900850001</v>
      </c>
      <c r="P51">
        <v>90</v>
      </c>
      <c r="Q51">
        <v>-11980.916499999999</v>
      </c>
      <c r="R51">
        <v>198.73</v>
      </c>
      <c r="S51">
        <v>1801.27</v>
      </c>
      <c r="T51">
        <f t="shared" si="1"/>
        <v>0.90063499999999996</v>
      </c>
      <c r="U51">
        <f t="shared" si="2"/>
        <v>-5.9904582499999997</v>
      </c>
      <c r="V51">
        <f t="shared" si="3"/>
        <v>-4.7180221381249332E-2</v>
      </c>
      <c r="W51">
        <f t="shared" si="4"/>
        <v>8.9125000000045418E-4</v>
      </c>
      <c r="Y51">
        <f t="shared" si="5"/>
        <v>7.0555555555545067E-4</v>
      </c>
    </row>
    <row r="52" spans="2:25" x14ac:dyDescent="0.2">
      <c r="B52">
        <v>100000</v>
      </c>
      <c r="C52">
        <v>1198.57</v>
      </c>
      <c r="D52">
        <v>-10686.8</v>
      </c>
      <c r="E52">
        <v>43806</v>
      </c>
      <c r="F52">
        <v>-0.86517999999999995</v>
      </c>
      <c r="G52">
        <v>1552</v>
      </c>
      <c r="H52">
        <v>448</v>
      </c>
      <c r="P52">
        <v>100</v>
      </c>
      <c r="Q52">
        <v>-12068.512500000001</v>
      </c>
      <c r="R52">
        <v>0</v>
      </c>
      <c r="S52">
        <v>2000</v>
      </c>
      <c r="T52">
        <f t="shared" si="1"/>
        <v>1</v>
      </c>
      <c r="U52">
        <f t="shared" si="2"/>
        <v>-6.0342562500000003</v>
      </c>
      <c r="V52">
        <f t="shared" si="3"/>
        <v>0</v>
      </c>
      <c r="W52">
        <f t="shared" si="4"/>
        <v>1.3250000000297746E-5</v>
      </c>
      <c r="Y52">
        <f t="shared" si="5"/>
        <v>0</v>
      </c>
    </row>
    <row r="53" spans="2:25" x14ac:dyDescent="0.2">
      <c r="B53">
        <v>100000</v>
      </c>
      <c r="C53">
        <v>1200.43</v>
      </c>
      <c r="D53">
        <v>-10729.8</v>
      </c>
      <c r="E53">
        <v>43839.199999999997</v>
      </c>
      <c r="F53">
        <v>-0.36110500000000001</v>
      </c>
      <c r="G53">
        <v>1518</v>
      </c>
      <c r="H53">
        <v>482</v>
      </c>
    </row>
    <row r="54" spans="2:25" x14ac:dyDescent="0.2">
      <c r="B54">
        <v>100000</v>
      </c>
      <c r="C54">
        <v>1200.53</v>
      </c>
      <c r="D54">
        <v>-10683.2</v>
      </c>
      <c r="E54">
        <v>43835</v>
      </c>
      <c r="F54">
        <v>-0.90954400000000002</v>
      </c>
      <c r="G54">
        <v>1550</v>
      </c>
      <c r="H54">
        <v>450</v>
      </c>
      <c r="Y54">
        <f>MAX(Y41:Y52)</f>
        <v>8.1666666666667005E-3</v>
      </c>
    </row>
    <row r="55" spans="2:25" x14ac:dyDescent="0.2">
      <c r="B55">
        <v>100000</v>
      </c>
      <c r="C55">
        <v>1199.72</v>
      </c>
      <c r="D55">
        <v>-10685.6</v>
      </c>
      <c r="E55">
        <v>43815.4</v>
      </c>
      <c r="F55">
        <v>4.8535200000000001E-2</v>
      </c>
      <c r="G55">
        <v>1554</v>
      </c>
      <c r="H55">
        <v>446</v>
      </c>
    </row>
    <row r="56" spans="2:25" x14ac:dyDescent="0.2">
      <c r="B56">
        <v>100000</v>
      </c>
      <c r="C56">
        <v>1200.3900000000001</v>
      </c>
      <c r="D56">
        <v>-10742</v>
      </c>
      <c r="E56">
        <v>43837.9</v>
      </c>
      <c r="F56">
        <v>0.23237099999999999</v>
      </c>
      <c r="G56">
        <v>1511</v>
      </c>
      <c r="H56">
        <v>489</v>
      </c>
    </row>
    <row r="57" spans="2:25" x14ac:dyDescent="0.2">
      <c r="E57">
        <f>AVERAGE(E47:E51)/2000</f>
        <v>21.917269801699998</v>
      </c>
      <c r="G57">
        <f>AVERAGE(G47:G56)</f>
        <v>1537.1</v>
      </c>
      <c r="H57">
        <f>AVERAGE(H47:H56)</f>
        <v>462.9</v>
      </c>
      <c r="I57">
        <f>STDEV(D47:D56)/SQRT(COUNT(D47:D56))</f>
        <v>8.9348882830384948</v>
      </c>
    </row>
    <row r="58" spans="2:25" x14ac:dyDescent="0.2">
      <c r="B58" t="s">
        <v>41</v>
      </c>
    </row>
    <row r="59" spans="2:25" x14ac:dyDescent="0.2">
      <c r="B59">
        <v>100000</v>
      </c>
      <c r="C59">
        <v>1199.723248</v>
      </c>
      <c r="D59">
        <v>-10913.019157999999</v>
      </c>
      <c r="E59">
        <v>43934.237755000002</v>
      </c>
      <c r="F59">
        <v>-3.7401399999999998</v>
      </c>
      <c r="G59">
        <v>1370</v>
      </c>
      <c r="H59">
        <v>630</v>
      </c>
    </row>
    <row r="60" spans="2:25" x14ac:dyDescent="0.2">
      <c r="B60">
        <v>100000</v>
      </c>
      <c r="C60">
        <v>1199.4844680000001</v>
      </c>
      <c r="D60">
        <v>-10857.891303</v>
      </c>
      <c r="E60">
        <v>43959.065667000003</v>
      </c>
      <c r="F60">
        <v>-3.7066699999999999</v>
      </c>
      <c r="G60">
        <v>1404</v>
      </c>
      <c r="H60">
        <v>596</v>
      </c>
    </row>
    <row r="61" spans="2:25" x14ac:dyDescent="0.2">
      <c r="B61">
        <v>100000</v>
      </c>
      <c r="C61">
        <v>1199.232242</v>
      </c>
      <c r="D61">
        <v>-10820.388911</v>
      </c>
      <c r="E61">
        <v>43912.192327999997</v>
      </c>
      <c r="F61">
        <v>-3.7118199999999999</v>
      </c>
      <c r="G61">
        <v>1439</v>
      </c>
      <c r="H61">
        <v>561</v>
      </c>
    </row>
    <row r="62" spans="2:25" x14ac:dyDescent="0.2">
      <c r="B62">
        <v>100000</v>
      </c>
      <c r="C62">
        <v>1201.4027390000001</v>
      </c>
      <c r="D62">
        <v>-10859.952800999999</v>
      </c>
      <c r="E62">
        <v>43916.761538999999</v>
      </c>
      <c r="F62">
        <v>-3.7352280000000002</v>
      </c>
      <c r="G62">
        <v>1412</v>
      </c>
      <c r="H62">
        <v>588</v>
      </c>
    </row>
    <row r="63" spans="2:25" x14ac:dyDescent="0.2">
      <c r="B63">
        <v>100000</v>
      </c>
      <c r="C63">
        <v>1200.7720449999999</v>
      </c>
      <c r="D63">
        <v>-10856.099426000001</v>
      </c>
      <c r="E63">
        <v>43910.006243000003</v>
      </c>
      <c r="F63">
        <v>-3.79983</v>
      </c>
      <c r="G63">
        <v>1413</v>
      </c>
      <c r="H63">
        <v>587</v>
      </c>
      <c r="I63">
        <f>AVERAGE(D59:D68)</f>
        <v>-10863.725159899999</v>
      </c>
      <c r="J63">
        <f>I63/2000</f>
        <v>-5.4318625799499998</v>
      </c>
      <c r="K63">
        <f>J63-(G69*$J$9+H69*$J$148)/2000</f>
        <v>-5.4318625799499998</v>
      </c>
      <c r="L63">
        <f>H69/SUM(G69:H69)</f>
        <v>0.29660000000000003</v>
      </c>
      <c r="M63">
        <f>AVERAGE(E59:E68)/2000</f>
        <v>21.962203176599999</v>
      </c>
    </row>
    <row r="64" spans="2:25" x14ac:dyDescent="0.2">
      <c r="B64">
        <v>100000</v>
      </c>
      <c r="C64">
        <v>1201.01</v>
      </c>
      <c r="D64">
        <v>-10868.7</v>
      </c>
      <c r="E64">
        <v>43922.7</v>
      </c>
      <c r="F64">
        <v>-0.81057299999999999</v>
      </c>
      <c r="G64">
        <v>1404</v>
      </c>
      <c r="H64">
        <v>596</v>
      </c>
    </row>
    <row r="65" spans="2:13" x14ac:dyDescent="0.2">
      <c r="B65">
        <v>100000</v>
      </c>
      <c r="C65">
        <v>1200.95</v>
      </c>
      <c r="D65">
        <v>-10883.3</v>
      </c>
      <c r="E65">
        <v>43923.199999999997</v>
      </c>
      <c r="F65">
        <v>-2.06362E-2</v>
      </c>
      <c r="G65">
        <v>1396</v>
      </c>
      <c r="H65">
        <v>604</v>
      </c>
    </row>
    <row r="66" spans="2:13" x14ac:dyDescent="0.2">
      <c r="B66">
        <v>100000</v>
      </c>
      <c r="C66">
        <v>1199.3499999999999</v>
      </c>
      <c r="D66">
        <v>-10886.1</v>
      </c>
      <c r="E66">
        <v>43919.3</v>
      </c>
      <c r="F66">
        <v>-3.2188300000000003E-2</v>
      </c>
      <c r="G66">
        <v>1393</v>
      </c>
      <c r="H66">
        <v>607</v>
      </c>
    </row>
    <row r="67" spans="2:13" x14ac:dyDescent="0.2">
      <c r="B67">
        <v>100000</v>
      </c>
      <c r="C67">
        <v>1200.94</v>
      </c>
      <c r="D67">
        <v>-10866.9</v>
      </c>
      <c r="E67">
        <v>43942.5</v>
      </c>
      <c r="F67">
        <v>0.83937200000000001</v>
      </c>
      <c r="G67">
        <v>1402</v>
      </c>
      <c r="H67">
        <v>598</v>
      </c>
    </row>
    <row r="68" spans="2:13" x14ac:dyDescent="0.2">
      <c r="B68">
        <v>100000</v>
      </c>
      <c r="C68">
        <v>1199.6400000000001</v>
      </c>
      <c r="D68">
        <v>-10824.9</v>
      </c>
      <c r="E68">
        <v>43904.1</v>
      </c>
      <c r="F68">
        <v>0.34934100000000001</v>
      </c>
      <c r="G68">
        <v>1435</v>
      </c>
      <c r="H68">
        <v>565</v>
      </c>
    </row>
    <row r="69" spans="2:13" x14ac:dyDescent="0.2">
      <c r="E69">
        <f>AVERAGE(E59:E63)/2000</f>
        <v>21.9632263532</v>
      </c>
      <c r="G69">
        <f>AVERAGE(G59:G68)</f>
        <v>1406.8</v>
      </c>
      <c r="H69">
        <f>AVERAGE(H59:H68)</f>
        <v>593.20000000000005</v>
      </c>
      <c r="I69">
        <f>STDEV(D59:D68)/SQRT(COUNT(D59:D68))</f>
        <v>8.7180366242138216</v>
      </c>
    </row>
    <row r="70" spans="2:13" x14ac:dyDescent="0.2">
      <c r="B70" t="s">
        <v>17</v>
      </c>
    </row>
    <row r="71" spans="2:13" x14ac:dyDescent="0.2">
      <c r="B71">
        <v>100000</v>
      </c>
      <c r="C71">
        <v>1200.1310989999999</v>
      </c>
      <c r="D71">
        <v>-11135.772413000001</v>
      </c>
      <c r="E71">
        <v>44097.162630999999</v>
      </c>
      <c r="F71">
        <v>-3.6913550000000002</v>
      </c>
      <c r="G71">
        <v>1181</v>
      </c>
      <c r="H71">
        <v>819</v>
      </c>
    </row>
    <row r="72" spans="2:13" x14ac:dyDescent="0.2">
      <c r="B72">
        <v>100000</v>
      </c>
      <c r="C72">
        <v>1200.1306440000001</v>
      </c>
      <c r="D72">
        <v>-11139.781478999999</v>
      </c>
      <c r="E72">
        <v>44081.730193000003</v>
      </c>
      <c r="F72">
        <v>-3.8241960000000002</v>
      </c>
      <c r="G72">
        <v>1181</v>
      </c>
      <c r="H72">
        <v>819</v>
      </c>
    </row>
    <row r="73" spans="2:13" x14ac:dyDescent="0.2">
      <c r="B73">
        <v>100000</v>
      </c>
      <c r="C73">
        <v>1200.0968559999999</v>
      </c>
      <c r="D73">
        <v>-11065.586624</v>
      </c>
      <c r="E73">
        <v>44007.478842999997</v>
      </c>
      <c r="F73">
        <v>-3.7549510000000001</v>
      </c>
      <c r="G73">
        <v>1247</v>
      </c>
      <c r="H73">
        <v>753</v>
      </c>
    </row>
    <row r="74" spans="2:13" x14ac:dyDescent="0.2">
      <c r="B74">
        <v>100000</v>
      </c>
      <c r="C74">
        <v>1201.077792</v>
      </c>
      <c r="D74">
        <v>-11099.459836</v>
      </c>
      <c r="E74">
        <v>44055.120102000001</v>
      </c>
      <c r="F74">
        <v>-3.9256280000000001</v>
      </c>
      <c r="G74">
        <v>1216</v>
      </c>
      <c r="H74">
        <v>784</v>
      </c>
    </row>
    <row r="75" spans="2:13" x14ac:dyDescent="0.2">
      <c r="B75">
        <v>100000</v>
      </c>
      <c r="C75">
        <v>1199.484383</v>
      </c>
      <c r="D75">
        <v>-11063.621303</v>
      </c>
      <c r="E75">
        <v>44078.051509999998</v>
      </c>
      <c r="F75">
        <v>-3.6688649999999998</v>
      </c>
      <c r="G75">
        <v>1233</v>
      </c>
      <c r="H75">
        <v>767</v>
      </c>
      <c r="I75">
        <f>AVERAGE(D71:D80)</f>
        <v>-11105.542165499999</v>
      </c>
      <c r="J75">
        <f>I75/2000</f>
        <v>-5.5527710827499996</v>
      </c>
      <c r="K75">
        <f>J75-(G81*$J$9+H81*$J$148)/2000</f>
        <v>-5.5527710827499996</v>
      </c>
      <c r="L75">
        <f>H81/SUM(G81:H81)</f>
        <v>0.39455000000000001</v>
      </c>
      <c r="M75">
        <f>AVERAGE(E71:E80)/2000</f>
        <v>22.029042163949999</v>
      </c>
    </row>
    <row r="76" spans="2:13" x14ac:dyDescent="0.2">
      <c r="B76">
        <v>100000</v>
      </c>
      <c r="C76">
        <v>1199.18</v>
      </c>
      <c r="D76">
        <v>-11097</v>
      </c>
      <c r="E76">
        <v>44019.7</v>
      </c>
      <c r="F76">
        <v>-7.3940199999999998E-2</v>
      </c>
      <c r="G76">
        <v>1225</v>
      </c>
      <c r="H76">
        <v>775</v>
      </c>
    </row>
    <row r="77" spans="2:13" x14ac:dyDescent="0.2">
      <c r="B77">
        <v>100000</v>
      </c>
      <c r="C77">
        <v>1200.03</v>
      </c>
      <c r="D77">
        <v>-11106.5</v>
      </c>
      <c r="E77">
        <v>44036.6</v>
      </c>
      <c r="F77">
        <v>0.50556599999999996</v>
      </c>
      <c r="G77">
        <v>1214</v>
      </c>
      <c r="H77">
        <v>786</v>
      </c>
    </row>
    <row r="78" spans="2:13" x14ac:dyDescent="0.2">
      <c r="B78">
        <v>100000</v>
      </c>
      <c r="C78">
        <v>1200.08</v>
      </c>
      <c r="D78">
        <v>-11107.5</v>
      </c>
      <c r="E78">
        <v>44099</v>
      </c>
      <c r="F78">
        <v>-0.223331</v>
      </c>
      <c r="G78">
        <v>1205</v>
      </c>
      <c r="H78">
        <v>795</v>
      </c>
    </row>
    <row r="79" spans="2:13" x14ac:dyDescent="0.2">
      <c r="B79">
        <v>100000</v>
      </c>
      <c r="C79">
        <v>1200.1500000000001</v>
      </c>
      <c r="D79">
        <v>-11137</v>
      </c>
      <c r="E79">
        <v>44064.5</v>
      </c>
      <c r="F79">
        <v>-3.0857699999999998E-2</v>
      </c>
      <c r="G79">
        <v>1190</v>
      </c>
      <c r="H79">
        <v>810</v>
      </c>
    </row>
    <row r="80" spans="2:13" x14ac:dyDescent="0.2">
      <c r="B80">
        <v>100000</v>
      </c>
      <c r="C80">
        <v>1199.2</v>
      </c>
      <c r="D80">
        <v>-11103.2</v>
      </c>
      <c r="E80">
        <v>44041.5</v>
      </c>
      <c r="F80">
        <v>-0.27970299999999998</v>
      </c>
      <c r="G80">
        <v>1217</v>
      </c>
      <c r="H80">
        <v>783</v>
      </c>
    </row>
    <row r="81" spans="2:13" x14ac:dyDescent="0.2">
      <c r="E81">
        <f>AVERAGE(E71:E75)/2000</f>
        <v>22.031954327899999</v>
      </c>
      <c r="G81">
        <f>AVERAGE(G71:G80)</f>
        <v>1210.9000000000001</v>
      </c>
      <c r="H81">
        <f>AVERAGE(H71:H80)</f>
        <v>789.1</v>
      </c>
      <c r="I81">
        <f>STDEV(D71:D80)/SQRT(COUNT(D71:D80))</f>
        <v>8.5308573486414048</v>
      </c>
    </row>
    <row r="82" spans="2:13" x14ac:dyDescent="0.2">
      <c r="B82" t="s">
        <v>42</v>
      </c>
    </row>
    <row r="83" spans="2:13" x14ac:dyDescent="0.2">
      <c r="B83">
        <v>100000</v>
      </c>
      <c r="C83">
        <v>1199.757781</v>
      </c>
      <c r="D83">
        <v>-11346.16481</v>
      </c>
      <c r="E83">
        <v>44251.938335999999</v>
      </c>
      <c r="F83">
        <v>-3.7191399999999999</v>
      </c>
      <c r="G83">
        <v>997</v>
      </c>
      <c r="H83">
        <v>1003</v>
      </c>
    </row>
    <row r="84" spans="2:13" x14ac:dyDescent="0.2">
      <c r="B84">
        <v>100000</v>
      </c>
      <c r="C84">
        <v>1200.1382590000001</v>
      </c>
      <c r="D84">
        <v>-11377.634400999999</v>
      </c>
      <c r="E84">
        <v>44232.643558000003</v>
      </c>
      <c r="F84">
        <v>-3.6287690000000001</v>
      </c>
      <c r="G84">
        <v>981</v>
      </c>
      <c r="H84">
        <v>1019</v>
      </c>
    </row>
    <row r="85" spans="2:13" x14ac:dyDescent="0.2">
      <c r="B85">
        <v>100000</v>
      </c>
      <c r="C85">
        <v>1199.7587980000001</v>
      </c>
      <c r="D85">
        <v>-11340.183156999999</v>
      </c>
      <c r="E85">
        <v>44212.799558999999</v>
      </c>
      <c r="F85">
        <v>-3.6761219999999999</v>
      </c>
      <c r="G85">
        <v>1005</v>
      </c>
      <c r="H85">
        <v>995</v>
      </c>
    </row>
    <row r="86" spans="2:13" x14ac:dyDescent="0.2">
      <c r="B86">
        <v>100000</v>
      </c>
      <c r="C86">
        <v>1199.8326500000001</v>
      </c>
      <c r="D86">
        <v>-11310.715803999999</v>
      </c>
      <c r="E86">
        <v>44205.465673999999</v>
      </c>
      <c r="F86">
        <v>-3.670671</v>
      </c>
      <c r="G86">
        <v>1034</v>
      </c>
      <c r="H86">
        <v>966</v>
      </c>
    </row>
    <row r="87" spans="2:13" x14ac:dyDescent="0.2">
      <c r="B87">
        <v>100000</v>
      </c>
      <c r="C87">
        <v>1199.1145369999999</v>
      </c>
      <c r="D87">
        <v>-11318.248548</v>
      </c>
      <c r="E87">
        <v>44214.314010000002</v>
      </c>
      <c r="F87">
        <v>-3.6633559999999998</v>
      </c>
      <c r="G87">
        <v>1021</v>
      </c>
      <c r="H87">
        <v>979</v>
      </c>
      <c r="I87">
        <f>AVERAGE(D83:D92)</f>
        <v>-11347.774672</v>
      </c>
      <c r="J87">
        <f>I87/2000</f>
        <v>-5.6738873359999999</v>
      </c>
      <c r="K87">
        <f>J87-(G93*$J$9+H93*$J$148)/2000</f>
        <v>-5.6738873359999999</v>
      </c>
      <c r="L87">
        <f>H93/SUM(G93:H93)</f>
        <v>0.50024999999999997</v>
      </c>
      <c r="M87">
        <f>AVERAGE(E83:E92)/2000</f>
        <v>22.114783056849998</v>
      </c>
    </row>
    <row r="88" spans="2:13" x14ac:dyDescent="0.2">
      <c r="B88">
        <v>100000</v>
      </c>
      <c r="C88">
        <v>1200.6099999999999</v>
      </c>
      <c r="D88">
        <v>-11355.7</v>
      </c>
      <c r="E88">
        <v>44256.3</v>
      </c>
      <c r="F88">
        <v>-0.30071199999999998</v>
      </c>
      <c r="G88">
        <v>992</v>
      </c>
      <c r="H88">
        <v>1008</v>
      </c>
    </row>
    <row r="89" spans="2:13" x14ac:dyDescent="0.2">
      <c r="B89">
        <v>100000</v>
      </c>
      <c r="C89">
        <v>1198.68</v>
      </c>
      <c r="D89">
        <v>-11346.8</v>
      </c>
      <c r="E89">
        <v>44208.5</v>
      </c>
      <c r="F89">
        <v>-0.331507</v>
      </c>
      <c r="G89">
        <v>1002</v>
      </c>
      <c r="H89">
        <v>998</v>
      </c>
    </row>
    <row r="90" spans="2:13" x14ac:dyDescent="0.2">
      <c r="B90">
        <v>100000</v>
      </c>
      <c r="C90">
        <v>1198.8900000000001</v>
      </c>
      <c r="D90">
        <v>-11325.8</v>
      </c>
      <c r="E90">
        <v>44177.2</v>
      </c>
      <c r="F90">
        <v>0.28778300000000001</v>
      </c>
      <c r="G90">
        <v>1027</v>
      </c>
      <c r="H90">
        <v>973</v>
      </c>
    </row>
    <row r="91" spans="2:13" x14ac:dyDescent="0.2">
      <c r="B91">
        <v>100000</v>
      </c>
      <c r="C91">
        <v>1198.2</v>
      </c>
      <c r="D91">
        <v>-11377.2</v>
      </c>
      <c r="E91">
        <v>44284.2</v>
      </c>
      <c r="F91">
        <v>-8.6285200000000006E-2</v>
      </c>
      <c r="G91">
        <v>963</v>
      </c>
      <c r="H91">
        <v>1037</v>
      </c>
    </row>
    <row r="92" spans="2:13" x14ac:dyDescent="0.2">
      <c r="B92">
        <v>100000</v>
      </c>
      <c r="C92">
        <v>1199.8499999999999</v>
      </c>
      <c r="D92">
        <v>-11379.3</v>
      </c>
      <c r="E92">
        <v>44252.3</v>
      </c>
      <c r="F92">
        <v>-0.34080100000000002</v>
      </c>
      <c r="G92">
        <v>973</v>
      </c>
      <c r="H92">
        <v>1027</v>
      </c>
    </row>
    <row r="93" spans="2:13" x14ac:dyDescent="0.2">
      <c r="E93">
        <f>AVERAGE(E83:E87)/2000</f>
        <v>22.111716113700002</v>
      </c>
      <c r="G93">
        <f>AVERAGE(G83:G92)</f>
        <v>999.5</v>
      </c>
      <c r="H93">
        <f>AVERAGE(H83:H92)</f>
        <v>1000.5</v>
      </c>
      <c r="I93">
        <f>STDEV(D83:D92)/SQRT(COUNT(D83:D92))</f>
        <v>7.8904450795816636</v>
      </c>
    </row>
    <row r="94" spans="2:13" x14ac:dyDescent="0.2">
      <c r="B94" t="s">
        <v>18</v>
      </c>
    </row>
    <row r="95" spans="2:13" x14ac:dyDescent="0.2">
      <c r="B95">
        <v>100000</v>
      </c>
      <c r="C95">
        <v>1201.502837</v>
      </c>
      <c r="D95">
        <v>-11573.13502</v>
      </c>
      <c r="E95">
        <v>44473.255489000003</v>
      </c>
      <c r="F95">
        <v>-3.758921</v>
      </c>
      <c r="G95">
        <v>773</v>
      </c>
      <c r="H95">
        <v>1227</v>
      </c>
    </row>
    <row r="96" spans="2:13" x14ac:dyDescent="0.2">
      <c r="B96">
        <v>100000</v>
      </c>
      <c r="C96">
        <v>1198.0831659999999</v>
      </c>
      <c r="D96">
        <v>-11563.654304</v>
      </c>
      <c r="E96">
        <v>44428.168449999997</v>
      </c>
      <c r="F96">
        <v>-3.7239520000000002</v>
      </c>
      <c r="G96">
        <v>794</v>
      </c>
      <c r="H96">
        <v>1206</v>
      </c>
    </row>
    <row r="97" spans="2:13" x14ac:dyDescent="0.2">
      <c r="B97">
        <v>100000</v>
      </c>
      <c r="C97">
        <v>1200.155434</v>
      </c>
      <c r="D97">
        <v>-11557.704424</v>
      </c>
      <c r="E97">
        <v>44455.404708000002</v>
      </c>
      <c r="F97">
        <v>-3.6697250000000001</v>
      </c>
      <c r="G97">
        <v>792</v>
      </c>
      <c r="H97">
        <v>1208</v>
      </c>
    </row>
    <row r="98" spans="2:13" x14ac:dyDescent="0.2">
      <c r="B98">
        <v>100000</v>
      </c>
      <c r="C98">
        <v>1198.757114</v>
      </c>
      <c r="D98">
        <v>-11573.75584</v>
      </c>
      <c r="E98">
        <v>44461.535609999999</v>
      </c>
      <c r="F98">
        <v>-3.7051180000000001</v>
      </c>
      <c r="G98">
        <v>778</v>
      </c>
      <c r="H98">
        <v>1222</v>
      </c>
    </row>
    <row r="99" spans="2:13" x14ac:dyDescent="0.2">
      <c r="B99">
        <v>100000</v>
      </c>
      <c r="C99">
        <v>1199.8403169999999</v>
      </c>
      <c r="D99">
        <v>-11544.535148999999</v>
      </c>
      <c r="E99">
        <v>44471.981173</v>
      </c>
      <c r="F99">
        <v>-3.5616279999999998</v>
      </c>
      <c r="G99">
        <v>797</v>
      </c>
      <c r="H99">
        <v>1203</v>
      </c>
      <c r="I99">
        <f>AVERAGE(D95:D104)</f>
        <v>-11563.408473699998</v>
      </c>
      <c r="J99">
        <f>I99/2000</f>
        <v>-5.7817042368499987</v>
      </c>
      <c r="K99">
        <f>J99-(G105*$J$9+H105*$J$148)/2000</f>
        <v>-5.7817042368499987</v>
      </c>
      <c r="L99">
        <f>H105/SUM(G105:H105)</f>
        <v>0.60754999999999992</v>
      </c>
      <c r="M99">
        <f>AVERAGE(E95:E104)/2000</f>
        <v>22.231422271500001</v>
      </c>
    </row>
    <row r="100" spans="2:13" x14ac:dyDescent="0.2">
      <c r="B100">
        <v>100000</v>
      </c>
      <c r="C100">
        <v>1200.22</v>
      </c>
      <c r="D100">
        <v>-11574.6</v>
      </c>
      <c r="E100">
        <v>44470.1</v>
      </c>
      <c r="F100">
        <v>0.16928199999999999</v>
      </c>
      <c r="G100">
        <v>773</v>
      </c>
      <c r="H100">
        <v>1227</v>
      </c>
    </row>
    <row r="101" spans="2:13" x14ac:dyDescent="0.2">
      <c r="B101">
        <v>100000</v>
      </c>
      <c r="C101">
        <v>1199.56</v>
      </c>
      <c r="D101">
        <v>-11583.7</v>
      </c>
      <c r="E101">
        <v>44496.7</v>
      </c>
      <c r="F101">
        <v>-0.372917</v>
      </c>
      <c r="G101">
        <v>760</v>
      </c>
      <c r="H101">
        <v>1240</v>
      </c>
    </row>
    <row r="102" spans="2:13" x14ac:dyDescent="0.2">
      <c r="B102">
        <v>100000</v>
      </c>
      <c r="C102">
        <v>1200.68</v>
      </c>
      <c r="D102">
        <v>-11564.4</v>
      </c>
      <c r="E102">
        <v>44507.9</v>
      </c>
      <c r="F102">
        <v>4.7304499999999999E-2</v>
      </c>
      <c r="G102">
        <v>779</v>
      </c>
      <c r="H102">
        <v>1221</v>
      </c>
    </row>
    <row r="103" spans="2:13" x14ac:dyDescent="0.2">
      <c r="B103">
        <v>100000</v>
      </c>
      <c r="C103">
        <v>1199.68</v>
      </c>
      <c r="D103">
        <v>-11554.2</v>
      </c>
      <c r="E103">
        <v>44414.8</v>
      </c>
      <c r="F103">
        <v>0.32698500000000003</v>
      </c>
      <c r="G103">
        <v>803</v>
      </c>
      <c r="H103">
        <v>1197</v>
      </c>
    </row>
    <row r="104" spans="2:13" x14ac:dyDescent="0.2">
      <c r="B104">
        <v>100000</v>
      </c>
      <c r="C104">
        <v>1200.2</v>
      </c>
      <c r="D104">
        <v>-11544.4</v>
      </c>
      <c r="E104">
        <v>44448.6</v>
      </c>
      <c r="F104">
        <v>-0.168569</v>
      </c>
      <c r="G104">
        <v>800</v>
      </c>
      <c r="H104">
        <v>1200</v>
      </c>
    </row>
    <row r="105" spans="2:13" x14ac:dyDescent="0.2">
      <c r="E105">
        <f>AVERAGE(E95:E99)/2000</f>
        <v>22.229034543000001</v>
      </c>
      <c r="G105">
        <f>AVERAGE(G95:G104)</f>
        <v>784.9</v>
      </c>
      <c r="H105">
        <f>AVERAGE(H95:H104)</f>
        <v>1215.0999999999999</v>
      </c>
      <c r="I105">
        <f>STDEV(D95:D104)/SQRT(COUNT(D95:D104))</f>
        <v>4.1827292767316582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1198.411083</v>
      </c>
      <c r="D107">
        <v>-11706.864685</v>
      </c>
      <c r="E107">
        <v>44650.179508000001</v>
      </c>
      <c r="F107">
        <v>-3.774858</v>
      </c>
      <c r="G107">
        <v>631</v>
      </c>
      <c r="H107">
        <v>1369</v>
      </c>
    </row>
    <row r="108" spans="2:13" x14ac:dyDescent="0.2">
      <c r="B108">
        <v>100000</v>
      </c>
      <c r="C108">
        <v>1199.408064</v>
      </c>
      <c r="D108">
        <v>-11710.701732</v>
      </c>
      <c r="E108">
        <v>44699.968120999998</v>
      </c>
      <c r="F108">
        <v>-3.6438700000000002</v>
      </c>
      <c r="G108">
        <v>612</v>
      </c>
      <c r="H108">
        <v>1388</v>
      </c>
    </row>
    <row r="109" spans="2:13" x14ac:dyDescent="0.2">
      <c r="B109">
        <v>100000</v>
      </c>
      <c r="C109">
        <v>1199.5339899999999</v>
      </c>
      <c r="D109">
        <v>-11729.471851</v>
      </c>
      <c r="E109">
        <v>44689.997503999999</v>
      </c>
      <c r="F109">
        <v>-3.7351770000000002</v>
      </c>
      <c r="G109">
        <v>602</v>
      </c>
      <c r="H109">
        <v>1398</v>
      </c>
    </row>
    <row r="110" spans="2:13" x14ac:dyDescent="0.2">
      <c r="B110">
        <v>100000</v>
      </c>
      <c r="C110">
        <v>1199.43577</v>
      </c>
      <c r="D110">
        <v>-11712.318507</v>
      </c>
      <c r="E110">
        <v>44746.208182000002</v>
      </c>
      <c r="F110">
        <v>-3.704485</v>
      </c>
      <c r="G110">
        <v>598</v>
      </c>
      <c r="H110">
        <v>1402</v>
      </c>
    </row>
    <row r="111" spans="2:13" x14ac:dyDescent="0.2">
      <c r="B111">
        <v>100000</v>
      </c>
      <c r="C111">
        <v>1197.936432</v>
      </c>
      <c r="D111">
        <v>-11729.174763999999</v>
      </c>
      <c r="E111">
        <v>44745.762049999998</v>
      </c>
      <c r="F111">
        <v>-3.8182939999999999</v>
      </c>
      <c r="G111">
        <v>585</v>
      </c>
      <c r="H111">
        <v>1415</v>
      </c>
      <c r="I111">
        <f>AVERAGE(D107:D116)</f>
        <v>-11711.3531539</v>
      </c>
      <c r="J111">
        <f>I111/2000</f>
        <v>-5.8556765769499997</v>
      </c>
      <c r="K111">
        <f>J111-(G117*$J$9+H117*$J$148)/2000</f>
        <v>-5.8556765769499997</v>
      </c>
      <c r="L111">
        <f>H117/SUM(G117:H117)</f>
        <v>0.69550000000000001</v>
      </c>
      <c r="M111">
        <f>AVERAGE(E107:E116)/2000</f>
        <v>22.354680768249999</v>
      </c>
    </row>
    <row r="112" spans="2:13" x14ac:dyDescent="0.2">
      <c r="B112">
        <v>100000</v>
      </c>
      <c r="C112">
        <v>1199.67</v>
      </c>
      <c r="D112">
        <v>-11703.7</v>
      </c>
      <c r="E112">
        <v>44727.3</v>
      </c>
      <c r="F112">
        <v>-0.535883</v>
      </c>
      <c r="G112">
        <v>606</v>
      </c>
      <c r="H112">
        <v>1394</v>
      </c>
    </row>
    <row r="113" spans="2:13" x14ac:dyDescent="0.2">
      <c r="B113">
        <v>100000</v>
      </c>
      <c r="C113">
        <v>1200.05</v>
      </c>
      <c r="D113">
        <v>-11716.4</v>
      </c>
      <c r="E113">
        <v>44705.7</v>
      </c>
      <c r="F113">
        <v>1.4179299999999999</v>
      </c>
      <c r="G113">
        <v>604</v>
      </c>
      <c r="H113">
        <v>1396</v>
      </c>
    </row>
    <row r="114" spans="2:13" x14ac:dyDescent="0.2">
      <c r="B114">
        <v>100000</v>
      </c>
      <c r="C114">
        <v>1198.54</v>
      </c>
      <c r="D114">
        <v>-11701.8</v>
      </c>
      <c r="E114">
        <v>44692.7</v>
      </c>
      <c r="F114">
        <v>-0.45701999999999998</v>
      </c>
      <c r="G114">
        <v>623</v>
      </c>
      <c r="H114">
        <v>1377</v>
      </c>
    </row>
    <row r="115" spans="2:13" x14ac:dyDescent="0.2">
      <c r="B115">
        <v>100000</v>
      </c>
      <c r="C115">
        <v>1198.8399999999999</v>
      </c>
      <c r="D115">
        <v>-11705</v>
      </c>
      <c r="E115">
        <v>44697.599999999999</v>
      </c>
      <c r="F115">
        <v>0.69034700000000004</v>
      </c>
      <c r="G115">
        <v>616</v>
      </c>
      <c r="H115">
        <v>1384</v>
      </c>
    </row>
    <row r="116" spans="2:13" x14ac:dyDescent="0.2">
      <c r="B116">
        <v>100000</v>
      </c>
      <c r="C116">
        <v>1200.07</v>
      </c>
      <c r="D116">
        <v>-11698.1</v>
      </c>
      <c r="E116">
        <v>44738.2</v>
      </c>
      <c r="F116">
        <v>0.19694200000000001</v>
      </c>
      <c r="G116">
        <v>613</v>
      </c>
      <c r="H116">
        <v>1387</v>
      </c>
    </row>
    <row r="117" spans="2:13" x14ac:dyDescent="0.2">
      <c r="E117">
        <f>AVERAGE(E107:E111)/2000</f>
        <v>22.353211536499998</v>
      </c>
      <c r="G117">
        <f>AVERAGE(G107:G116)</f>
        <v>609</v>
      </c>
      <c r="H117">
        <f>AVERAGE(H107:H116)</f>
        <v>1391</v>
      </c>
      <c r="I117">
        <f>STDEV(D107:D116)/SQRT(COUNT(D107:D116))</f>
        <v>3.4297917068421975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1199.95</v>
      </c>
      <c r="D119">
        <v>-11892.9</v>
      </c>
      <c r="E119">
        <v>45095.7</v>
      </c>
      <c r="F119">
        <v>-0.32161299999999998</v>
      </c>
      <c r="G119">
        <v>362</v>
      </c>
      <c r="H119">
        <v>1638</v>
      </c>
    </row>
    <row r="120" spans="2:13" x14ac:dyDescent="0.2">
      <c r="B120">
        <v>100000</v>
      </c>
      <c r="C120">
        <v>1201.3900000000001</v>
      </c>
      <c r="D120">
        <v>-11837.4</v>
      </c>
      <c r="E120">
        <v>45000.4</v>
      </c>
      <c r="F120">
        <v>5.7578600000000001E-2</v>
      </c>
      <c r="G120">
        <v>428</v>
      </c>
      <c r="H120">
        <v>1572</v>
      </c>
    </row>
    <row r="121" spans="2:13" x14ac:dyDescent="0.2">
      <c r="B121">
        <v>100000</v>
      </c>
      <c r="C121">
        <v>1199.72</v>
      </c>
      <c r="D121">
        <v>-11853.6</v>
      </c>
      <c r="E121">
        <v>44971.4</v>
      </c>
      <c r="F121">
        <v>-0.418709</v>
      </c>
      <c r="G121">
        <v>426</v>
      </c>
      <c r="H121">
        <v>1574</v>
      </c>
    </row>
    <row r="122" spans="2:13" x14ac:dyDescent="0.2">
      <c r="B122">
        <v>100000</v>
      </c>
      <c r="C122">
        <v>1200.47</v>
      </c>
      <c r="D122">
        <v>-11850.9</v>
      </c>
      <c r="E122">
        <v>45011.4</v>
      </c>
      <c r="F122">
        <v>-0.175677</v>
      </c>
      <c r="G122">
        <v>418</v>
      </c>
      <c r="H122">
        <v>1582</v>
      </c>
    </row>
    <row r="123" spans="2:13" x14ac:dyDescent="0.2">
      <c r="B123">
        <v>100000</v>
      </c>
      <c r="C123">
        <v>1200.24</v>
      </c>
      <c r="D123">
        <v>-11885.8</v>
      </c>
      <c r="E123">
        <v>45056.2</v>
      </c>
      <c r="F123">
        <v>0.34169500000000003</v>
      </c>
      <c r="G123">
        <v>378</v>
      </c>
      <c r="H123">
        <v>1622</v>
      </c>
      <c r="I123">
        <f>AVERAGE(D119:D128)</f>
        <v>-11863.660000000002</v>
      </c>
      <c r="J123">
        <f>I123/2000</f>
        <v>-5.9318300000000006</v>
      </c>
      <c r="K123">
        <f>J123-(G129*$J$9+H129*$J$148)/2000</f>
        <v>-5.9318300000000006</v>
      </c>
      <c r="L123">
        <f>H129/SUM(G129:H129)</f>
        <v>0.79779999999999995</v>
      </c>
      <c r="M123">
        <f>AVERAGE(E119:E128)/2000</f>
        <v>22.511830000000003</v>
      </c>
    </row>
    <row r="124" spans="2:13" x14ac:dyDescent="0.2">
      <c r="B124">
        <v>100000</v>
      </c>
      <c r="C124">
        <v>1200.4100000000001</v>
      </c>
      <c r="D124">
        <v>-11871.6</v>
      </c>
      <c r="E124">
        <v>45024.2</v>
      </c>
      <c r="F124">
        <v>-0.225496</v>
      </c>
      <c r="G124">
        <v>395</v>
      </c>
      <c r="H124">
        <v>1605</v>
      </c>
    </row>
    <row r="125" spans="2:13" x14ac:dyDescent="0.2">
      <c r="B125">
        <v>100000</v>
      </c>
      <c r="C125">
        <v>1199.5</v>
      </c>
      <c r="D125">
        <v>-11867.1</v>
      </c>
      <c r="E125">
        <v>45042.9</v>
      </c>
      <c r="F125">
        <v>0.21845300000000001</v>
      </c>
      <c r="G125">
        <v>399</v>
      </c>
      <c r="H125">
        <v>1601</v>
      </c>
    </row>
    <row r="126" spans="2:13" x14ac:dyDescent="0.2">
      <c r="B126">
        <v>100000</v>
      </c>
      <c r="C126">
        <v>1200.8499999999999</v>
      </c>
      <c r="D126">
        <v>-11849.1</v>
      </c>
      <c r="E126">
        <v>45029.7</v>
      </c>
      <c r="F126">
        <v>-5.5319699999999999E-2</v>
      </c>
      <c r="G126">
        <v>414</v>
      </c>
      <c r="H126">
        <v>1586</v>
      </c>
    </row>
    <row r="127" spans="2:13" x14ac:dyDescent="0.2">
      <c r="B127">
        <v>100000</v>
      </c>
      <c r="C127">
        <v>1200.68</v>
      </c>
      <c r="D127">
        <v>-11863.2</v>
      </c>
      <c r="E127">
        <v>44995.199999999997</v>
      </c>
      <c r="F127">
        <v>-7.7907400000000002E-2</v>
      </c>
      <c r="G127">
        <v>414</v>
      </c>
      <c r="H127">
        <v>1586</v>
      </c>
    </row>
    <row r="128" spans="2:13" x14ac:dyDescent="0.2">
      <c r="B128">
        <v>100000</v>
      </c>
      <c r="C128">
        <v>1199.73</v>
      </c>
      <c r="D128">
        <v>-11865</v>
      </c>
      <c r="E128">
        <v>45009.5</v>
      </c>
      <c r="F128">
        <v>0.34109899999999999</v>
      </c>
      <c r="G128">
        <v>410</v>
      </c>
      <c r="H128">
        <v>1590</v>
      </c>
    </row>
    <row r="129" spans="2:13" x14ac:dyDescent="0.2">
      <c r="E129">
        <f>AVERAGE(E119:E123)/2000</f>
        <v>22.51351</v>
      </c>
      <c r="G129">
        <f>AVERAGE(G119:G128)</f>
        <v>404.4</v>
      </c>
      <c r="H129">
        <f>AVERAGE(H119:H128)</f>
        <v>1595.6</v>
      </c>
      <c r="I129">
        <f>STDEV(D119:D128)/SQRT(COUNT(D119:D128))</f>
        <v>5.3620518460753059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1200.7239440000001</v>
      </c>
      <c r="D131">
        <v>-11983.925612999999</v>
      </c>
      <c r="E131">
        <v>45363.385022000002</v>
      </c>
      <c r="F131">
        <v>-3.612816</v>
      </c>
      <c r="G131">
        <v>211</v>
      </c>
      <c r="H131">
        <v>1789</v>
      </c>
    </row>
    <row r="132" spans="2:13" x14ac:dyDescent="0.2">
      <c r="B132">
        <v>100000</v>
      </c>
      <c r="C132">
        <v>1200.5157119999999</v>
      </c>
      <c r="D132">
        <v>-11977.444168</v>
      </c>
      <c r="E132">
        <v>45371.905492999998</v>
      </c>
      <c r="F132">
        <v>-3.4963099999999998</v>
      </c>
      <c r="G132">
        <v>216</v>
      </c>
      <c r="H132">
        <v>1784</v>
      </c>
    </row>
    <row r="133" spans="2:13" x14ac:dyDescent="0.2">
      <c r="B133">
        <v>100000</v>
      </c>
      <c r="C133">
        <v>1199.441478</v>
      </c>
      <c r="D133">
        <v>-11973.544123</v>
      </c>
      <c r="E133">
        <v>45418.650984</v>
      </c>
      <c r="F133">
        <v>-3.6177280000000001</v>
      </c>
      <c r="G133">
        <v>202</v>
      </c>
      <c r="H133">
        <v>1798</v>
      </c>
    </row>
    <row r="134" spans="2:13" x14ac:dyDescent="0.2">
      <c r="B134">
        <v>100000</v>
      </c>
      <c r="C134">
        <v>1201.439846</v>
      </c>
      <c r="D134">
        <v>-12000.950261</v>
      </c>
      <c r="E134">
        <v>45441.095194000001</v>
      </c>
      <c r="F134">
        <v>-3.6746490000000001</v>
      </c>
      <c r="G134">
        <v>174</v>
      </c>
      <c r="H134">
        <v>1826</v>
      </c>
    </row>
    <row r="135" spans="2:13" x14ac:dyDescent="0.2">
      <c r="B135">
        <v>100000</v>
      </c>
      <c r="C135">
        <v>1201.510608</v>
      </c>
      <c r="D135">
        <v>-11982.4445</v>
      </c>
      <c r="E135">
        <v>45393.679927999998</v>
      </c>
      <c r="F135">
        <v>-3.6148289999999998</v>
      </c>
      <c r="G135">
        <v>204</v>
      </c>
      <c r="H135">
        <v>1796</v>
      </c>
      <c r="I135">
        <f>AVERAGE(D131:D140)</f>
        <v>-11982.3008665</v>
      </c>
      <c r="J135">
        <f>I135/2000</f>
        <v>-5.9911504332499996</v>
      </c>
      <c r="K135">
        <f>J135-(G141*$J$9+H141*$J$148)/2000</f>
        <v>-5.9911504332499996</v>
      </c>
      <c r="L135">
        <f>H141/SUM(G141:H141)</f>
        <v>0.89989999999999992</v>
      </c>
      <c r="M135">
        <f>AVERAGE(E131:E140)/2000</f>
        <v>22.70252583105</v>
      </c>
    </row>
    <row r="136" spans="2:13" x14ac:dyDescent="0.2">
      <c r="B136">
        <v>100000</v>
      </c>
      <c r="C136">
        <v>1199.76</v>
      </c>
      <c r="D136">
        <v>-11986.6</v>
      </c>
      <c r="E136">
        <v>45406.8</v>
      </c>
      <c r="F136">
        <v>-0.207875</v>
      </c>
      <c r="G136">
        <v>196</v>
      </c>
      <c r="H136">
        <v>1804</v>
      </c>
    </row>
    <row r="137" spans="2:13" x14ac:dyDescent="0.2">
      <c r="B137">
        <v>100000</v>
      </c>
      <c r="C137">
        <v>1198.97</v>
      </c>
      <c r="D137">
        <v>-11971.9</v>
      </c>
      <c r="E137">
        <v>45421.5</v>
      </c>
      <c r="F137">
        <v>5.4144299999999996E-3</v>
      </c>
      <c r="G137">
        <v>202</v>
      </c>
      <c r="H137">
        <v>1798</v>
      </c>
    </row>
    <row r="138" spans="2:13" x14ac:dyDescent="0.2">
      <c r="B138">
        <v>100000</v>
      </c>
      <c r="C138">
        <v>1202</v>
      </c>
      <c r="D138">
        <v>-11986.6</v>
      </c>
      <c r="E138">
        <v>45414.3</v>
      </c>
      <c r="F138">
        <v>0.30143300000000001</v>
      </c>
      <c r="G138">
        <v>194</v>
      </c>
      <c r="H138">
        <v>1806</v>
      </c>
    </row>
    <row r="139" spans="2:13" x14ac:dyDescent="0.2">
      <c r="B139">
        <v>100000</v>
      </c>
      <c r="C139">
        <v>1200.72</v>
      </c>
      <c r="D139">
        <v>-11975.8</v>
      </c>
      <c r="E139">
        <v>45398.6</v>
      </c>
      <c r="F139">
        <v>0.23166400000000001</v>
      </c>
      <c r="G139">
        <v>207</v>
      </c>
      <c r="H139">
        <v>1793</v>
      </c>
    </row>
    <row r="140" spans="2:13" x14ac:dyDescent="0.2">
      <c r="B140">
        <v>100000</v>
      </c>
      <c r="C140">
        <v>1199.79</v>
      </c>
      <c r="D140">
        <v>-11983.8</v>
      </c>
      <c r="E140">
        <v>45420.6</v>
      </c>
      <c r="F140">
        <v>-0.88294700000000004</v>
      </c>
      <c r="G140">
        <v>196</v>
      </c>
      <c r="H140">
        <v>1804</v>
      </c>
    </row>
    <row r="141" spans="2:13" x14ac:dyDescent="0.2">
      <c r="E141">
        <f>AVERAGE(E131:E135)/2000</f>
        <v>22.6988716621</v>
      </c>
      <c r="G141">
        <f>AVERAGE(G131:G140)</f>
        <v>200.2</v>
      </c>
      <c r="H141">
        <f>AVERAGE(H131:H140)</f>
        <v>1799.8</v>
      </c>
      <c r="I141">
        <f>STDEV(D131:D140)/SQRT(COUNT(D131:D140))</f>
        <v>2.6674586577803137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1200.2832840000001</v>
      </c>
      <c r="D143">
        <v>-12068.429168999999</v>
      </c>
      <c r="E143">
        <v>45840.996935000003</v>
      </c>
      <c r="F143">
        <v>-3.6585040000000002</v>
      </c>
      <c r="G143">
        <v>0</v>
      </c>
      <c r="H143">
        <v>2000</v>
      </c>
    </row>
    <row r="144" spans="2:13" x14ac:dyDescent="0.2">
      <c r="B144">
        <v>100000</v>
      </c>
      <c r="C144">
        <v>1198.6829560000001</v>
      </c>
      <c r="D144">
        <v>-12068.932844000001</v>
      </c>
      <c r="E144">
        <v>45837.528590000002</v>
      </c>
      <c r="F144">
        <v>-3.5269789999999999</v>
      </c>
    </row>
    <row r="145" spans="2:13" x14ac:dyDescent="0.2">
      <c r="B145">
        <v>100000</v>
      </c>
      <c r="C145">
        <v>1199.766582</v>
      </c>
      <c r="D145">
        <v>-12068.726056</v>
      </c>
      <c r="E145">
        <v>45839.487459999997</v>
      </c>
      <c r="F145">
        <v>-3.482631</v>
      </c>
    </row>
    <row r="146" spans="2:13" x14ac:dyDescent="0.2">
      <c r="B146">
        <v>100000</v>
      </c>
      <c r="C146">
        <v>1200.435837</v>
      </c>
      <c r="D146">
        <v>-12068.487014</v>
      </c>
      <c r="E146">
        <v>45841.865593000002</v>
      </c>
      <c r="F146">
        <v>-3.5724779999999998</v>
      </c>
    </row>
    <row r="147" spans="2:13" x14ac:dyDescent="0.2">
      <c r="B147">
        <v>100000</v>
      </c>
      <c r="C147">
        <v>1199.2312569999999</v>
      </c>
      <c r="D147">
        <v>-12068.868130999999</v>
      </c>
      <c r="E147">
        <v>45839.742827000002</v>
      </c>
      <c r="F147">
        <v>-3.6686879999999999</v>
      </c>
      <c r="I147">
        <f>AVERAGE(D143:D147)</f>
        <v>-12068.6886428</v>
      </c>
      <c r="J147">
        <f>I147/2000</f>
        <v>-6.0343443213999999</v>
      </c>
      <c r="K147">
        <v>0</v>
      </c>
      <c r="L147">
        <f>H148/SUM(G148:H148)</f>
        <v>1</v>
      </c>
      <c r="M147">
        <f>AVERAGE(E143:E147)/2000</f>
        <v>22.919962140500001</v>
      </c>
    </row>
    <row r="148" spans="2:13" x14ac:dyDescent="0.2">
      <c r="E148">
        <f>AVERAGE(E143:E147)/2000</f>
        <v>22.919962140500001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556B-3110-A249-BF0C-9266FDB616B9}">
  <dimension ref="A1:Y148"/>
  <sheetViews>
    <sheetView topLeftCell="E26" workbookViewId="0">
      <selection activeCell="Y40" sqref="Y40:Y55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1300.5026399999999</v>
      </c>
      <c r="D4">
        <v>-10202.719881000001</v>
      </c>
      <c r="E4">
        <v>43405.091851999998</v>
      </c>
      <c r="F4">
        <v>-4.0818050000000001</v>
      </c>
      <c r="G4">
        <v>2000</v>
      </c>
      <c r="H4">
        <v>0</v>
      </c>
    </row>
    <row r="5" spans="1:23" x14ac:dyDescent="0.2">
      <c r="B5">
        <v>100000</v>
      </c>
      <c r="C5">
        <v>1299.7070630000001</v>
      </c>
      <c r="D5">
        <v>-10202.828535000001</v>
      </c>
      <c r="E5">
        <v>43403.844632</v>
      </c>
      <c r="F5">
        <v>-4.3336490000000003</v>
      </c>
    </row>
    <row r="6" spans="1:23" x14ac:dyDescent="0.2">
      <c r="B6">
        <v>100000</v>
      </c>
      <c r="C6">
        <v>1299.907316</v>
      </c>
      <c r="D6">
        <v>-10202.360063</v>
      </c>
      <c r="E6">
        <v>43404.522131999998</v>
      </c>
      <c r="F6">
        <v>-4.1885680000000001</v>
      </c>
    </row>
    <row r="7" spans="1:23" x14ac:dyDescent="0.2">
      <c r="B7">
        <v>100000</v>
      </c>
      <c r="C7">
        <v>1299.3207379999999</v>
      </c>
      <c r="D7">
        <v>-10202.349158999999</v>
      </c>
      <c r="E7">
        <v>43400.283160999999</v>
      </c>
      <c r="F7">
        <v>-4.0594760000000001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1:23" x14ac:dyDescent="0.2">
      <c r="B8">
        <v>100000</v>
      </c>
      <c r="C8">
        <v>1299.1736639999999</v>
      </c>
      <c r="D8">
        <v>-10202.756286</v>
      </c>
      <c r="E8">
        <v>43405.237362</v>
      </c>
      <c r="F8">
        <v>-4.3048450000000003</v>
      </c>
      <c r="I8">
        <f>AVERAGE(D4:D8)</f>
        <v>-10202.602784799999</v>
      </c>
      <c r="J8">
        <f>I8/2000</f>
        <v>-5.1013013923999999</v>
      </c>
      <c r="K8">
        <v>0</v>
      </c>
      <c r="L8">
        <f>H9/SUM(G9:H9)</f>
        <v>0</v>
      </c>
      <c r="M8">
        <f>AVERAGE(E4:E8)/2000</f>
        <v>21.701897913900002</v>
      </c>
      <c r="O8">
        <v>-5.1013013923999999</v>
      </c>
      <c r="P8">
        <v>0</v>
      </c>
      <c r="Q8">
        <v>0</v>
      </c>
      <c r="R8">
        <v>21.701897913900002</v>
      </c>
      <c r="T8">
        <v>-5.1011819999999997</v>
      </c>
      <c r="U8">
        <v>0</v>
      </c>
      <c r="V8">
        <v>21.702082000000001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-5.1326284719999995</v>
      </c>
      <c r="P9">
        <v>1.319603782820078E-2</v>
      </c>
      <c r="Q9">
        <v>4.8500000000000001E-2</v>
      </c>
      <c r="R9">
        <v>21.831657045100002</v>
      </c>
      <c r="T9">
        <v>-5.1327040000000004</v>
      </c>
      <c r="U9">
        <v>4.9735000000000001E-2</v>
      </c>
      <c r="V9">
        <v>21.838816999999999</v>
      </c>
      <c r="W9">
        <f t="shared" ref="W9:W20" si="0">T9-(1-U9)*$T$8-U9*$T$20</f>
        <v>1.4134008842499213E-2</v>
      </c>
    </row>
    <row r="10" spans="1:23" x14ac:dyDescent="0.2">
      <c r="B10" t="s">
        <v>14</v>
      </c>
      <c r="O10">
        <v>-5.1816248343</v>
      </c>
      <c r="P10">
        <v>1.276200360968005E-2</v>
      </c>
      <c r="Q10">
        <v>0.1014</v>
      </c>
      <c r="R10">
        <v>21.918720887399999</v>
      </c>
      <c r="T10">
        <v>-5.1807040000000004</v>
      </c>
      <c r="U10">
        <v>0.10056</v>
      </c>
      <c r="V10">
        <v>21.917800499999998</v>
      </c>
      <c r="W10">
        <f t="shared" si="0"/>
        <v>1.2790621879999131E-2</v>
      </c>
    </row>
    <row r="11" spans="1:23" x14ac:dyDescent="0.2">
      <c r="B11">
        <v>100000</v>
      </c>
      <c r="C11">
        <v>1299.443863</v>
      </c>
      <c r="D11">
        <v>-10249.730713999999</v>
      </c>
      <c r="E11">
        <v>43633.179282999998</v>
      </c>
      <c r="F11">
        <v>-4.2104699999999999</v>
      </c>
      <c r="G11">
        <v>1920</v>
      </c>
      <c r="H11">
        <v>80</v>
      </c>
      <c r="O11">
        <v>-5.2368708160000006</v>
      </c>
      <c r="P11">
        <v>3.2325424854384721E-3</v>
      </c>
      <c r="Q11">
        <v>0.1512</v>
      </c>
      <c r="R11">
        <v>21.967460168700004</v>
      </c>
      <c r="T11">
        <v>-5.2341119999999997</v>
      </c>
      <c r="U11">
        <v>0.14862</v>
      </c>
      <c r="V11">
        <v>21.966084500000001</v>
      </c>
      <c r="W11">
        <f t="shared" si="0"/>
        <v>3.5010050100001688E-3</v>
      </c>
    </row>
    <row r="12" spans="1:23" x14ac:dyDescent="0.2">
      <c r="B12">
        <v>100000</v>
      </c>
      <c r="C12">
        <v>1300.109387</v>
      </c>
      <c r="D12">
        <v>-10269.706351999999</v>
      </c>
      <c r="E12">
        <v>43676.249060000002</v>
      </c>
      <c r="F12">
        <v>-3.9902980000000001</v>
      </c>
      <c r="G12">
        <v>1897</v>
      </c>
      <c r="H12">
        <v>103</v>
      </c>
      <c r="O12">
        <v>-5.3367721485999988</v>
      </c>
      <c r="P12">
        <v>-2.1392591576159248E-2</v>
      </c>
      <c r="Q12">
        <v>0.23319999999999999</v>
      </c>
      <c r="R12">
        <v>22.024923740500004</v>
      </c>
      <c r="T12">
        <v>-5.3332090000000001</v>
      </c>
      <c r="U12">
        <v>0.22993</v>
      </c>
      <c r="V12">
        <v>22.019860999999999</v>
      </c>
      <c r="W12">
        <f t="shared" si="0"/>
        <v>-2.0954593985000436E-2</v>
      </c>
    </row>
    <row r="13" spans="1:23" x14ac:dyDescent="0.2">
      <c r="B13">
        <v>100000</v>
      </c>
      <c r="C13">
        <v>1300.2567799999999</v>
      </c>
      <c r="D13">
        <v>-10263.461402000001</v>
      </c>
      <c r="E13">
        <v>43654.573614000001</v>
      </c>
      <c r="F13">
        <v>-4.2943550000000004</v>
      </c>
      <c r="G13">
        <v>1906</v>
      </c>
      <c r="H13">
        <v>94</v>
      </c>
      <c r="O13">
        <v>-5.4316835222000002</v>
      </c>
      <c r="P13">
        <v>-4.7729184312519379E-2</v>
      </c>
      <c r="Q13">
        <v>0.30789999999999995</v>
      </c>
      <c r="R13">
        <v>22.060600539499998</v>
      </c>
      <c r="T13">
        <v>-5.4200920000000004</v>
      </c>
      <c r="U13">
        <v>0.29935499999999998</v>
      </c>
      <c r="V13">
        <v>22.059144499999999</v>
      </c>
      <c r="W13">
        <f t="shared" si="0"/>
        <v>-4.410645064750085E-2</v>
      </c>
    </row>
    <row r="14" spans="1:23" x14ac:dyDescent="0.2">
      <c r="B14">
        <v>100000</v>
      </c>
      <c r="C14">
        <v>1299.819814</v>
      </c>
      <c r="D14">
        <v>-10267.182294</v>
      </c>
      <c r="E14">
        <v>43670.726068000004</v>
      </c>
      <c r="F14">
        <v>-4.2487789999999999</v>
      </c>
      <c r="G14">
        <v>1900</v>
      </c>
      <c r="H14">
        <v>100</v>
      </c>
      <c r="O14">
        <v>-5.5338786913999991</v>
      </c>
      <c r="P14">
        <v>-7.253674940535948E-2</v>
      </c>
      <c r="Q14">
        <v>0.39219999999999999</v>
      </c>
      <c r="R14">
        <v>22.119851702300004</v>
      </c>
      <c r="T14">
        <v>-5.5428645000000003</v>
      </c>
      <c r="U14">
        <v>0.39994000000000002</v>
      </c>
      <c r="V14">
        <v>22.124411500000001</v>
      </c>
      <c r="W14">
        <f t="shared" si="0"/>
        <v>-7.4543379130000087E-2</v>
      </c>
    </row>
    <row r="15" spans="1:23" x14ac:dyDescent="0.2">
      <c r="B15">
        <v>100000</v>
      </c>
      <c r="C15">
        <v>1300.644186</v>
      </c>
      <c r="D15">
        <v>-10276.203958</v>
      </c>
      <c r="E15">
        <v>43681.842426000003</v>
      </c>
      <c r="F15">
        <v>-4.1569219999999998</v>
      </c>
      <c r="G15">
        <v>1892</v>
      </c>
      <c r="H15">
        <v>108</v>
      </c>
      <c r="I15">
        <f>AVERAGE(D11:D20)</f>
        <v>-10264.558472000001</v>
      </c>
      <c r="J15">
        <f>I15/2000</f>
        <v>-5.1322792360000005</v>
      </c>
      <c r="K15">
        <f>J15-(G21*$J$9+H21*$J$148)/2000</f>
        <v>-5.1322792360000005</v>
      </c>
      <c r="L15">
        <f>H21/SUM(G21:H21)</f>
        <v>4.8500000000000001E-2</v>
      </c>
      <c r="M15">
        <f>AVERAGE(E11:E20)/2000</f>
        <v>21.832933522550004</v>
      </c>
      <c r="O15">
        <v>-5.6602381358000002</v>
      </c>
      <c r="P15">
        <v>-9.7640526746999967E-2</v>
      </c>
      <c r="Q15">
        <v>0.50249999999999995</v>
      </c>
      <c r="R15">
        <v>22.207697442500002</v>
      </c>
      <c r="T15">
        <v>-5.6545465000000004</v>
      </c>
      <c r="U15">
        <v>0.49817499999999998</v>
      </c>
      <c r="V15">
        <v>22.203765499999999</v>
      </c>
      <c r="W15">
        <f t="shared" si="0"/>
        <v>-9.6047073537500971E-2</v>
      </c>
    </row>
    <row r="16" spans="1:23" x14ac:dyDescent="0.2">
      <c r="B16">
        <v>100000</v>
      </c>
      <c r="C16">
        <v>1300.29</v>
      </c>
      <c r="D16">
        <v>-10263.1</v>
      </c>
      <c r="E16">
        <v>43664.7</v>
      </c>
      <c r="F16">
        <v>-0.50345399999999996</v>
      </c>
      <c r="G16">
        <v>1905</v>
      </c>
      <c r="H16">
        <v>95</v>
      </c>
      <c r="O16">
        <v>-5.7556614657000003</v>
      </c>
      <c r="P16">
        <v>-0.10190621622184093</v>
      </c>
      <c r="Q16">
        <v>0.6018</v>
      </c>
      <c r="R16">
        <v>22.3241179961</v>
      </c>
      <c r="T16">
        <v>-5.7591275</v>
      </c>
      <c r="U16">
        <v>0.60018000000000005</v>
      </c>
      <c r="V16">
        <v>22.3062425</v>
      </c>
      <c r="W16">
        <f t="shared" si="0"/>
        <v>-0.10698896261000002</v>
      </c>
    </row>
    <row r="17" spans="2:23" x14ac:dyDescent="0.2">
      <c r="B17">
        <v>100000</v>
      </c>
      <c r="C17">
        <v>1300.08</v>
      </c>
      <c r="D17">
        <v>-10267.9</v>
      </c>
      <c r="E17">
        <v>43670</v>
      </c>
      <c r="F17">
        <v>0.42531000000000002</v>
      </c>
      <c r="G17">
        <v>1899</v>
      </c>
      <c r="H17">
        <v>101</v>
      </c>
      <c r="O17">
        <v>-5.8462231263</v>
      </c>
      <c r="P17">
        <v>-0.10654285019751963</v>
      </c>
      <c r="Q17">
        <v>0.69540000000000002</v>
      </c>
      <c r="R17">
        <v>22.420447959800001</v>
      </c>
      <c r="T17">
        <v>-5.8470624999999998</v>
      </c>
      <c r="U17">
        <v>0.70137000000000005</v>
      </c>
      <c r="V17">
        <v>22.437469499999999</v>
      </c>
      <c r="W17">
        <f t="shared" si="0"/>
        <v>-0.10203300986499997</v>
      </c>
    </row>
    <row r="18" spans="2:23" x14ac:dyDescent="0.2">
      <c r="B18">
        <v>100000</v>
      </c>
      <c r="C18">
        <v>1299.95</v>
      </c>
      <c r="D18">
        <v>-10251.299999999999</v>
      </c>
      <c r="E18">
        <v>43643.7</v>
      </c>
      <c r="F18">
        <v>-0.511324</v>
      </c>
      <c r="G18">
        <v>1917</v>
      </c>
      <c r="H18">
        <v>83</v>
      </c>
      <c r="O18">
        <v>-5.9174899999999999</v>
      </c>
      <c r="P18">
        <v>-8.4265277177240527E-2</v>
      </c>
      <c r="Q18">
        <v>0.79730000000000001</v>
      </c>
      <c r="R18">
        <v>22.581199999999999</v>
      </c>
      <c r="T18">
        <v>-5.9185185000000002</v>
      </c>
      <c r="U18">
        <v>0.80052999999999996</v>
      </c>
      <c r="V18">
        <v>22.591952500000001</v>
      </c>
      <c r="W18">
        <f t="shared" si="0"/>
        <v>-8.2461567685000681E-2</v>
      </c>
    </row>
    <row r="19" spans="2:23" x14ac:dyDescent="0.2">
      <c r="B19">
        <v>100000</v>
      </c>
      <c r="C19">
        <v>1300.25</v>
      </c>
      <c r="D19">
        <v>-10261.1</v>
      </c>
      <c r="E19">
        <v>43670.2</v>
      </c>
      <c r="F19">
        <v>0.253911</v>
      </c>
      <c r="G19">
        <v>1905</v>
      </c>
      <c r="H19">
        <v>95</v>
      </c>
      <c r="O19">
        <v>-5.9782005659000008</v>
      </c>
      <c r="P19">
        <v>-4.4362777713722323E-2</v>
      </c>
      <c r="Q19">
        <v>0.90689999999999993</v>
      </c>
      <c r="R19">
        <v>22.795486901199997</v>
      </c>
      <c r="T19">
        <v>-5.9757749999999996</v>
      </c>
      <c r="U19">
        <v>0.90003999999999995</v>
      </c>
      <c r="V19">
        <v>22.777820500000001</v>
      </c>
      <c r="W19">
        <f t="shared" si="0"/>
        <v>-4.8369330579999925E-2</v>
      </c>
    </row>
    <row r="20" spans="2:23" x14ac:dyDescent="0.2">
      <c r="B20">
        <v>100000</v>
      </c>
      <c r="C20">
        <v>1300</v>
      </c>
      <c r="D20">
        <v>-10275.9</v>
      </c>
      <c r="E20">
        <v>43693.5</v>
      </c>
      <c r="F20">
        <v>-0.175732</v>
      </c>
      <c r="G20">
        <v>1889</v>
      </c>
      <c r="H20">
        <v>111</v>
      </c>
      <c r="O20">
        <v>-6.0193038135999997</v>
      </c>
      <c r="P20">
        <v>0</v>
      </c>
      <c r="Q20">
        <v>1</v>
      </c>
      <c r="R20">
        <v>22.996161352299996</v>
      </c>
      <c r="T20">
        <v>-6.0191675</v>
      </c>
      <c r="U20">
        <v>1</v>
      </c>
      <c r="V20">
        <v>22.996818000000001</v>
      </c>
      <c r="W20">
        <f t="shared" si="0"/>
        <v>0</v>
      </c>
    </row>
    <row r="21" spans="2:23" x14ac:dyDescent="0.2">
      <c r="E21">
        <f>AVERAGE(E11:E15)/2000</f>
        <v>21.831657045100002</v>
      </c>
      <c r="G21">
        <f>AVERAGE(G11:G20)</f>
        <v>1903</v>
      </c>
      <c r="H21">
        <f>AVERAGE(H11:H20)</f>
        <v>97</v>
      </c>
      <c r="I21">
        <f>STDEV(D11:D20)/SQRT(COUNT(D11:D20))</f>
        <v>2.8279158798656754</v>
      </c>
    </row>
    <row r="22" spans="2:23" x14ac:dyDescent="0.2">
      <c r="B22" t="s">
        <v>0</v>
      </c>
    </row>
    <row r="23" spans="2:23" x14ac:dyDescent="0.2">
      <c r="B23">
        <v>100000</v>
      </c>
      <c r="C23">
        <v>1299.7383830000001</v>
      </c>
      <c r="D23">
        <v>-10342.159379999999</v>
      </c>
      <c r="E23">
        <v>43823.261826000002</v>
      </c>
      <c r="F23">
        <v>-4.1589710000000002</v>
      </c>
      <c r="G23">
        <v>1816</v>
      </c>
      <c r="H23">
        <v>184</v>
      </c>
    </row>
    <row r="24" spans="2:23" x14ac:dyDescent="0.2">
      <c r="B24">
        <v>100000</v>
      </c>
      <c r="C24">
        <v>1300.0910859999999</v>
      </c>
      <c r="D24">
        <v>-10356.093359</v>
      </c>
      <c r="E24">
        <v>43835.372529</v>
      </c>
      <c r="F24">
        <v>-4.0729649999999999</v>
      </c>
      <c r="G24">
        <v>1802</v>
      </c>
      <c r="H24">
        <v>198</v>
      </c>
    </row>
    <row r="25" spans="2:23" x14ac:dyDescent="0.2">
      <c r="B25">
        <v>100000</v>
      </c>
      <c r="C25">
        <v>1298.686303</v>
      </c>
      <c r="D25">
        <v>-10370.828219000001</v>
      </c>
      <c r="E25">
        <v>43843.846719000001</v>
      </c>
      <c r="F25">
        <v>-3.8544659999999999</v>
      </c>
      <c r="G25">
        <v>1791</v>
      </c>
      <c r="H25">
        <v>209</v>
      </c>
    </row>
    <row r="26" spans="2:23" x14ac:dyDescent="0.2">
      <c r="B26">
        <v>100000</v>
      </c>
      <c r="C26">
        <v>1300.0296060000001</v>
      </c>
      <c r="D26">
        <v>-10386.657133000001</v>
      </c>
      <c r="E26">
        <v>43853.731370000001</v>
      </c>
      <c r="F26">
        <v>-4.3479979999999996</v>
      </c>
      <c r="G26">
        <v>1777</v>
      </c>
      <c r="H26">
        <v>223</v>
      </c>
    </row>
    <row r="27" spans="2:23" x14ac:dyDescent="0.2">
      <c r="B27">
        <v>100000</v>
      </c>
      <c r="C27">
        <v>1299.5126090000001</v>
      </c>
      <c r="D27">
        <v>-10360.510252</v>
      </c>
      <c r="E27">
        <v>43830.996429999999</v>
      </c>
      <c r="F27">
        <v>-3.8994879999999998</v>
      </c>
      <c r="G27">
        <v>1800</v>
      </c>
      <c r="H27">
        <v>200</v>
      </c>
      <c r="I27">
        <f>AVERAGE(D23:D32)</f>
        <v>-10358.634834299999</v>
      </c>
      <c r="J27">
        <f>I27/2000</f>
        <v>-5.1793174171499992</v>
      </c>
      <c r="K27">
        <f>J27-(G33*$J$9+H33*$J$148)/2000</f>
        <v>-5.1793174171499992</v>
      </c>
      <c r="L27">
        <f>H33/SUM(G33:H33)</f>
        <v>9.955E-2</v>
      </c>
      <c r="M27">
        <f>AVERAGE(E23:E32)/2000</f>
        <v>21.917975443700001</v>
      </c>
    </row>
    <row r="28" spans="2:23" x14ac:dyDescent="0.2">
      <c r="B28">
        <v>100000</v>
      </c>
      <c r="C28">
        <v>1299.67</v>
      </c>
      <c r="D28">
        <v>-10343.299999999999</v>
      </c>
      <c r="E28">
        <v>43820.6</v>
      </c>
      <c r="F28">
        <v>-0.117381</v>
      </c>
      <c r="G28">
        <v>1816</v>
      </c>
      <c r="H28">
        <v>184</v>
      </c>
    </row>
    <row r="29" spans="2:23" x14ac:dyDescent="0.2">
      <c r="B29">
        <v>100000</v>
      </c>
      <c r="C29">
        <v>1299.6099999999999</v>
      </c>
      <c r="D29">
        <v>-10344.4</v>
      </c>
      <c r="E29">
        <v>43814.7</v>
      </c>
      <c r="F29">
        <v>0.19098799999999999</v>
      </c>
      <c r="G29">
        <v>1815</v>
      </c>
      <c r="H29">
        <v>185</v>
      </c>
    </row>
    <row r="30" spans="2:23" x14ac:dyDescent="0.2">
      <c r="B30">
        <v>100000</v>
      </c>
      <c r="C30">
        <v>1299.2</v>
      </c>
      <c r="D30">
        <v>-10381.4</v>
      </c>
      <c r="E30">
        <v>43864.5</v>
      </c>
      <c r="F30">
        <v>0.58859499999999998</v>
      </c>
      <c r="G30">
        <v>1779</v>
      </c>
      <c r="H30">
        <v>221</v>
      </c>
    </row>
    <row r="31" spans="2:23" x14ac:dyDescent="0.2">
      <c r="B31">
        <v>100000</v>
      </c>
      <c r="C31">
        <v>1298.9100000000001</v>
      </c>
      <c r="D31">
        <v>-10363.4</v>
      </c>
      <c r="E31">
        <v>43849</v>
      </c>
      <c r="F31">
        <v>-0.46537499999999998</v>
      </c>
      <c r="G31">
        <v>1794</v>
      </c>
      <c r="H31">
        <v>206</v>
      </c>
    </row>
    <row r="32" spans="2:23" x14ac:dyDescent="0.2">
      <c r="B32">
        <v>100000</v>
      </c>
      <c r="C32">
        <v>1298.75</v>
      </c>
      <c r="D32">
        <v>-10337.6</v>
      </c>
      <c r="E32">
        <v>43823.5</v>
      </c>
      <c r="F32">
        <v>4.1386699999999998E-2</v>
      </c>
      <c r="G32">
        <v>1819</v>
      </c>
      <c r="H32">
        <v>181</v>
      </c>
    </row>
    <row r="33" spans="2:25" x14ac:dyDescent="0.2">
      <c r="E33">
        <f>AVERAGE(E23:E27)/2000</f>
        <v>21.918720887399999</v>
      </c>
      <c r="G33">
        <f>AVERAGE(G23:G32)</f>
        <v>1800.9</v>
      </c>
      <c r="H33">
        <f>AVERAGE(H23:H32)</f>
        <v>199.1</v>
      </c>
      <c r="I33">
        <f>STDEV(D23:D32)/SQRT(COUNT(D23:D32))</f>
        <v>5.4124919456937253</v>
      </c>
    </row>
    <row r="34" spans="2:25" x14ac:dyDescent="0.2">
      <c r="B34" t="s">
        <v>15</v>
      </c>
    </row>
    <row r="35" spans="2:25" x14ac:dyDescent="0.2">
      <c r="B35">
        <v>100000</v>
      </c>
      <c r="C35">
        <v>1298.8020140000001</v>
      </c>
      <c r="D35">
        <v>-10471.814109000001</v>
      </c>
      <c r="E35">
        <v>43939.648384</v>
      </c>
      <c r="F35">
        <v>-4.0246820000000003</v>
      </c>
      <c r="G35">
        <v>1698</v>
      </c>
      <c r="H35">
        <v>302</v>
      </c>
    </row>
    <row r="36" spans="2:25" x14ac:dyDescent="0.2">
      <c r="B36">
        <v>100000</v>
      </c>
      <c r="C36">
        <v>1299.1341789999999</v>
      </c>
      <c r="D36">
        <v>-10460.411932000001</v>
      </c>
      <c r="E36">
        <v>43931.256229999999</v>
      </c>
      <c r="F36">
        <v>-3.9508269999999999</v>
      </c>
      <c r="G36">
        <v>1707</v>
      </c>
      <c r="H36">
        <v>293</v>
      </c>
    </row>
    <row r="37" spans="2:25" x14ac:dyDescent="0.2">
      <c r="B37">
        <v>100000</v>
      </c>
      <c r="C37">
        <v>1300.1078660000001</v>
      </c>
      <c r="D37">
        <v>-10464.62643</v>
      </c>
      <c r="E37">
        <v>43922.152791</v>
      </c>
      <c r="F37">
        <v>-4.0218980000000002</v>
      </c>
      <c r="G37">
        <v>1707</v>
      </c>
      <c r="H37">
        <v>293</v>
      </c>
    </row>
    <row r="38" spans="2:25" x14ac:dyDescent="0.2">
      <c r="B38">
        <v>100000</v>
      </c>
      <c r="C38">
        <v>1300.48902</v>
      </c>
      <c r="D38">
        <v>-10493.257766999999</v>
      </c>
      <c r="E38">
        <v>43928.848738000001</v>
      </c>
      <c r="F38">
        <v>-3.858527</v>
      </c>
      <c r="G38">
        <v>1685</v>
      </c>
      <c r="H38">
        <v>315</v>
      </c>
    </row>
    <row r="39" spans="2:25" x14ac:dyDescent="0.2">
      <c r="B39">
        <v>100000</v>
      </c>
      <c r="C39">
        <v>1300.1236630000001</v>
      </c>
      <c r="D39">
        <v>-10478.597922000001</v>
      </c>
      <c r="E39">
        <v>43952.695544000002</v>
      </c>
      <c r="F39">
        <v>-4.1426210000000001</v>
      </c>
      <c r="G39">
        <v>1691</v>
      </c>
      <c r="H39">
        <v>309</v>
      </c>
      <c r="I39">
        <f>AVERAGE(D35:D44)</f>
        <v>-10471.280816</v>
      </c>
      <c r="J39">
        <f>I39/2000</f>
        <v>-5.2356404080000001</v>
      </c>
      <c r="K39">
        <f>J39-(G45*$J$9+H45*$J$148)/2000</f>
        <v>-5.2356404080000001</v>
      </c>
      <c r="L39">
        <f>H45/SUM(G45:H45)</f>
        <v>0.1502</v>
      </c>
      <c r="M39">
        <f>AVERAGE(E35:E44)/2000</f>
        <v>21.967750084350001</v>
      </c>
      <c r="Q39" t="s">
        <v>74</v>
      </c>
    </row>
    <row r="40" spans="2:25" x14ac:dyDescent="0.2">
      <c r="B40">
        <v>100000</v>
      </c>
      <c r="C40">
        <v>1300.23</v>
      </c>
      <c r="D40">
        <v>-10434.6</v>
      </c>
      <c r="E40">
        <v>43916.800000000003</v>
      </c>
      <c r="F40">
        <v>0.76409400000000005</v>
      </c>
      <c r="G40">
        <v>1730</v>
      </c>
      <c r="H40">
        <v>270</v>
      </c>
      <c r="Q40" t="s">
        <v>3</v>
      </c>
      <c r="R40" t="s">
        <v>72</v>
      </c>
      <c r="S40" t="s">
        <v>73</v>
      </c>
      <c r="T40" t="s">
        <v>10</v>
      </c>
      <c r="U40" t="s">
        <v>8</v>
      </c>
      <c r="V40" t="s">
        <v>9</v>
      </c>
      <c r="W40" t="s">
        <v>76</v>
      </c>
      <c r="Y40" t="s">
        <v>77</v>
      </c>
    </row>
    <row r="41" spans="2:25" x14ac:dyDescent="0.2">
      <c r="B41">
        <v>100000</v>
      </c>
      <c r="C41">
        <v>1298.74</v>
      </c>
      <c r="D41">
        <v>-10468.700000000001</v>
      </c>
      <c r="E41">
        <v>43939.4</v>
      </c>
      <c r="F41">
        <v>3.01961E-2</v>
      </c>
      <c r="G41">
        <v>1700</v>
      </c>
      <c r="H41">
        <v>300</v>
      </c>
      <c r="P41">
        <v>0</v>
      </c>
      <c r="Q41">
        <v>-10202.352500000001</v>
      </c>
      <c r="R41">
        <v>2000</v>
      </c>
      <c r="S41">
        <v>0</v>
      </c>
      <c r="T41">
        <f t="shared" ref="T41:T53" si="1">S41/SUM(R41:S41)</f>
        <v>0</v>
      </c>
      <c r="U41">
        <f>Q41/SUM(R41:S41)</f>
        <v>-5.1011762500000009</v>
      </c>
      <c r="V41">
        <f>U41-(1-T41)*$U$41-T41*$U$53</f>
        <v>0</v>
      </c>
      <c r="W41">
        <f>ABS(U41-T8)</f>
        <v>5.7499999988053219E-6</v>
      </c>
      <c r="Y41" t="e">
        <f>ABS(T41*100-P41)/P41</f>
        <v>#DIV/0!</v>
      </c>
    </row>
    <row r="42" spans="2:25" x14ac:dyDescent="0.2">
      <c r="B42">
        <v>100000</v>
      </c>
      <c r="C42">
        <v>1299.74</v>
      </c>
      <c r="D42">
        <v>-10451.799999999999</v>
      </c>
      <c r="E42">
        <v>43917.1</v>
      </c>
      <c r="F42">
        <v>-4.0259900000000001E-2</v>
      </c>
      <c r="G42">
        <v>1718</v>
      </c>
      <c r="H42">
        <v>282</v>
      </c>
      <c r="P42">
        <v>5</v>
      </c>
      <c r="Q42">
        <v>-10266.214</v>
      </c>
      <c r="R42">
        <v>1900.0650000000001</v>
      </c>
      <c r="S42">
        <v>99.935000000000002</v>
      </c>
      <c r="T42">
        <f t="shared" si="1"/>
        <v>4.9967499999999998E-2</v>
      </c>
      <c r="U42">
        <f t="shared" ref="U42:U53" si="2">Q42/SUM(R42:S42)</f>
        <v>-5.1331069999999999</v>
      </c>
      <c r="V42">
        <f t="shared" ref="V42:V53" si="3">U42-(1-T42)*$U$41-T42*$U$53</f>
        <v>1.393922762187666E-2</v>
      </c>
      <c r="W42">
        <f t="shared" ref="W42:W53" si="4">ABS(U42-T9)</f>
        <v>4.029999999994871E-4</v>
      </c>
      <c r="Y42">
        <f t="shared" ref="Y42:Y53" si="5">ABS(T42*100-P42)/P42</f>
        <v>6.5000000000008389E-4</v>
      </c>
    </row>
    <row r="43" spans="2:25" x14ac:dyDescent="0.2">
      <c r="B43">
        <v>100000</v>
      </c>
      <c r="C43">
        <v>1300.45</v>
      </c>
      <c r="D43">
        <v>-10517</v>
      </c>
      <c r="E43">
        <v>43968.7</v>
      </c>
      <c r="F43">
        <v>-0.57923100000000005</v>
      </c>
      <c r="G43">
        <v>1662</v>
      </c>
      <c r="H43">
        <v>338</v>
      </c>
      <c r="P43">
        <v>10</v>
      </c>
      <c r="Q43">
        <v>-10360.522499999999</v>
      </c>
      <c r="R43">
        <v>1799.6849999999999</v>
      </c>
      <c r="S43">
        <v>200.315</v>
      </c>
      <c r="T43">
        <f t="shared" si="1"/>
        <v>0.1001575</v>
      </c>
      <c r="U43">
        <f t="shared" si="2"/>
        <v>-5.1802612499999992</v>
      </c>
      <c r="V43">
        <f t="shared" si="3"/>
        <v>1.2859209409376682E-2</v>
      </c>
      <c r="W43">
        <f t="shared" si="4"/>
        <v>4.4275000000126852E-4</v>
      </c>
      <c r="Y43">
        <f t="shared" si="5"/>
        <v>1.574999999999882E-3</v>
      </c>
    </row>
    <row r="44" spans="2:25" x14ac:dyDescent="0.2">
      <c r="B44">
        <v>100000</v>
      </c>
      <c r="C44">
        <v>1300.1199999999999</v>
      </c>
      <c r="D44">
        <v>-10472</v>
      </c>
      <c r="E44">
        <v>43938.400000000001</v>
      </c>
      <c r="F44">
        <v>-2.1576100000000001E-2</v>
      </c>
      <c r="G44">
        <v>1698</v>
      </c>
      <c r="H44">
        <v>302</v>
      </c>
      <c r="P44">
        <v>15</v>
      </c>
      <c r="Q44">
        <v>-10471.0155</v>
      </c>
      <c r="R44">
        <v>1700.4849999999999</v>
      </c>
      <c r="S44">
        <v>299.51499999999999</v>
      </c>
      <c r="T44">
        <f t="shared" si="1"/>
        <v>0.14975749999999999</v>
      </c>
      <c r="U44">
        <f t="shared" si="2"/>
        <v>-5.23550775</v>
      </c>
      <c r="V44">
        <f t="shared" si="3"/>
        <v>3.1453234093758997E-3</v>
      </c>
      <c r="W44">
        <f t="shared" si="4"/>
        <v>1.395750000000362E-3</v>
      </c>
      <c r="Y44">
        <f t="shared" si="5"/>
        <v>1.6166666666668069E-3</v>
      </c>
    </row>
    <row r="45" spans="2:25" x14ac:dyDescent="0.2">
      <c r="E45">
        <f>AVERAGE(E35:E39)/2000</f>
        <v>21.967460168700004</v>
      </c>
      <c r="G45">
        <f>AVERAGE(G35:G44)</f>
        <v>1699.6</v>
      </c>
      <c r="H45">
        <f>AVERAGE(H35:H44)</f>
        <v>300.39999999999998</v>
      </c>
      <c r="I45">
        <f>STDEV(D35:D44)/SQRT(COUNT(D35:D44))</f>
        <v>7.0880418752424674</v>
      </c>
      <c r="P45">
        <v>23</v>
      </c>
      <c r="Q45">
        <v>-10667.487499999999</v>
      </c>
      <c r="R45">
        <v>1539.64</v>
      </c>
      <c r="S45">
        <v>460.36</v>
      </c>
      <c r="T45">
        <f t="shared" si="1"/>
        <v>0.23018</v>
      </c>
      <c r="U45">
        <f t="shared" si="2"/>
        <v>-5.33374375</v>
      </c>
      <c r="V45">
        <f t="shared" si="3"/>
        <v>-2.1263123174999565E-2</v>
      </c>
      <c r="W45">
        <f t="shared" si="4"/>
        <v>5.3474999999991724E-4</v>
      </c>
      <c r="Y45">
        <f t="shared" si="5"/>
        <v>7.8260869565220355E-4</v>
      </c>
    </row>
    <row r="46" spans="2:25" x14ac:dyDescent="0.2">
      <c r="B46" t="s">
        <v>16</v>
      </c>
      <c r="P46">
        <v>30</v>
      </c>
      <c r="Q46">
        <v>-10841.165000000001</v>
      </c>
      <c r="R46">
        <v>1400.66</v>
      </c>
      <c r="S46">
        <v>599.34</v>
      </c>
      <c r="T46">
        <f t="shared" si="1"/>
        <v>0.29966999999999999</v>
      </c>
      <c r="U46">
        <f t="shared" si="2"/>
        <v>-5.4205825000000001</v>
      </c>
      <c r="V46">
        <f t="shared" si="3"/>
        <v>-4.4310313762499609E-2</v>
      </c>
      <c r="W46">
        <f t="shared" si="4"/>
        <v>4.9049999999972727E-4</v>
      </c>
      <c r="Y46">
        <f t="shared" si="5"/>
        <v>1.1000000000000417E-3</v>
      </c>
    </row>
    <row r="47" spans="2:25" x14ac:dyDescent="0.2">
      <c r="B47">
        <v>100000</v>
      </c>
      <c r="C47">
        <v>1299.0654360000001</v>
      </c>
      <c r="D47">
        <v>-10684.487182000001</v>
      </c>
      <c r="E47">
        <v>44043.052065000003</v>
      </c>
      <c r="F47">
        <v>-4.0250000000000004</v>
      </c>
      <c r="G47">
        <v>1528</v>
      </c>
      <c r="H47">
        <v>472</v>
      </c>
      <c r="P47">
        <v>40</v>
      </c>
      <c r="Q47">
        <v>-11086.535</v>
      </c>
      <c r="R47">
        <v>1199.075</v>
      </c>
      <c r="S47">
        <v>800.92499999999995</v>
      </c>
      <c r="T47">
        <f>S47/SUM(R47:S47)</f>
        <v>0.4004625</v>
      </c>
      <c r="U47">
        <f t="shared" si="2"/>
        <v>-5.5432674999999998</v>
      </c>
      <c r="V47">
        <f t="shared" si="3"/>
        <v>-7.4468176734374225E-2</v>
      </c>
      <c r="W47">
        <f t="shared" si="4"/>
        <v>4.029999999994871E-4</v>
      </c>
      <c r="Y47">
        <f t="shared" si="5"/>
        <v>1.1562500000000143E-3</v>
      </c>
    </row>
    <row r="48" spans="2:25" x14ac:dyDescent="0.2">
      <c r="B48">
        <v>100000</v>
      </c>
      <c r="C48">
        <v>1300.25119</v>
      </c>
      <c r="D48">
        <v>-10669.153853</v>
      </c>
      <c r="E48">
        <v>44052.130072</v>
      </c>
      <c r="F48">
        <v>-4.0234319999999997</v>
      </c>
      <c r="G48">
        <v>1536</v>
      </c>
      <c r="H48">
        <v>464</v>
      </c>
      <c r="P48">
        <v>50</v>
      </c>
      <c r="Q48">
        <v>-11311.16</v>
      </c>
      <c r="R48">
        <v>1001.38</v>
      </c>
      <c r="S48">
        <v>998.62</v>
      </c>
      <c r="T48">
        <f t="shared" si="1"/>
        <v>0.49930999999999998</v>
      </c>
      <c r="U48">
        <f t="shared" si="2"/>
        <v>-5.6555799999999996</v>
      </c>
      <c r="V48">
        <f t="shared" si="3"/>
        <v>-9.603904241249861E-2</v>
      </c>
      <c r="W48">
        <f t="shared" si="4"/>
        <v>1.0334999999992434E-3</v>
      </c>
      <c r="Y48">
        <f t="shared" si="5"/>
        <v>1.3800000000000522E-3</v>
      </c>
    </row>
    <row r="49" spans="2:25" x14ac:dyDescent="0.2">
      <c r="B49">
        <v>100000</v>
      </c>
      <c r="C49">
        <v>1299.3508039999999</v>
      </c>
      <c r="D49">
        <v>-10661.492577000001</v>
      </c>
      <c r="E49">
        <v>44026.648834</v>
      </c>
      <c r="F49">
        <v>-4.1083270000000001</v>
      </c>
      <c r="G49">
        <v>1545</v>
      </c>
      <c r="H49">
        <v>455</v>
      </c>
      <c r="P49">
        <v>60</v>
      </c>
      <c r="Q49">
        <v>-11518.22</v>
      </c>
      <c r="R49">
        <v>799.55</v>
      </c>
      <c r="S49">
        <v>1200.45</v>
      </c>
      <c r="T49">
        <f t="shared" si="1"/>
        <v>0.60022500000000001</v>
      </c>
      <c r="U49">
        <f t="shared" si="2"/>
        <v>-5.7591099999999997</v>
      </c>
      <c r="V49">
        <f t="shared" si="3"/>
        <v>-0.1069294508437495</v>
      </c>
      <c r="W49">
        <f t="shared" si="4"/>
        <v>1.7500000000225668E-5</v>
      </c>
      <c r="Y49">
        <f t="shared" si="5"/>
        <v>3.7500000000001421E-4</v>
      </c>
    </row>
    <row r="50" spans="2:25" x14ac:dyDescent="0.2">
      <c r="B50">
        <v>100000</v>
      </c>
      <c r="C50">
        <v>1301.094949</v>
      </c>
      <c r="D50">
        <v>-10643.966624000001</v>
      </c>
      <c r="E50">
        <v>44046.388850000003</v>
      </c>
      <c r="F50">
        <v>-4.089467</v>
      </c>
      <c r="G50">
        <v>1556</v>
      </c>
      <c r="H50">
        <v>444</v>
      </c>
      <c r="P50">
        <v>70</v>
      </c>
      <c r="Q50">
        <v>-11692.514999999999</v>
      </c>
      <c r="R50">
        <v>598.44000000000005</v>
      </c>
      <c r="S50">
        <v>1401.56</v>
      </c>
      <c r="T50">
        <f t="shared" si="1"/>
        <v>0.70077999999999996</v>
      </c>
      <c r="U50">
        <f t="shared" si="2"/>
        <v>-5.8462575000000001</v>
      </c>
      <c r="V50">
        <f t="shared" si="3"/>
        <v>-0.10176783792500022</v>
      </c>
      <c r="W50">
        <f t="shared" si="4"/>
        <v>8.049999999997226E-4</v>
      </c>
      <c r="Y50">
        <f t="shared" si="5"/>
        <v>1.1142857142857564E-3</v>
      </c>
    </row>
    <row r="51" spans="2:25" x14ac:dyDescent="0.2">
      <c r="B51">
        <v>100000</v>
      </c>
      <c r="C51">
        <v>1299.1008320000001</v>
      </c>
      <c r="D51">
        <v>-10708.62125</v>
      </c>
      <c r="E51">
        <v>44081.017584000001</v>
      </c>
      <c r="F51">
        <v>-3.9361820000000001</v>
      </c>
      <c r="G51">
        <v>1503</v>
      </c>
      <c r="H51">
        <v>497</v>
      </c>
      <c r="I51">
        <f>AVERAGE(D47:D56)</f>
        <v>-10669.622148599999</v>
      </c>
      <c r="J51">
        <f>I51/2000</f>
        <v>-5.3348110743000001</v>
      </c>
      <c r="K51">
        <f>J51-(G57*$J$9+H57*$J$148)/2000</f>
        <v>-5.3348110743000001</v>
      </c>
      <c r="L51">
        <f>H57/SUM(G57:H57)</f>
        <v>0.23119999999999999</v>
      </c>
      <c r="M51">
        <f>AVERAGE(E47:E56)/2000</f>
        <v>22.020211870250002</v>
      </c>
      <c r="P51">
        <v>80</v>
      </c>
      <c r="Q51">
        <v>-11836.832</v>
      </c>
      <c r="R51">
        <v>399.495</v>
      </c>
      <c r="S51">
        <v>1600.5050000000001</v>
      </c>
      <c r="T51">
        <f t="shared" si="1"/>
        <v>0.80025250000000003</v>
      </c>
      <c r="U51">
        <f t="shared" si="2"/>
        <v>-5.9184160000000006</v>
      </c>
      <c r="V51">
        <f t="shared" si="3"/>
        <v>-8.2610955946875286E-2</v>
      </c>
      <c r="W51">
        <f t="shared" si="4"/>
        <v>1.024999999996723E-4</v>
      </c>
      <c r="Y51">
        <f t="shared" si="5"/>
        <v>3.1562499999999717E-4</v>
      </c>
    </row>
    <row r="52" spans="2:25" x14ac:dyDescent="0.2">
      <c r="B52">
        <v>100000</v>
      </c>
      <c r="C52">
        <v>1300.06</v>
      </c>
      <c r="D52">
        <v>-10647.5</v>
      </c>
      <c r="E52">
        <v>44018.3</v>
      </c>
      <c r="F52">
        <v>0.78520199999999996</v>
      </c>
      <c r="G52">
        <v>1557</v>
      </c>
      <c r="H52">
        <v>443</v>
      </c>
      <c r="P52">
        <v>90</v>
      </c>
      <c r="Q52">
        <v>-11951.249</v>
      </c>
      <c r="R52">
        <v>199.1</v>
      </c>
      <c r="S52">
        <v>1800.9</v>
      </c>
      <c r="T52">
        <f t="shared" si="1"/>
        <v>0.90045000000000008</v>
      </c>
      <c r="U52">
        <f t="shared" si="2"/>
        <v>-5.9756245000000003</v>
      </c>
      <c r="V52">
        <f t="shared" si="3"/>
        <v>-4.7838526687500327E-2</v>
      </c>
      <c r="W52">
        <f t="shared" si="4"/>
        <v>1.5049999999927621E-4</v>
      </c>
      <c r="Y52">
        <f t="shared" si="5"/>
        <v>5.0000000000001898E-4</v>
      </c>
    </row>
    <row r="53" spans="2:25" x14ac:dyDescent="0.2">
      <c r="B53">
        <v>100000</v>
      </c>
      <c r="C53">
        <v>1299.53</v>
      </c>
      <c r="D53">
        <v>-10670.1</v>
      </c>
      <c r="E53">
        <v>44034.7</v>
      </c>
      <c r="F53">
        <v>1.2472700000000001</v>
      </c>
      <c r="G53">
        <v>1537</v>
      </c>
      <c r="H53">
        <v>463</v>
      </c>
      <c r="P53">
        <v>100</v>
      </c>
      <c r="Q53">
        <v>-12038.344999999999</v>
      </c>
      <c r="R53">
        <v>0</v>
      </c>
      <c r="S53">
        <v>2000</v>
      </c>
      <c r="T53">
        <f t="shared" si="1"/>
        <v>1</v>
      </c>
      <c r="U53">
        <f t="shared" si="2"/>
        <v>-6.0191724999999998</v>
      </c>
      <c r="V53">
        <f t="shared" si="3"/>
        <v>0</v>
      </c>
      <c r="W53">
        <f t="shared" si="4"/>
        <v>4.9999999998107114E-6</v>
      </c>
      <c r="Y53">
        <f t="shared" si="5"/>
        <v>0</v>
      </c>
    </row>
    <row r="54" spans="2:25" x14ac:dyDescent="0.2">
      <c r="B54">
        <v>100000</v>
      </c>
      <c r="C54">
        <v>1300.6400000000001</v>
      </c>
      <c r="D54">
        <v>-10660</v>
      </c>
      <c r="E54">
        <v>44041.7</v>
      </c>
      <c r="F54">
        <v>0.85509500000000005</v>
      </c>
      <c r="G54">
        <v>1544</v>
      </c>
      <c r="H54">
        <v>456</v>
      </c>
    </row>
    <row r="55" spans="2:25" x14ac:dyDescent="0.2">
      <c r="B55">
        <v>100000</v>
      </c>
      <c r="C55">
        <v>1299.68</v>
      </c>
      <c r="D55">
        <v>-10688.2</v>
      </c>
      <c r="E55">
        <v>44037.8</v>
      </c>
      <c r="F55">
        <v>0.143821</v>
      </c>
      <c r="G55">
        <v>1525</v>
      </c>
      <c r="H55">
        <v>475</v>
      </c>
      <c r="Y55">
        <f>MAX(Y42:Y53)</f>
        <v>1.6166666666668069E-3</v>
      </c>
    </row>
    <row r="56" spans="2:25" x14ac:dyDescent="0.2">
      <c r="B56">
        <v>100000</v>
      </c>
      <c r="C56">
        <v>1300.58</v>
      </c>
      <c r="D56">
        <v>-10662.7</v>
      </c>
      <c r="E56">
        <v>44022.5</v>
      </c>
      <c r="F56">
        <v>-0.26779599999999998</v>
      </c>
      <c r="G56">
        <v>1545</v>
      </c>
      <c r="H56">
        <v>455</v>
      </c>
    </row>
    <row r="57" spans="2:25" x14ac:dyDescent="0.2">
      <c r="E57">
        <f>AVERAGE(E47:E51)/2000</f>
        <v>22.024923740500004</v>
      </c>
      <c r="G57">
        <f>AVERAGE(G47:G56)</f>
        <v>1537.6</v>
      </c>
      <c r="H57">
        <f>AVERAGE(H47:H56)</f>
        <v>462.4</v>
      </c>
      <c r="I57">
        <f>STDEV(D47:D56)/SQRT(COUNT(D47:D56))</f>
        <v>6.1839133185878383</v>
      </c>
    </row>
    <row r="58" spans="2:25" x14ac:dyDescent="0.2">
      <c r="B58" t="s">
        <v>41</v>
      </c>
    </row>
    <row r="59" spans="2:25" x14ac:dyDescent="0.2">
      <c r="B59">
        <v>100000</v>
      </c>
      <c r="C59">
        <v>1299.225267</v>
      </c>
      <c r="D59">
        <v>-10858.479681000001</v>
      </c>
      <c r="E59">
        <v>44120.025053999998</v>
      </c>
      <c r="F59">
        <v>-4.0886889999999996</v>
      </c>
      <c r="G59">
        <v>1387</v>
      </c>
      <c r="H59">
        <v>613</v>
      </c>
    </row>
    <row r="60" spans="2:25" x14ac:dyDescent="0.2">
      <c r="B60">
        <v>100000</v>
      </c>
      <c r="C60">
        <v>1299.3859259999999</v>
      </c>
      <c r="D60">
        <v>-10862.785655</v>
      </c>
      <c r="E60">
        <v>44119.934731000001</v>
      </c>
      <c r="F60">
        <v>-3.9116170000000001</v>
      </c>
      <c r="G60">
        <v>1384</v>
      </c>
      <c r="H60">
        <v>616</v>
      </c>
    </row>
    <row r="61" spans="2:25" x14ac:dyDescent="0.2">
      <c r="B61">
        <v>100000</v>
      </c>
      <c r="C61">
        <v>1299.5181399999999</v>
      </c>
      <c r="D61">
        <v>-10848.932101</v>
      </c>
      <c r="E61">
        <v>44115.034607000001</v>
      </c>
      <c r="F61">
        <v>-4.1960620000000004</v>
      </c>
      <c r="G61">
        <v>1395</v>
      </c>
      <c r="H61">
        <v>605</v>
      </c>
    </row>
    <row r="62" spans="2:25" x14ac:dyDescent="0.2">
      <c r="B62">
        <v>100000</v>
      </c>
      <c r="C62">
        <v>1299.85033</v>
      </c>
      <c r="D62">
        <v>-10900.036625999999</v>
      </c>
      <c r="E62">
        <v>44119.418157</v>
      </c>
      <c r="F62">
        <v>-4.0786939999999996</v>
      </c>
      <c r="G62">
        <v>1361</v>
      </c>
      <c r="H62">
        <v>639</v>
      </c>
    </row>
    <row r="63" spans="2:25" x14ac:dyDescent="0.2">
      <c r="B63">
        <v>100000</v>
      </c>
      <c r="C63">
        <v>1300.718263</v>
      </c>
      <c r="D63">
        <v>-10846.601159</v>
      </c>
      <c r="E63">
        <v>44131.592846</v>
      </c>
      <c r="F63">
        <v>-4.0277599999999998</v>
      </c>
      <c r="G63">
        <v>1394</v>
      </c>
      <c r="H63">
        <v>606</v>
      </c>
      <c r="I63">
        <f>AVERAGE(D59:D68)</f>
        <v>-10859.3035222</v>
      </c>
      <c r="J63">
        <f>I63/2000</f>
        <v>-5.4296517610999997</v>
      </c>
      <c r="K63">
        <f>J63-(G69*$J$9+H69*$J$148)/2000</f>
        <v>-5.4296517610999997</v>
      </c>
      <c r="L63">
        <f>H69/SUM(G69:H69)</f>
        <v>0.30689999999999995</v>
      </c>
      <c r="M63">
        <f>AVERAGE(E59:E68)/2000</f>
        <v>22.062225269749998</v>
      </c>
    </row>
    <row r="64" spans="2:25" x14ac:dyDescent="0.2">
      <c r="B64">
        <v>100000</v>
      </c>
      <c r="C64">
        <v>1299.18</v>
      </c>
      <c r="D64">
        <v>-10849.6</v>
      </c>
      <c r="E64">
        <v>44098.1</v>
      </c>
      <c r="F64">
        <v>-0.19226799999999999</v>
      </c>
      <c r="G64">
        <v>1398</v>
      </c>
      <c r="H64">
        <v>602</v>
      </c>
    </row>
    <row r="65" spans="2:13" x14ac:dyDescent="0.2">
      <c r="B65">
        <v>100000</v>
      </c>
      <c r="C65">
        <v>1299.9000000000001</v>
      </c>
      <c r="D65">
        <v>-10812.5</v>
      </c>
      <c r="E65">
        <v>44123.6</v>
      </c>
      <c r="F65">
        <v>0.347993</v>
      </c>
      <c r="G65">
        <v>1421</v>
      </c>
      <c r="H65">
        <v>579</v>
      </c>
    </row>
    <row r="66" spans="2:13" x14ac:dyDescent="0.2">
      <c r="B66">
        <v>100000</v>
      </c>
      <c r="C66">
        <v>1299.92</v>
      </c>
      <c r="D66">
        <v>-10867.3</v>
      </c>
      <c r="E66">
        <v>44140.5</v>
      </c>
      <c r="F66">
        <v>-7.3135900000000004E-2</v>
      </c>
      <c r="G66">
        <v>1376</v>
      </c>
      <c r="H66">
        <v>624</v>
      </c>
    </row>
    <row r="67" spans="2:13" x14ac:dyDescent="0.2">
      <c r="B67">
        <v>100000</v>
      </c>
      <c r="C67">
        <v>1300.3499999999999</v>
      </c>
      <c r="D67">
        <v>-10889.1</v>
      </c>
      <c r="E67">
        <v>44157.5</v>
      </c>
      <c r="F67">
        <v>0.22370699999999999</v>
      </c>
      <c r="G67">
        <v>1358</v>
      </c>
      <c r="H67">
        <v>642</v>
      </c>
    </row>
    <row r="68" spans="2:13" x14ac:dyDescent="0.2">
      <c r="B68">
        <v>100000</v>
      </c>
      <c r="C68">
        <v>1300.3</v>
      </c>
      <c r="D68">
        <v>-10857.7</v>
      </c>
      <c r="E68">
        <v>44118.8</v>
      </c>
      <c r="F68">
        <v>-0.35728700000000002</v>
      </c>
      <c r="G68">
        <v>1388</v>
      </c>
      <c r="H68">
        <v>612</v>
      </c>
    </row>
    <row r="69" spans="2:13" x14ac:dyDescent="0.2">
      <c r="E69">
        <f>AVERAGE(E59:E63)/2000</f>
        <v>22.060600539499998</v>
      </c>
      <c r="G69">
        <f>AVERAGE(G59:G68)</f>
        <v>1386.2</v>
      </c>
      <c r="H69">
        <f>AVERAGE(H59:H68)</f>
        <v>613.79999999999995</v>
      </c>
      <c r="I69">
        <f>STDEV(D59:D68)/SQRT(COUNT(D59:D68))</f>
        <v>7.5865225383667063</v>
      </c>
    </row>
    <row r="70" spans="2:13" x14ac:dyDescent="0.2">
      <c r="B70" t="s">
        <v>17</v>
      </c>
    </row>
    <row r="71" spans="2:13" x14ac:dyDescent="0.2">
      <c r="B71">
        <v>100000</v>
      </c>
      <c r="C71">
        <v>1299.6101610000001</v>
      </c>
      <c r="D71">
        <v>-11086.549953</v>
      </c>
      <c r="E71">
        <v>44244.667253</v>
      </c>
      <c r="F71">
        <v>-4.0631890000000004</v>
      </c>
      <c r="G71">
        <v>1204</v>
      </c>
      <c r="H71">
        <v>796</v>
      </c>
    </row>
    <row r="72" spans="2:13" x14ac:dyDescent="0.2">
      <c r="B72">
        <v>100000</v>
      </c>
      <c r="C72">
        <v>1299.5011790000001</v>
      </c>
      <c r="D72">
        <v>-11040.986210999999</v>
      </c>
      <c r="E72">
        <v>44208.713265999999</v>
      </c>
      <c r="F72">
        <v>-4.1171300000000004</v>
      </c>
      <c r="G72">
        <v>1241</v>
      </c>
      <c r="H72">
        <v>759</v>
      </c>
    </row>
    <row r="73" spans="2:13" x14ac:dyDescent="0.2">
      <c r="B73">
        <v>100000</v>
      </c>
      <c r="C73">
        <v>1300.1536860000001</v>
      </c>
      <c r="D73">
        <v>-10999.600177</v>
      </c>
      <c r="E73">
        <v>44232.888031000002</v>
      </c>
      <c r="F73">
        <v>-4.1554159999999998</v>
      </c>
      <c r="G73">
        <v>1265</v>
      </c>
      <c r="H73">
        <v>735</v>
      </c>
    </row>
    <row r="74" spans="2:13" x14ac:dyDescent="0.2">
      <c r="B74">
        <v>100000</v>
      </c>
      <c r="C74">
        <v>1300.2308949999999</v>
      </c>
      <c r="D74">
        <v>-11113.714732</v>
      </c>
      <c r="E74">
        <v>44265.459459999998</v>
      </c>
      <c r="F74">
        <v>-4.1942139999999997</v>
      </c>
      <c r="G74">
        <v>1177</v>
      </c>
      <c r="H74">
        <v>823</v>
      </c>
    </row>
    <row r="75" spans="2:13" x14ac:dyDescent="0.2">
      <c r="B75">
        <v>100000</v>
      </c>
      <c r="C75">
        <v>1301.9159649999999</v>
      </c>
      <c r="D75">
        <v>-11097.935841</v>
      </c>
      <c r="E75">
        <v>44246.789013000001</v>
      </c>
      <c r="F75">
        <v>-4.0350520000000003</v>
      </c>
      <c r="G75">
        <v>1191</v>
      </c>
      <c r="H75">
        <v>809</v>
      </c>
      <c r="I75">
        <f>AVERAGE(D71:D80)</f>
        <v>-11074.868691399997</v>
      </c>
      <c r="J75">
        <f>I75/2000</f>
        <v>-5.5374343456999986</v>
      </c>
      <c r="K75">
        <f>J75-(G81*$J$9+H81*$J$148)/2000</f>
        <v>-5.5374343456999986</v>
      </c>
      <c r="L75">
        <f>H81/SUM(G81:H81)</f>
        <v>0.39585000000000004</v>
      </c>
      <c r="M75">
        <f>AVERAGE(E71:E80)/2000</f>
        <v>22.124685851149994</v>
      </c>
    </row>
    <row r="76" spans="2:13" x14ac:dyDescent="0.2">
      <c r="B76">
        <v>100000</v>
      </c>
      <c r="C76">
        <v>1299.5</v>
      </c>
      <c r="D76">
        <v>-11119.2</v>
      </c>
      <c r="E76">
        <v>44278.9</v>
      </c>
      <c r="F76">
        <v>-0.53474699999999997</v>
      </c>
      <c r="G76">
        <v>1171</v>
      </c>
      <c r="H76">
        <v>829</v>
      </c>
    </row>
    <row r="77" spans="2:13" x14ac:dyDescent="0.2">
      <c r="B77">
        <v>100000</v>
      </c>
      <c r="C77">
        <v>1300.53</v>
      </c>
      <c r="D77">
        <v>-11063.4</v>
      </c>
      <c r="E77">
        <v>44206.8</v>
      </c>
      <c r="F77">
        <v>-0.17777200000000001</v>
      </c>
      <c r="G77">
        <v>1224</v>
      </c>
      <c r="H77">
        <v>776</v>
      </c>
    </row>
    <row r="78" spans="2:13" x14ac:dyDescent="0.2">
      <c r="B78">
        <v>100000</v>
      </c>
      <c r="C78">
        <v>1300.42</v>
      </c>
      <c r="D78">
        <v>-11078.9</v>
      </c>
      <c r="E78">
        <v>44294.6</v>
      </c>
      <c r="F78">
        <v>0.378023</v>
      </c>
      <c r="G78">
        <v>1197</v>
      </c>
      <c r="H78">
        <v>803</v>
      </c>
    </row>
    <row r="79" spans="2:13" x14ac:dyDescent="0.2">
      <c r="B79">
        <v>100000</v>
      </c>
      <c r="C79">
        <v>1300.25</v>
      </c>
      <c r="D79">
        <v>-11050.7</v>
      </c>
      <c r="E79">
        <v>44234.1</v>
      </c>
      <c r="F79">
        <v>-0.59709599999999996</v>
      </c>
      <c r="G79">
        <v>1232</v>
      </c>
      <c r="H79">
        <v>768</v>
      </c>
    </row>
    <row r="80" spans="2:13" x14ac:dyDescent="0.2">
      <c r="B80">
        <v>100000</v>
      </c>
      <c r="C80">
        <v>1300.5899999999999</v>
      </c>
      <c r="D80">
        <v>-11097.7</v>
      </c>
      <c r="E80">
        <v>44280.800000000003</v>
      </c>
      <c r="F80">
        <v>-8.7847900000000007E-2</v>
      </c>
      <c r="G80">
        <v>1181</v>
      </c>
      <c r="H80">
        <v>819</v>
      </c>
    </row>
    <row r="81" spans="2:13" x14ac:dyDescent="0.2">
      <c r="E81">
        <f>AVERAGE(E71:E75)/2000</f>
        <v>22.119851702300004</v>
      </c>
      <c r="G81">
        <f>AVERAGE(G71:G80)</f>
        <v>1208.3</v>
      </c>
      <c r="H81">
        <f>AVERAGE(H71:H80)</f>
        <v>791.7</v>
      </c>
      <c r="I81">
        <f>STDEV(D71:D80)/SQRT(COUNT(D71:D80))</f>
        <v>11.647304610268771</v>
      </c>
    </row>
    <row r="82" spans="2:13" x14ac:dyDescent="0.2">
      <c r="B82" t="s">
        <v>42</v>
      </c>
    </row>
    <row r="83" spans="2:13" x14ac:dyDescent="0.2">
      <c r="B83">
        <v>100000</v>
      </c>
      <c r="C83">
        <v>1300.0558000000001</v>
      </c>
      <c r="D83">
        <v>-11310.406849999999</v>
      </c>
      <c r="E83">
        <v>44430.484777999998</v>
      </c>
      <c r="F83">
        <v>-3.8826839999999998</v>
      </c>
      <c r="G83">
        <v>997</v>
      </c>
      <c r="H83">
        <v>1003</v>
      </c>
    </row>
    <row r="84" spans="2:13" x14ac:dyDescent="0.2">
      <c r="B84">
        <v>100000</v>
      </c>
      <c r="C84">
        <v>1299.0180740000001</v>
      </c>
      <c r="D84">
        <v>-11319.687362000001</v>
      </c>
      <c r="E84">
        <v>44371.718309999997</v>
      </c>
      <c r="F84">
        <v>-3.9108049999999999</v>
      </c>
      <c r="G84">
        <v>1005</v>
      </c>
      <c r="H84">
        <v>995</v>
      </c>
    </row>
    <row r="85" spans="2:13" x14ac:dyDescent="0.2">
      <c r="B85">
        <v>100000</v>
      </c>
      <c r="C85">
        <v>1300.0599460000001</v>
      </c>
      <c r="D85">
        <v>-11315.574456</v>
      </c>
      <c r="E85">
        <v>44427.021781000003</v>
      </c>
      <c r="F85">
        <v>-4.1005700000000003</v>
      </c>
      <c r="G85">
        <v>997</v>
      </c>
      <c r="H85">
        <v>1003</v>
      </c>
    </row>
    <row r="86" spans="2:13" x14ac:dyDescent="0.2">
      <c r="B86">
        <v>100000</v>
      </c>
      <c r="C86">
        <v>1298.6599960000001</v>
      </c>
      <c r="D86">
        <v>-11330.808188000001</v>
      </c>
      <c r="E86">
        <v>44453.995158999998</v>
      </c>
      <c r="F86">
        <v>-3.933287</v>
      </c>
      <c r="G86">
        <v>979</v>
      </c>
      <c r="H86">
        <v>1021</v>
      </c>
    </row>
    <row r="87" spans="2:13" x14ac:dyDescent="0.2">
      <c r="B87">
        <v>100000</v>
      </c>
      <c r="C87">
        <v>1299.334687</v>
      </c>
      <c r="D87">
        <v>-11325.904501999999</v>
      </c>
      <c r="E87">
        <v>44393.754396999997</v>
      </c>
      <c r="F87">
        <v>-4.1420779999999997</v>
      </c>
      <c r="G87">
        <v>997</v>
      </c>
      <c r="H87">
        <v>1003</v>
      </c>
      <c r="I87">
        <f>AVERAGE(D83:D92)</f>
        <v>-11314.738135799998</v>
      </c>
      <c r="J87">
        <f>I87/2000</f>
        <v>-5.6573690678999995</v>
      </c>
      <c r="K87">
        <f>J87-(G93*$J$9+H93*$J$148)/2000</f>
        <v>-5.6573690678999995</v>
      </c>
      <c r="L87">
        <f>H93/SUM(G93:H93)</f>
        <v>0.50019999999999998</v>
      </c>
      <c r="M87">
        <f>AVERAGE(E83:E92)/2000</f>
        <v>22.206108721250004</v>
      </c>
    </row>
    <row r="88" spans="2:13" x14ac:dyDescent="0.2">
      <c r="B88">
        <v>100000</v>
      </c>
      <c r="C88">
        <v>1300</v>
      </c>
      <c r="D88">
        <v>-11298.9</v>
      </c>
      <c r="E88">
        <v>44396.7</v>
      </c>
      <c r="F88">
        <v>0.47298600000000002</v>
      </c>
      <c r="G88">
        <v>1015</v>
      </c>
      <c r="H88">
        <v>985</v>
      </c>
    </row>
    <row r="89" spans="2:13" x14ac:dyDescent="0.2">
      <c r="B89">
        <v>100000</v>
      </c>
      <c r="C89">
        <v>1299.32</v>
      </c>
      <c r="D89">
        <v>-11358.9</v>
      </c>
      <c r="E89">
        <v>44445.9</v>
      </c>
      <c r="F89">
        <v>0.36036699999999999</v>
      </c>
      <c r="G89">
        <v>958</v>
      </c>
      <c r="H89">
        <v>1042</v>
      </c>
    </row>
    <row r="90" spans="2:13" x14ac:dyDescent="0.2">
      <c r="B90">
        <v>100000</v>
      </c>
      <c r="C90">
        <v>1299.92</v>
      </c>
      <c r="D90">
        <v>-11317.3</v>
      </c>
      <c r="E90">
        <v>44405.1</v>
      </c>
      <c r="F90">
        <v>0.17726500000000001</v>
      </c>
      <c r="G90">
        <v>1000</v>
      </c>
      <c r="H90">
        <v>1000</v>
      </c>
    </row>
    <row r="91" spans="2:13" x14ac:dyDescent="0.2">
      <c r="B91">
        <v>100000</v>
      </c>
      <c r="C91">
        <v>1299.06</v>
      </c>
      <c r="D91">
        <v>-11292.7</v>
      </c>
      <c r="E91">
        <v>44414.1</v>
      </c>
      <c r="F91">
        <v>0.88992400000000005</v>
      </c>
      <c r="G91">
        <v>1016</v>
      </c>
      <c r="H91">
        <v>984</v>
      </c>
    </row>
    <row r="92" spans="2:13" x14ac:dyDescent="0.2">
      <c r="B92">
        <v>100000</v>
      </c>
      <c r="C92">
        <v>1299.8399999999999</v>
      </c>
      <c r="D92">
        <v>-11277.2</v>
      </c>
      <c r="E92">
        <v>44383.4</v>
      </c>
      <c r="F92">
        <v>-0.70440400000000003</v>
      </c>
      <c r="G92">
        <v>1032</v>
      </c>
      <c r="H92">
        <v>968</v>
      </c>
    </row>
    <row r="93" spans="2:13" x14ac:dyDescent="0.2">
      <c r="E93">
        <f>AVERAGE(E83:E87)/2000</f>
        <v>22.207697442500002</v>
      </c>
      <c r="G93">
        <f>AVERAGE(G83:G92)</f>
        <v>999.6</v>
      </c>
      <c r="H93">
        <f>AVERAGE(H83:H92)</f>
        <v>1000.4</v>
      </c>
      <c r="I93">
        <f>STDEV(D83:D92)/SQRT(COUNT(D83:D92))</f>
        <v>7.0940974151883065</v>
      </c>
    </row>
    <row r="94" spans="2:13" x14ac:dyDescent="0.2">
      <c r="B94" t="s">
        <v>18</v>
      </c>
    </row>
    <row r="95" spans="2:13" x14ac:dyDescent="0.2">
      <c r="B95">
        <v>100000</v>
      </c>
      <c r="C95">
        <v>1301.210789</v>
      </c>
      <c r="D95">
        <v>-11465.798906</v>
      </c>
      <c r="E95">
        <v>44631.064736</v>
      </c>
      <c r="F95">
        <v>-4.083825</v>
      </c>
      <c r="G95">
        <v>833</v>
      </c>
      <c r="H95">
        <v>1167</v>
      </c>
    </row>
    <row r="96" spans="2:13" x14ac:dyDescent="0.2">
      <c r="B96">
        <v>100000</v>
      </c>
      <c r="C96">
        <v>1299.5707179999999</v>
      </c>
      <c r="D96">
        <v>-11571.127441000001</v>
      </c>
      <c r="E96">
        <v>44662.355829</v>
      </c>
      <c r="F96">
        <v>-3.926914</v>
      </c>
      <c r="G96">
        <v>751</v>
      </c>
      <c r="H96">
        <v>1249</v>
      </c>
    </row>
    <row r="97" spans="2:13" x14ac:dyDescent="0.2">
      <c r="B97">
        <v>100000</v>
      </c>
      <c r="C97">
        <v>1300.86707</v>
      </c>
      <c r="D97">
        <v>-11509.695022</v>
      </c>
      <c r="E97">
        <v>44636.837488999998</v>
      </c>
      <c r="F97">
        <v>-3.85608</v>
      </c>
      <c r="G97">
        <v>802</v>
      </c>
      <c r="H97">
        <v>1198</v>
      </c>
    </row>
    <row r="98" spans="2:13" x14ac:dyDescent="0.2">
      <c r="B98">
        <v>100000</v>
      </c>
      <c r="C98">
        <v>1299.245913</v>
      </c>
      <c r="D98">
        <v>-11476.447693</v>
      </c>
      <c r="E98">
        <v>44660.145178999999</v>
      </c>
      <c r="F98">
        <v>-4.0548929999999999</v>
      </c>
      <c r="G98">
        <v>815</v>
      </c>
      <c r="H98">
        <v>1185</v>
      </c>
    </row>
    <row r="99" spans="2:13" x14ac:dyDescent="0.2">
      <c r="B99">
        <v>100000</v>
      </c>
      <c r="C99">
        <v>1300.755451</v>
      </c>
      <c r="D99">
        <v>-11533.545595</v>
      </c>
      <c r="E99">
        <v>44650.776727999997</v>
      </c>
      <c r="F99">
        <v>-3.985452</v>
      </c>
      <c r="G99">
        <v>781</v>
      </c>
      <c r="H99">
        <v>1219</v>
      </c>
      <c r="I99">
        <f>AVERAGE(D95:D104)</f>
        <v>-11513.6414657</v>
      </c>
      <c r="J99">
        <f>I99/2000</f>
        <v>-5.7568207328500005</v>
      </c>
      <c r="K99">
        <f>J99-(G105*$J$9+H105*$J$148)/2000</f>
        <v>-5.7568207328500005</v>
      </c>
      <c r="L99">
        <f>H105/SUM(G105:H105)</f>
        <v>0.60299999999999998</v>
      </c>
      <c r="M99">
        <f>AVERAGE(E95:E104)/2000</f>
        <v>22.324033998049998</v>
      </c>
    </row>
    <row r="100" spans="2:13" x14ac:dyDescent="0.2">
      <c r="B100">
        <v>100000</v>
      </c>
      <c r="C100">
        <v>1300.7</v>
      </c>
      <c r="D100">
        <v>-11536.2</v>
      </c>
      <c r="E100">
        <v>44645.8</v>
      </c>
      <c r="F100">
        <v>-0.74251400000000001</v>
      </c>
      <c r="G100">
        <v>778</v>
      </c>
      <c r="H100">
        <v>1222</v>
      </c>
    </row>
    <row r="101" spans="2:13" x14ac:dyDescent="0.2">
      <c r="B101">
        <v>100000</v>
      </c>
      <c r="C101">
        <v>1299.42</v>
      </c>
      <c r="D101">
        <v>-11493.6</v>
      </c>
      <c r="E101">
        <v>44690.1</v>
      </c>
      <c r="F101">
        <v>-0.34685899999999997</v>
      </c>
      <c r="G101">
        <v>795</v>
      </c>
      <c r="H101">
        <v>1205</v>
      </c>
    </row>
    <row r="102" spans="2:13" x14ac:dyDescent="0.2">
      <c r="B102">
        <v>100000</v>
      </c>
      <c r="C102">
        <v>1300.03</v>
      </c>
      <c r="D102">
        <v>-11531.4</v>
      </c>
      <c r="E102">
        <v>44658.3</v>
      </c>
      <c r="F102">
        <v>0.71862400000000004</v>
      </c>
      <c r="G102">
        <v>775</v>
      </c>
      <c r="H102">
        <v>1225</v>
      </c>
    </row>
    <row r="103" spans="2:13" x14ac:dyDescent="0.2">
      <c r="B103">
        <v>100000</v>
      </c>
      <c r="C103">
        <v>1299.1400000000001</v>
      </c>
      <c r="D103">
        <v>-11510.6</v>
      </c>
      <c r="E103">
        <v>44628.7</v>
      </c>
      <c r="F103">
        <v>-0.86410699999999996</v>
      </c>
      <c r="G103">
        <v>801</v>
      </c>
      <c r="H103">
        <v>1199</v>
      </c>
    </row>
    <row r="104" spans="2:13" x14ac:dyDescent="0.2">
      <c r="B104">
        <v>100000</v>
      </c>
      <c r="C104">
        <v>1300.4100000000001</v>
      </c>
      <c r="D104">
        <v>-11508</v>
      </c>
      <c r="E104">
        <v>44616.6</v>
      </c>
      <c r="F104">
        <v>-0.15248700000000001</v>
      </c>
      <c r="G104">
        <v>809</v>
      </c>
      <c r="H104">
        <v>1191</v>
      </c>
    </row>
    <row r="105" spans="2:13" x14ac:dyDescent="0.2">
      <c r="E105">
        <f>AVERAGE(E95:E99)/2000</f>
        <v>22.3241179961</v>
      </c>
      <c r="G105">
        <f>AVERAGE(G95:G104)</f>
        <v>794</v>
      </c>
      <c r="H105">
        <f>AVERAGE(H95:H104)</f>
        <v>1206</v>
      </c>
      <c r="I105">
        <f>STDEV(D95:D104)/SQRT(COUNT(D95:D104))</f>
        <v>9.8068362720827196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1300.2863620000001</v>
      </c>
      <c r="D107">
        <v>-11700.695008000001</v>
      </c>
      <c r="E107">
        <v>44860.897859999997</v>
      </c>
      <c r="F107">
        <v>-4.0408369999999998</v>
      </c>
      <c r="G107">
        <v>597</v>
      </c>
      <c r="H107">
        <v>1403</v>
      </c>
    </row>
    <row r="108" spans="2:13" x14ac:dyDescent="0.2">
      <c r="B108">
        <v>100000</v>
      </c>
      <c r="C108">
        <v>1301.031401</v>
      </c>
      <c r="D108">
        <v>-11685.485021</v>
      </c>
      <c r="E108">
        <v>44820.132018999997</v>
      </c>
      <c r="F108">
        <v>-4.0026910000000004</v>
      </c>
      <c r="G108">
        <v>619</v>
      </c>
      <c r="H108">
        <v>1381</v>
      </c>
    </row>
    <row r="109" spans="2:13" x14ac:dyDescent="0.2">
      <c r="B109">
        <v>100000</v>
      </c>
      <c r="C109">
        <v>1300.92716</v>
      </c>
      <c r="D109">
        <v>-11717.438840000001</v>
      </c>
      <c r="E109">
        <v>44894.206075000002</v>
      </c>
      <c r="F109">
        <v>-3.901176</v>
      </c>
      <c r="G109">
        <v>576</v>
      </c>
      <c r="H109">
        <v>1424</v>
      </c>
    </row>
    <row r="110" spans="2:13" x14ac:dyDescent="0.2">
      <c r="B110">
        <v>100000</v>
      </c>
      <c r="C110">
        <v>1300.387232</v>
      </c>
      <c r="D110">
        <v>-11679.684499999999</v>
      </c>
      <c r="E110">
        <v>44796.380305999999</v>
      </c>
      <c r="F110">
        <v>-4.0064440000000001</v>
      </c>
      <c r="G110">
        <v>633</v>
      </c>
      <c r="H110">
        <v>1367</v>
      </c>
    </row>
    <row r="111" spans="2:13" x14ac:dyDescent="0.2">
      <c r="B111">
        <v>100000</v>
      </c>
      <c r="C111">
        <v>1299.0764509999999</v>
      </c>
      <c r="D111">
        <v>-11678.927894</v>
      </c>
      <c r="E111">
        <v>44832.863338000003</v>
      </c>
      <c r="F111">
        <v>-3.903394</v>
      </c>
      <c r="G111">
        <v>621</v>
      </c>
      <c r="H111">
        <v>1379</v>
      </c>
      <c r="I111">
        <f>AVERAGE(D107:D116)</f>
        <v>-11695.113126300001</v>
      </c>
      <c r="J111">
        <f>I111/2000</f>
        <v>-5.8475565631500004</v>
      </c>
      <c r="K111">
        <f>J111-(G117*$J$9+H117*$J$148)/2000</f>
        <v>-5.8475565631500004</v>
      </c>
      <c r="L111">
        <f>H117/SUM(G117:H117)</f>
        <v>0.69974999999999998</v>
      </c>
      <c r="M111">
        <f>AVERAGE(E107:E116)/2000</f>
        <v>22.429898979900003</v>
      </c>
    </row>
    <row r="112" spans="2:13" x14ac:dyDescent="0.2">
      <c r="B112">
        <v>100000</v>
      </c>
      <c r="C112">
        <v>1298.5</v>
      </c>
      <c r="D112">
        <v>-11699.7</v>
      </c>
      <c r="E112">
        <v>44877.3</v>
      </c>
      <c r="F112">
        <v>-0.60294400000000004</v>
      </c>
      <c r="G112">
        <v>593</v>
      </c>
      <c r="H112">
        <v>1407</v>
      </c>
    </row>
    <row r="113" spans="2:13" x14ac:dyDescent="0.2">
      <c r="B113">
        <v>100000</v>
      </c>
      <c r="C113">
        <v>1300.27</v>
      </c>
      <c r="D113">
        <v>-11696.4</v>
      </c>
      <c r="E113">
        <v>44906.1</v>
      </c>
      <c r="F113">
        <v>0.55541300000000005</v>
      </c>
      <c r="G113">
        <v>583</v>
      </c>
      <c r="H113">
        <v>1417</v>
      </c>
    </row>
    <row r="114" spans="2:13" x14ac:dyDescent="0.2">
      <c r="B114">
        <v>100000</v>
      </c>
      <c r="C114">
        <v>1300.52</v>
      </c>
      <c r="D114">
        <v>-11722.8</v>
      </c>
      <c r="E114">
        <v>44867.7</v>
      </c>
      <c r="F114">
        <v>1.0420400000000001</v>
      </c>
      <c r="G114">
        <v>575</v>
      </c>
      <c r="H114">
        <v>1425</v>
      </c>
    </row>
    <row r="115" spans="2:13" x14ac:dyDescent="0.2">
      <c r="B115">
        <v>100000</v>
      </c>
      <c r="C115">
        <v>1299.97</v>
      </c>
      <c r="D115">
        <v>-11677.2</v>
      </c>
      <c r="E115">
        <v>44867.7</v>
      </c>
      <c r="F115">
        <v>-0.35999300000000001</v>
      </c>
      <c r="G115">
        <v>611</v>
      </c>
      <c r="H115">
        <v>1389</v>
      </c>
    </row>
    <row r="116" spans="2:13" x14ac:dyDescent="0.2">
      <c r="B116">
        <v>100000</v>
      </c>
      <c r="C116">
        <v>1299.27</v>
      </c>
      <c r="D116">
        <v>-11692.8</v>
      </c>
      <c r="E116">
        <v>44874.7</v>
      </c>
      <c r="F116">
        <v>0.84968500000000002</v>
      </c>
      <c r="G116">
        <v>597</v>
      </c>
      <c r="H116">
        <v>1403</v>
      </c>
    </row>
    <row r="117" spans="2:13" x14ac:dyDescent="0.2">
      <c r="E117">
        <f>AVERAGE(E107:E111)/2000</f>
        <v>22.420447959800001</v>
      </c>
      <c r="G117">
        <f>AVERAGE(G107:G116)</f>
        <v>600.5</v>
      </c>
      <c r="H117">
        <f>AVERAGE(H107:H116)</f>
        <v>1399.5</v>
      </c>
      <c r="I117">
        <f>STDEV(D107:D116)/SQRT(COUNT(D107:D116))</f>
        <v>4.9864133602818983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1299.6199999999999</v>
      </c>
      <c r="D119">
        <v>-11839.6</v>
      </c>
      <c r="E119">
        <v>45127.6</v>
      </c>
      <c r="F119">
        <v>0.643868</v>
      </c>
      <c r="G119">
        <v>411</v>
      </c>
      <c r="H119">
        <v>1589</v>
      </c>
    </row>
    <row r="120" spans="2:13" x14ac:dyDescent="0.2">
      <c r="B120">
        <v>100000</v>
      </c>
      <c r="C120">
        <v>1299.8499999999999</v>
      </c>
      <c r="D120">
        <v>-11828.4</v>
      </c>
      <c r="E120">
        <v>45160.2</v>
      </c>
      <c r="F120">
        <v>0.101746</v>
      </c>
      <c r="G120">
        <v>410</v>
      </c>
      <c r="H120">
        <v>1590</v>
      </c>
    </row>
    <row r="121" spans="2:13" x14ac:dyDescent="0.2">
      <c r="B121">
        <v>100000</v>
      </c>
      <c r="C121">
        <v>1299.6600000000001</v>
      </c>
      <c r="D121">
        <v>-11847.2</v>
      </c>
      <c r="E121">
        <v>45219.5</v>
      </c>
      <c r="F121">
        <v>0.105589</v>
      </c>
      <c r="G121">
        <v>376</v>
      </c>
      <c r="H121">
        <v>1624</v>
      </c>
    </row>
    <row r="122" spans="2:13" x14ac:dyDescent="0.2">
      <c r="B122">
        <v>100000</v>
      </c>
      <c r="C122">
        <v>1301.07</v>
      </c>
      <c r="D122">
        <v>-11830.8</v>
      </c>
      <c r="E122">
        <v>45136</v>
      </c>
      <c r="F122">
        <v>-0.131325</v>
      </c>
      <c r="G122">
        <v>420</v>
      </c>
      <c r="H122">
        <v>1580</v>
      </c>
    </row>
    <row r="123" spans="2:13" x14ac:dyDescent="0.2">
      <c r="B123">
        <v>100000</v>
      </c>
      <c r="C123">
        <v>1299.56</v>
      </c>
      <c r="D123">
        <v>-11828.9</v>
      </c>
      <c r="E123">
        <v>45168.7</v>
      </c>
      <c r="F123">
        <v>7.5799099999999994E-2</v>
      </c>
      <c r="G123">
        <v>410</v>
      </c>
      <c r="H123">
        <v>1590</v>
      </c>
      <c r="I123">
        <f>AVERAGE(D119:D128)</f>
        <v>-11835.359999999999</v>
      </c>
      <c r="J123">
        <f>I123/2000</f>
        <v>-5.9176799999999989</v>
      </c>
      <c r="K123">
        <f>J123-(G129*$J$9+H129*$J$148)/2000</f>
        <v>-5.9176799999999989</v>
      </c>
      <c r="L123">
        <f>H129/SUM(G129:H129)</f>
        <v>0.80064999999999997</v>
      </c>
      <c r="M123">
        <f>AVERAGE(E119:E128)/2000</f>
        <v>22.593004999999998</v>
      </c>
    </row>
    <row r="124" spans="2:13" x14ac:dyDescent="0.2">
      <c r="B124">
        <v>100000</v>
      </c>
      <c r="C124">
        <v>1301.45</v>
      </c>
      <c r="D124">
        <v>-11835.8</v>
      </c>
      <c r="E124">
        <v>45226.1</v>
      </c>
      <c r="F124">
        <v>-0.33294899999999999</v>
      </c>
      <c r="G124">
        <v>389</v>
      </c>
      <c r="H124">
        <v>1611</v>
      </c>
    </row>
    <row r="125" spans="2:13" x14ac:dyDescent="0.2">
      <c r="B125">
        <v>100000</v>
      </c>
      <c r="C125">
        <v>1300.31</v>
      </c>
      <c r="D125">
        <v>-11847.7</v>
      </c>
      <c r="E125">
        <v>45187.199999999997</v>
      </c>
      <c r="F125">
        <v>0.105626</v>
      </c>
      <c r="G125">
        <v>387</v>
      </c>
      <c r="H125">
        <v>1613</v>
      </c>
    </row>
    <row r="126" spans="2:13" x14ac:dyDescent="0.2">
      <c r="B126">
        <v>100000</v>
      </c>
      <c r="C126">
        <v>1298.75</v>
      </c>
      <c r="D126">
        <v>-11837.9</v>
      </c>
      <c r="E126">
        <v>45198.3</v>
      </c>
      <c r="F126">
        <v>4.6897599999999998E-2</v>
      </c>
      <c r="G126">
        <v>392</v>
      </c>
      <c r="H126">
        <v>1608</v>
      </c>
    </row>
    <row r="127" spans="2:13" x14ac:dyDescent="0.2">
      <c r="B127">
        <v>100000</v>
      </c>
      <c r="C127">
        <v>1300.18</v>
      </c>
      <c r="D127">
        <v>-11826.7</v>
      </c>
      <c r="E127">
        <v>45186</v>
      </c>
      <c r="F127">
        <v>-0.125108</v>
      </c>
      <c r="G127">
        <v>408</v>
      </c>
      <c r="H127">
        <v>1592</v>
      </c>
    </row>
    <row r="128" spans="2:13" x14ac:dyDescent="0.2">
      <c r="B128">
        <v>100000</v>
      </c>
      <c r="C128">
        <v>1298.68</v>
      </c>
      <c r="D128">
        <v>-11830.6</v>
      </c>
      <c r="E128">
        <v>45250.5</v>
      </c>
      <c r="F128">
        <v>0.67169000000000001</v>
      </c>
      <c r="G128">
        <v>384</v>
      </c>
      <c r="H128">
        <v>1616</v>
      </c>
    </row>
    <row r="129" spans="2:13" x14ac:dyDescent="0.2">
      <c r="E129">
        <f>AVERAGE(E119:E123)/2000</f>
        <v>22.581199999999999</v>
      </c>
      <c r="G129">
        <f>AVERAGE(G119:G128)</f>
        <v>398.7</v>
      </c>
      <c r="H129">
        <f>AVERAGE(H119:H128)</f>
        <v>1601.3</v>
      </c>
      <c r="I129">
        <f>STDEV(D119:D128)/SQRT(COUNT(D119:D128))</f>
        <v>2.4168482690388231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1300.731192</v>
      </c>
      <c r="D131">
        <v>-11959.563746</v>
      </c>
      <c r="E131">
        <v>45579.630395</v>
      </c>
      <c r="F131">
        <v>-3.92787</v>
      </c>
      <c r="G131">
        <v>187</v>
      </c>
      <c r="H131">
        <v>1813</v>
      </c>
    </row>
    <row r="132" spans="2:13" x14ac:dyDescent="0.2">
      <c r="B132">
        <v>100000</v>
      </c>
      <c r="C132">
        <v>1300.7542800000001</v>
      </c>
      <c r="D132">
        <v>-11962.980809000001</v>
      </c>
      <c r="E132">
        <v>45583.760381</v>
      </c>
      <c r="F132">
        <v>-3.9056190000000002</v>
      </c>
      <c r="G132">
        <v>184</v>
      </c>
      <c r="H132">
        <v>1816</v>
      </c>
    </row>
    <row r="133" spans="2:13" x14ac:dyDescent="0.2">
      <c r="B133">
        <v>100000</v>
      </c>
      <c r="C133">
        <v>1299.654344</v>
      </c>
      <c r="D133">
        <v>-11966.711302</v>
      </c>
      <c r="E133">
        <v>45640.315412999997</v>
      </c>
      <c r="F133">
        <v>-3.9647260000000002</v>
      </c>
      <c r="G133">
        <v>162</v>
      </c>
      <c r="H133">
        <v>1838</v>
      </c>
    </row>
    <row r="134" spans="2:13" x14ac:dyDescent="0.2">
      <c r="B134">
        <v>100000</v>
      </c>
      <c r="C134">
        <v>1299.9082020000001</v>
      </c>
      <c r="D134">
        <v>-11947.659695</v>
      </c>
      <c r="E134">
        <v>45569.641930999998</v>
      </c>
      <c r="F134">
        <v>-3.9283039999999998</v>
      </c>
      <c r="G134">
        <v>200</v>
      </c>
      <c r="H134">
        <v>1800</v>
      </c>
    </row>
    <row r="135" spans="2:13" x14ac:dyDescent="0.2">
      <c r="B135">
        <v>100000</v>
      </c>
      <c r="C135">
        <v>1300.7229560000001</v>
      </c>
      <c r="D135">
        <v>-11945.090107</v>
      </c>
      <c r="E135">
        <v>45581.520892</v>
      </c>
      <c r="F135">
        <v>-3.8708969999999998</v>
      </c>
      <c r="G135">
        <v>198</v>
      </c>
      <c r="H135">
        <v>1802</v>
      </c>
      <c r="I135">
        <f>AVERAGE(D131:D140)</f>
        <v>-11955.8205659</v>
      </c>
      <c r="J135">
        <f>I135/2000</f>
        <v>-5.9779102829499999</v>
      </c>
      <c r="K135">
        <f>J135-(G141*$J$9+H141*$J$148)/2000</f>
        <v>-5.9779102829499999</v>
      </c>
      <c r="L135">
        <f>H141/SUM(G141:H141)</f>
        <v>0.90674999999999994</v>
      </c>
      <c r="M135">
        <f>AVERAGE(E131:E140)/2000</f>
        <v>22.795248450599999</v>
      </c>
    </row>
    <row r="136" spans="2:13" x14ac:dyDescent="0.2">
      <c r="B136">
        <v>100000</v>
      </c>
      <c r="C136">
        <v>1300.8</v>
      </c>
      <c r="D136">
        <v>-11953.2</v>
      </c>
      <c r="E136">
        <v>45595.4</v>
      </c>
      <c r="F136">
        <v>-0.261185</v>
      </c>
      <c r="G136">
        <v>186</v>
      </c>
      <c r="H136">
        <v>1814</v>
      </c>
    </row>
    <row r="137" spans="2:13" x14ac:dyDescent="0.2">
      <c r="B137">
        <v>100000</v>
      </c>
      <c r="C137">
        <v>1298.18</v>
      </c>
      <c r="D137">
        <v>-11957.4</v>
      </c>
      <c r="E137">
        <v>45550.9</v>
      </c>
      <c r="F137">
        <v>0.44830199999999998</v>
      </c>
      <c r="G137">
        <v>196</v>
      </c>
      <c r="H137">
        <v>1804</v>
      </c>
    </row>
    <row r="138" spans="2:13" x14ac:dyDescent="0.2">
      <c r="B138">
        <v>100000</v>
      </c>
      <c r="C138">
        <v>1300.47</v>
      </c>
      <c r="D138">
        <v>-11962.8</v>
      </c>
      <c r="E138">
        <v>45627.6</v>
      </c>
      <c r="F138">
        <v>4.75948E-3</v>
      </c>
      <c r="G138">
        <v>170</v>
      </c>
      <c r="H138">
        <v>1830</v>
      </c>
    </row>
    <row r="139" spans="2:13" x14ac:dyDescent="0.2">
      <c r="B139">
        <v>100000</v>
      </c>
      <c r="C139">
        <v>1300.5899999999999</v>
      </c>
      <c r="D139">
        <v>-11950.5</v>
      </c>
      <c r="E139">
        <v>45582.9</v>
      </c>
      <c r="F139">
        <v>0.21782599999999999</v>
      </c>
      <c r="G139">
        <v>194</v>
      </c>
      <c r="H139">
        <v>1806</v>
      </c>
    </row>
    <row r="140" spans="2:13" x14ac:dyDescent="0.2">
      <c r="B140">
        <v>100000</v>
      </c>
      <c r="C140">
        <v>1300.19</v>
      </c>
      <c r="D140">
        <v>-11952.3</v>
      </c>
      <c r="E140">
        <v>45593.3</v>
      </c>
      <c r="F140">
        <v>0.66949999999999998</v>
      </c>
      <c r="G140">
        <v>188</v>
      </c>
      <c r="H140">
        <v>1812</v>
      </c>
    </row>
    <row r="141" spans="2:13" x14ac:dyDescent="0.2">
      <c r="E141">
        <f>AVERAGE(E131:E135)/2000</f>
        <v>22.795486901199997</v>
      </c>
      <c r="G141">
        <f>AVERAGE(G131:G140)</f>
        <v>186.5</v>
      </c>
      <c r="H141">
        <f>AVERAGE(H131:H140)</f>
        <v>1813.5</v>
      </c>
      <c r="I141">
        <f>STDEV(D131:D140)/SQRT(COUNT(D131:D140))</f>
        <v>2.2715840219357286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1299.2862009999999</v>
      </c>
      <c r="D143">
        <v>-12038.756707</v>
      </c>
      <c r="E143">
        <v>45992.303216</v>
      </c>
      <c r="F143">
        <v>-3.9747919999999999</v>
      </c>
      <c r="G143">
        <v>0</v>
      </c>
      <c r="H143">
        <v>2000</v>
      </c>
    </row>
    <row r="144" spans="2:13" x14ac:dyDescent="0.2">
      <c r="B144">
        <v>100000</v>
      </c>
      <c r="C144">
        <v>1299.04961</v>
      </c>
      <c r="D144">
        <v>-12038.881955000001</v>
      </c>
      <c r="E144">
        <v>45991.741248999999</v>
      </c>
      <c r="F144">
        <v>-3.9402200000000001</v>
      </c>
    </row>
    <row r="145" spans="2:13" x14ac:dyDescent="0.2">
      <c r="B145">
        <v>100000</v>
      </c>
      <c r="C145">
        <v>1300.585364</v>
      </c>
      <c r="D145">
        <v>-12038.25963</v>
      </c>
      <c r="E145">
        <v>45993.327406999997</v>
      </c>
      <c r="F145">
        <v>-3.8547859999999998</v>
      </c>
    </row>
    <row r="146" spans="2:13" x14ac:dyDescent="0.2">
      <c r="B146">
        <v>100000</v>
      </c>
      <c r="C146">
        <v>1300.0874209999999</v>
      </c>
      <c r="D146">
        <v>-12038.408914</v>
      </c>
      <c r="E146">
        <v>45992.454969999999</v>
      </c>
      <c r="F146">
        <v>-3.8939680000000001</v>
      </c>
    </row>
    <row r="147" spans="2:13" x14ac:dyDescent="0.2">
      <c r="B147">
        <v>100000</v>
      </c>
      <c r="C147">
        <v>1298.8901920000001</v>
      </c>
      <c r="D147">
        <v>-12038.73093</v>
      </c>
      <c r="E147">
        <v>45991.786680999998</v>
      </c>
      <c r="F147">
        <v>-3.9196960000000001</v>
      </c>
      <c r="I147">
        <f>AVERAGE(D143:D147)</f>
        <v>-12038.607627199999</v>
      </c>
      <c r="J147">
        <f>I147/2000</f>
        <v>-6.0193038135999997</v>
      </c>
      <c r="K147">
        <v>0</v>
      </c>
      <c r="L147">
        <f>H148/SUM(G148:H148)</f>
        <v>1</v>
      </c>
      <c r="M147">
        <f>AVERAGE(E143:E147)/2000</f>
        <v>22.996161352299996</v>
      </c>
    </row>
    <row r="148" spans="2:13" x14ac:dyDescent="0.2">
      <c r="E148">
        <f>AVERAGE(E143:E147)/2000</f>
        <v>22.996161352299996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E837-9AA8-D64E-8753-6964D90051C8}">
  <dimension ref="A1:Y148"/>
  <sheetViews>
    <sheetView topLeftCell="E24" workbookViewId="0">
      <selection activeCell="Y40" sqref="Y40:Y55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28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1400.279092</v>
      </c>
      <c r="D4">
        <v>-10164.527227</v>
      </c>
      <c r="E4">
        <v>43681.622599000002</v>
      </c>
      <c r="F4">
        <v>-4.5818320000000003</v>
      </c>
      <c r="G4">
        <v>2000</v>
      </c>
      <c r="H4">
        <v>0</v>
      </c>
    </row>
    <row r="5" spans="1:23" x14ac:dyDescent="0.2">
      <c r="B5">
        <v>100000</v>
      </c>
      <c r="C5">
        <v>1399.7661579999999</v>
      </c>
      <c r="D5">
        <v>-10163.312554</v>
      </c>
      <c r="E5">
        <v>43690.818132</v>
      </c>
      <c r="F5">
        <v>-4.1837059999999999</v>
      </c>
    </row>
    <row r="6" spans="1:23" x14ac:dyDescent="0.2">
      <c r="B6">
        <v>100000</v>
      </c>
      <c r="C6">
        <v>1400.3233520000001</v>
      </c>
      <c r="D6">
        <v>-10165.126044000001</v>
      </c>
      <c r="E6">
        <v>43677.766500999998</v>
      </c>
      <c r="F6">
        <v>-4.5653410000000001</v>
      </c>
    </row>
    <row r="7" spans="1:23" x14ac:dyDescent="0.2">
      <c r="B7">
        <v>100000</v>
      </c>
      <c r="C7">
        <v>1398.048538</v>
      </c>
      <c r="D7">
        <v>-10165.851992</v>
      </c>
      <c r="E7">
        <v>43671.575839999998</v>
      </c>
      <c r="F7">
        <v>-4.3408360000000004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9</v>
      </c>
    </row>
    <row r="8" spans="1:23" x14ac:dyDescent="0.2">
      <c r="B8">
        <v>100000</v>
      </c>
      <c r="C8">
        <v>1400.9535350000001</v>
      </c>
      <c r="D8">
        <v>-10164.907821999999</v>
      </c>
      <c r="E8">
        <v>43681.061522000004</v>
      </c>
      <c r="F8">
        <v>-4.4545919999999999</v>
      </c>
      <c r="I8">
        <f>AVERAGE(D4:D8)</f>
        <v>-10164.745127800001</v>
      </c>
      <c r="J8">
        <f>I8/2000</f>
        <v>-5.0823725639000008</v>
      </c>
      <c r="K8">
        <v>0</v>
      </c>
      <c r="L8">
        <f>H9/SUM(G9:H9)</f>
        <v>0</v>
      </c>
      <c r="M8">
        <f>AVERAGE(E4:E8)/2000</f>
        <v>21.840284459400003</v>
      </c>
      <c r="O8">
        <v>-5.0823725639000008</v>
      </c>
      <c r="P8">
        <v>0</v>
      </c>
      <c r="Q8">
        <v>0</v>
      </c>
      <c r="R8">
        <v>21.840284459400003</v>
      </c>
      <c r="T8">
        <v>-5.0823039999999997</v>
      </c>
      <c r="U8">
        <v>0</v>
      </c>
      <c r="V8">
        <v>21.840395999999998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-5.1123197124499997</v>
      </c>
      <c r="P9">
        <v>1.4385346208370287E-2</v>
      </c>
      <c r="Q9">
        <v>4.8100000000000004E-2</v>
      </c>
      <c r="R9">
        <v>21.972796262700001</v>
      </c>
      <c r="T9">
        <v>-5.1140005000000004</v>
      </c>
      <c r="U9">
        <v>4.9755000000000001E-2</v>
      </c>
      <c r="V9">
        <v>21.974043500000001</v>
      </c>
      <c r="W9">
        <f t="shared" ref="W9:W20" si="0">T9-(1-U9)*$T$8-U9*$T$20</f>
        <v>1.4161738154999326E-2</v>
      </c>
    </row>
    <row r="10" spans="1:23" x14ac:dyDescent="0.2">
      <c r="B10" t="s">
        <v>14</v>
      </c>
      <c r="O10">
        <v>-5.1609069233999998</v>
      </c>
      <c r="P10">
        <v>1.3632989270000451E-2</v>
      </c>
      <c r="Q10">
        <v>0.1</v>
      </c>
      <c r="R10">
        <v>22.049914947399998</v>
      </c>
      <c r="T10">
        <v>-5.1620474999999999</v>
      </c>
      <c r="U10">
        <v>0.10055500000000001</v>
      </c>
      <c r="V10">
        <v>22.048292499999999</v>
      </c>
      <c r="W10">
        <f t="shared" si="0"/>
        <v>1.293613295500029E-2</v>
      </c>
    </row>
    <row r="11" spans="1:23" x14ac:dyDescent="0.2">
      <c r="B11">
        <v>100000</v>
      </c>
      <c r="C11">
        <v>1399.9313970000001</v>
      </c>
      <c r="D11">
        <v>-10211.504357</v>
      </c>
      <c r="E11">
        <v>43894.723858999998</v>
      </c>
      <c r="F11">
        <v>-4.5332359999999996</v>
      </c>
      <c r="G11">
        <v>1923</v>
      </c>
      <c r="H11">
        <v>77</v>
      </c>
      <c r="O11">
        <v>-5.2207693586000001</v>
      </c>
      <c r="P11">
        <v>1.4210733840904766E-3</v>
      </c>
      <c r="Q11">
        <v>0.1517</v>
      </c>
      <c r="R11">
        <v>22.0860479581</v>
      </c>
      <c r="T11">
        <v>-5.217587</v>
      </c>
      <c r="U11">
        <v>0.149955</v>
      </c>
      <c r="V11">
        <v>22.088749499999999</v>
      </c>
      <c r="W11">
        <f t="shared" si="0"/>
        <v>2.927674354999521E-3</v>
      </c>
    </row>
    <row r="12" spans="1:23" x14ac:dyDescent="0.2">
      <c r="B12">
        <v>100000</v>
      </c>
      <c r="C12">
        <v>1400.274218</v>
      </c>
      <c r="D12">
        <v>-10216.389574999999</v>
      </c>
      <c r="E12">
        <v>43923.353104000002</v>
      </c>
      <c r="F12">
        <v>-4.4281490000000003</v>
      </c>
      <c r="G12">
        <v>1914</v>
      </c>
      <c r="H12">
        <v>86</v>
      </c>
      <c r="O12">
        <v>-5.3142395687999997</v>
      </c>
      <c r="P12">
        <v>-2.2094119099478782E-2</v>
      </c>
      <c r="Q12">
        <v>0.2276</v>
      </c>
      <c r="R12">
        <v>22.124826922899995</v>
      </c>
      <c r="T12">
        <v>-5.3167445000000004</v>
      </c>
      <c r="U12">
        <v>0.23042000000000001</v>
      </c>
      <c r="V12">
        <v>22.1292355</v>
      </c>
      <c r="W12">
        <f t="shared" si="0"/>
        <v>-2.2066763980000959E-2</v>
      </c>
    </row>
    <row r="13" spans="1:23" x14ac:dyDescent="0.2">
      <c r="B13">
        <v>100000</v>
      </c>
      <c r="C13">
        <v>1400.1487</v>
      </c>
      <c r="D13">
        <v>-10231.543624</v>
      </c>
      <c r="E13">
        <v>43954.754519000002</v>
      </c>
      <c r="F13">
        <v>-4.4225110000000001</v>
      </c>
      <c r="G13">
        <v>1896</v>
      </c>
      <c r="H13">
        <v>104</v>
      </c>
      <c r="O13">
        <v>-5.4006250357000001</v>
      </c>
      <c r="P13">
        <v>-4.442327860432993E-2</v>
      </c>
      <c r="Q13">
        <v>0.29710000000000003</v>
      </c>
      <c r="R13">
        <v>22.159462038699996</v>
      </c>
      <c r="T13">
        <v>-5.4046250000000002</v>
      </c>
      <c r="U13">
        <v>0.3</v>
      </c>
      <c r="V13">
        <v>22.1604335</v>
      </c>
      <c r="W13">
        <f t="shared" si="0"/>
        <v>-4.5816700000000932E-2</v>
      </c>
    </row>
    <row r="14" spans="1:23" x14ac:dyDescent="0.2">
      <c r="B14">
        <v>100000</v>
      </c>
      <c r="C14">
        <v>1400.4217430000001</v>
      </c>
      <c r="D14">
        <v>-10230.237553000001</v>
      </c>
      <c r="E14">
        <v>43951.512737999998</v>
      </c>
      <c r="F14">
        <v>-4.3111449999999998</v>
      </c>
      <c r="G14">
        <v>1898</v>
      </c>
      <c r="H14">
        <v>102</v>
      </c>
      <c r="O14">
        <v>-5.5200377970999996</v>
      </c>
      <c r="P14">
        <v>-7.5447552533898232E-2</v>
      </c>
      <c r="Q14">
        <v>0.39300000000000002</v>
      </c>
      <c r="R14">
        <v>22.209608750399997</v>
      </c>
      <c r="T14">
        <v>-5.5277010000000004</v>
      </c>
      <c r="U14">
        <v>0.40079999999999999</v>
      </c>
      <c r="V14">
        <v>22.2186305</v>
      </c>
      <c r="W14">
        <f t="shared" si="0"/>
        <v>-7.5987255200000714E-2</v>
      </c>
    </row>
    <row r="15" spans="1:23" x14ac:dyDescent="0.2">
      <c r="B15">
        <v>100000</v>
      </c>
      <c r="C15">
        <v>1401.7992529999999</v>
      </c>
      <c r="D15">
        <v>-10226.41914</v>
      </c>
      <c r="E15">
        <v>43931.581034000003</v>
      </c>
      <c r="F15">
        <v>-4.3045859999999996</v>
      </c>
      <c r="G15">
        <v>1905</v>
      </c>
      <c r="H15">
        <v>95</v>
      </c>
      <c r="I15">
        <f>AVERAGE(D11:D20)</f>
        <v>-10224.639424899999</v>
      </c>
      <c r="J15">
        <f>I15/2000</f>
        <v>-5.1123197124499997</v>
      </c>
      <c r="K15">
        <f>J15-(G21*$J$8+H21*$J$147)/2000</f>
        <v>1.4385346208370287E-2</v>
      </c>
      <c r="L15">
        <f>H21/SUM(G21:H21)</f>
        <v>4.8100000000000004E-2</v>
      </c>
      <c r="M15">
        <f>AVERAGE(E11:E20)/2000</f>
        <v>21.972796262700001</v>
      </c>
      <c r="O15">
        <v>-5.6290379069999998</v>
      </c>
      <c r="P15">
        <v>-9.5598338219619272E-2</v>
      </c>
      <c r="Q15">
        <v>0.4894</v>
      </c>
      <c r="R15">
        <v>22.282131736899998</v>
      </c>
      <c r="T15">
        <v>-5.6385205000000003</v>
      </c>
      <c r="U15">
        <v>0.49872</v>
      </c>
      <c r="V15">
        <v>22.293560500000002</v>
      </c>
      <c r="W15">
        <f t="shared" si="0"/>
        <v>-9.6555751680000412E-2</v>
      </c>
    </row>
    <row r="16" spans="1:23" x14ac:dyDescent="0.2">
      <c r="B16">
        <v>100000</v>
      </c>
      <c r="C16">
        <v>1399.91</v>
      </c>
      <c r="D16">
        <v>-10224.700000000001</v>
      </c>
      <c r="E16">
        <v>43966.9</v>
      </c>
      <c r="F16">
        <v>0.55501900000000004</v>
      </c>
      <c r="G16">
        <v>1901</v>
      </c>
      <c r="H16">
        <v>99</v>
      </c>
      <c r="O16">
        <v>-5.7414991993999989</v>
      </c>
      <c r="P16">
        <v>-0.10437136325336827</v>
      </c>
      <c r="Q16">
        <v>0.60189999999999999</v>
      </c>
      <c r="R16">
        <v>22.400925049800001</v>
      </c>
      <c r="T16">
        <v>-5.7434430000000001</v>
      </c>
      <c r="U16">
        <v>0.60057000000000005</v>
      </c>
      <c r="V16">
        <v>22.390450999999999</v>
      </c>
      <c r="W16">
        <f t="shared" si="0"/>
        <v>-0.1076050418300003</v>
      </c>
    </row>
    <row r="17" spans="2:23" x14ac:dyDescent="0.2">
      <c r="B17">
        <v>100000</v>
      </c>
      <c r="C17">
        <v>1400.77</v>
      </c>
      <c r="D17">
        <v>-10239</v>
      </c>
      <c r="E17">
        <v>43977.4</v>
      </c>
      <c r="F17">
        <v>-1.3446400000000001</v>
      </c>
      <c r="G17">
        <v>1887</v>
      </c>
      <c r="H17">
        <v>113</v>
      </c>
      <c r="O17">
        <v>-5.833458523</v>
      </c>
      <c r="P17">
        <v>-0.10250432580550939</v>
      </c>
      <c r="Q17">
        <v>0.70369999999999999</v>
      </c>
      <c r="R17">
        <v>22.519542148600006</v>
      </c>
      <c r="T17">
        <v>-5.8312010000000001</v>
      </c>
      <c r="U17">
        <v>0.700465</v>
      </c>
      <c r="V17">
        <v>22.513126</v>
      </c>
      <c r="W17">
        <f t="shared" si="0"/>
        <v>-0.10329171833499995</v>
      </c>
    </row>
    <row r="18" spans="2:23" x14ac:dyDescent="0.2">
      <c r="B18">
        <v>100000</v>
      </c>
      <c r="C18">
        <v>1399.01</v>
      </c>
      <c r="D18">
        <v>-10228.200000000001</v>
      </c>
      <c r="E18">
        <v>43947.7</v>
      </c>
      <c r="F18">
        <v>-2.3042400000000001E-2</v>
      </c>
      <c r="G18">
        <v>1900</v>
      </c>
      <c r="H18">
        <v>100</v>
      </c>
      <c r="O18">
        <v>-5.9023000000000003</v>
      </c>
      <c r="P18">
        <v>-8.1482637754759502E-2</v>
      </c>
      <c r="Q18">
        <v>0.80120000000000002</v>
      </c>
      <c r="R18">
        <v>22.673400000000001</v>
      </c>
      <c r="T18">
        <v>-5.9038525000000002</v>
      </c>
      <c r="U18">
        <v>0.80061499999999997</v>
      </c>
      <c r="V18">
        <v>22.667353500000001</v>
      </c>
      <c r="W18">
        <f t="shared" si="0"/>
        <v>-8.3636866185000436E-2</v>
      </c>
    </row>
    <row r="19" spans="2:23" x14ac:dyDescent="0.2">
      <c r="B19">
        <v>100000</v>
      </c>
      <c r="C19">
        <v>1399.83</v>
      </c>
      <c r="D19">
        <v>-10224.700000000001</v>
      </c>
      <c r="E19">
        <v>43949</v>
      </c>
      <c r="F19">
        <v>0.54757999999999996</v>
      </c>
      <c r="G19">
        <v>1903</v>
      </c>
      <c r="H19">
        <v>97</v>
      </c>
      <c r="O19">
        <v>-5.9617322866000002</v>
      </c>
      <c r="P19">
        <v>-5.132826135031987E-2</v>
      </c>
      <c r="Q19">
        <v>0.89839999999999998</v>
      </c>
      <c r="R19">
        <v>22.844443781300004</v>
      </c>
      <c r="T19">
        <v>-5.9595729999999998</v>
      </c>
      <c r="U19">
        <v>0.899335</v>
      </c>
      <c r="V19">
        <v>22.854037000000002</v>
      </c>
      <c r="W19">
        <f t="shared" si="0"/>
        <v>-4.8369017864999364E-2</v>
      </c>
    </row>
    <row r="20" spans="2:23" x14ac:dyDescent="0.2">
      <c r="B20">
        <v>100000</v>
      </c>
      <c r="C20">
        <v>1398.63</v>
      </c>
      <c r="D20">
        <v>-10213.700000000001</v>
      </c>
      <c r="E20">
        <v>43959</v>
      </c>
      <c r="F20">
        <v>0.105393</v>
      </c>
      <c r="G20">
        <v>1911</v>
      </c>
      <c r="H20">
        <v>89</v>
      </c>
      <c r="O20">
        <v>-6.0040460516000005</v>
      </c>
      <c r="P20">
        <v>0</v>
      </c>
      <c r="Q20">
        <v>1</v>
      </c>
      <c r="R20">
        <v>23.073978955699996</v>
      </c>
      <c r="T20">
        <v>-6.0039850000000001</v>
      </c>
      <c r="U20">
        <v>1</v>
      </c>
      <c r="V20">
        <v>23.074221999999999</v>
      </c>
      <c r="W20">
        <f t="shared" si="0"/>
        <v>0</v>
      </c>
    </row>
    <row r="21" spans="2:23" x14ac:dyDescent="0.2">
      <c r="E21">
        <f>AVERAGE(E11:E20)/2000</f>
        <v>21.972796262700001</v>
      </c>
      <c r="G21">
        <f>AVERAGE(G11:G20)</f>
        <v>1903.8</v>
      </c>
      <c r="H21">
        <f>AVERAGE(H11:H20)</f>
        <v>96.2</v>
      </c>
      <c r="I21">
        <f>STDEV(D11:D20)/SQRT(COUNT(D11:D20))</f>
        <v>2.7107739556105339</v>
      </c>
    </row>
    <row r="22" spans="2:23" x14ac:dyDescent="0.2">
      <c r="B22" t="s">
        <v>0</v>
      </c>
    </row>
    <row r="23" spans="2:23" x14ac:dyDescent="0.2">
      <c r="B23">
        <v>100000</v>
      </c>
      <c r="C23">
        <v>1400.020066</v>
      </c>
      <c r="D23">
        <v>-10319.682451999999</v>
      </c>
      <c r="E23">
        <v>44086.919701999999</v>
      </c>
      <c r="F23">
        <v>-4.3787950000000002</v>
      </c>
      <c r="G23">
        <v>1804</v>
      </c>
      <c r="H23">
        <v>196</v>
      </c>
    </row>
    <row r="24" spans="2:23" x14ac:dyDescent="0.2">
      <c r="B24">
        <v>100000</v>
      </c>
      <c r="C24">
        <v>1400.1568850000001</v>
      </c>
      <c r="D24">
        <v>-10326.856645</v>
      </c>
      <c r="E24">
        <v>44085.610868000003</v>
      </c>
      <c r="F24">
        <v>-4.5893879999999996</v>
      </c>
      <c r="G24">
        <v>1799</v>
      </c>
      <c r="H24">
        <v>201</v>
      </c>
    </row>
    <row r="25" spans="2:23" x14ac:dyDescent="0.2">
      <c r="B25">
        <v>100000</v>
      </c>
      <c r="C25">
        <v>1399.673681</v>
      </c>
      <c r="D25">
        <v>-10330.974441</v>
      </c>
      <c r="E25">
        <v>44118.28686</v>
      </c>
      <c r="F25">
        <v>-4.4733660000000004</v>
      </c>
      <c r="G25">
        <v>1790</v>
      </c>
      <c r="H25">
        <v>210</v>
      </c>
    </row>
    <row r="26" spans="2:23" x14ac:dyDescent="0.2">
      <c r="B26">
        <v>100000</v>
      </c>
      <c r="C26">
        <v>1399.1926860000001</v>
      </c>
      <c r="D26">
        <v>-10333.661483</v>
      </c>
      <c r="E26">
        <v>44120.757107999998</v>
      </c>
      <c r="F26">
        <v>-4.2835539999999996</v>
      </c>
      <c r="G26">
        <v>1787</v>
      </c>
      <c r="H26">
        <v>213</v>
      </c>
    </row>
    <row r="27" spans="2:23" x14ac:dyDescent="0.2">
      <c r="B27">
        <v>100000</v>
      </c>
      <c r="C27">
        <v>1400.644458</v>
      </c>
      <c r="D27">
        <v>-10297.894213</v>
      </c>
      <c r="E27">
        <v>44087.574935999997</v>
      </c>
      <c r="F27">
        <v>-4.3750349999999996</v>
      </c>
      <c r="G27">
        <v>1820</v>
      </c>
      <c r="H27">
        <v>180</v>
      </c>
      <c r="I27">
        <f>AVERAGE(D23:D32)</f>
        <v>-10326.216923399999</v>
      </c>
      <c r="J27">
        <f>I27/2000</f>
        <v>-5.1631084616999994</v>
      </c>
      <c r="K27">
        <f>J27-(G33*$J$8+H33*$J$147)/2000</f>
        <v>1.3182630596631384E-2</v>
      </c>
      <c r="L27">
        <f>H33/SUM(G33:H33)</f>
        <v>0.1019</v>
      </c>
      <c r="M27">
        <f>AVERAGE(E23:E32)/2000</f>
        <v>22.050487473699999</v>
      </c>
    </row>
    <row r="28" spans="2:23" x14ac:dyDescent="0.2">
      <c r="B28">
        <v>100000</v>
      </c>
      <c r="C28">
        <v>1400.45</v>
      </c>
      <c r="D28">
        <v>-10340</v>
      </c>
      <c r="E28">
        <v>44125.4</v>
      </c>
      <c r="F28">
        <v>-1.07603E-2</v>
      </c>
      <c r="G28">
        <v>1781</v>
      </c>
      <c r="H28">
        <v>219</v>
      </c>
    </row>
    <row r="29" spans="2:23" x14ac:dyDescent="0.2">
      <c r="B29">
        <v>100000</v>
      </c>
      <c r="C29">
        <v>1400.01</v>
      </c>
      <c r="D29">
        <v>-10360</v>
      </c>
      <c r="E29">
        <v>44130.9</v>
      </c>
      <c r="F29">
        <v>0.37173200000000001</v>
      </c>
      <c r="G29">
        <v>1765</v>
      </c>
      <c r="H29">
        <v>235</v>
      </c>
    </row>
    <row r="30" spans="2:23" x14ac:dyDescent="0.2">
      <c r="B30">
        <v>100000</v>
      </c>
      <c r="C30">
        <v>1399.4</v>
      </c>
      <c r="D30">
        <v>-10322.9</v>
      </c>
      <c r="E30">
        <v>44087.7</v>
      </c>
      <c r="F30">
        <v>0.13967199999999999</v>
      </c>
      <c r="G30">
        <v>1801</v>
      </c>
      <c r="H30">
        <v>199</v>
      </c>
    </row>
    <row r="31" spans="2:23" x14ac:dyDescent="0.2">
      <c r="B31">
        <v>100000</v>
      </c>
      <c r="C31">
        <v>1399.08</v>
      </c>
      <c r="D31">
        <v>-10308.6</v>
      </c>
      <c r="E31">
        <v>44069.599999999999</v>
      </c>
      <c r="F31">
        <v>0.46258100000000002</v>
      </c>
      <c r="G31">
        <v>1815</v>
      </c>
      <c r="H31">
        <v>185</v>
      </c>
    </row>
    <row r="32" spans="2:23" x14ac:dyDescent="0.2">
      <c r="B32">
        <v>100000</v>
      </c>
      <c r="C32">
        <v>1399.6</v>
      </c>
      <c r="D32">
        <v>-10321.6</v>
      </c>
      <c r="E32">
        <v>44097</v>
      </c>
      <c r="F32">
        <v>-0.71258200000000005</v>
      </c>
      <c r="G32">
        <v>1800</v>
      </c>
      <c r="H32">
        <v>200</v>
      </c>
    </row>
    <row r="33" spans="2:25" x14ac:dyDescent="0.2">
      <c r="E33">
        <f>AVERAGE(E23:E27)/2000</f>
        <v>22.049914947399998</v>
      </c>
      <c r="G33">
        <f>AVERAGE(G23:G32)</f>
        <v>1796.2</v>
      </c>
      <c r="H33">
        <f>AVERAGE(H23:H32)</f>
        <v>203.8</v>
      </c>
      <c r="I33">
        <f>STDEV(D23:D32)/SQRT(COUNT(D23:D32))</f>
        <v>5.3720297671103943</v>
      </c>
    </row>
    <row r="34" spans="2:25" x14ac:dyDescent="0.2">
      <c r="B34" t="s">
        <v>15</v>
      </c>
    </row>
    <row r="35" spans="2:25" x14ac:dyDescent="0.2">
      <c r="B35">
        <v>100000</v>
      </c>
      <c r="C35">
        <v>1400.81537</v>
      </c>
      <c r="D35">
        <v>-10429.783329</v>
      </c>
      <c r="E35">
        <v>44158.270198999999</v>
      </c>
      <c r="F35">
        <v>-4.5189389999999996</v>
      </c>
      <c r="G35">
        <v>1709</v>
      </c>
      <c r="H35">
        <v>291</v>
      </c>
    </row>
    <row r="36" spans="2:25" x14ac:dyDescent="0.2">
      <c r="B36">
        <v>100000</v>
      </c>
      <c r="C36">
        <v>1398.3902230000001</v>
      </c>
      <c r="D36">
        <v>-10455.338855</v>
      </c>
      <c r="E36">
        <v>44182.770907999999</v>
      </c>
      <c r="F36">
        <v>-4.1990429999999996</v>
      </c>
      <c r="G36">
        <v>1685</v>
      </c>
      <c r="H36">
        <v>315</v>
      </c>
    </row>
    <row r="37" spans="2:25" x14ac:dyDescent="0.2">
      <c r="B37">
        <v>100000</v>
      </c>
      <c r="C37">
        <v>1398.8598219999999</v>
      </c>
      <c r="D37">
        <v>-10435.886639</v>
      </c>
      <c r="E37">
        <v>44157.158647999997</v>
      </c>
      <c r="F37">
        <v>-4.3066990000000001</v>
      </c>
      <c r="G37">
        <v>1703</v>
      </c>
      <c r="H37">
        <v>297</v>
      </c>
    </row>
    <row r="38" spans="2:25" x14ac:dyDescent="0.2">
      <c r="B38">
        <v>100000</v>
      </c>
      <c r="C38">
        <v>1399.17165</v>
      </c>
      <c r="D38">
        <v>-10438.261946000001</v>
      </c>
      <c r="E38">
        <v>44172.534525000003</v>
      </c>
      <c r="F38">
        <v>-4.2599739999999997</v>
      </c>
      <c r="G38">
        <v>1698</v>
      </c>
      <c r="H38">
        <v>302</v>
      </c>
    </row>
    <row r="39" spans="2:25" x14ac:dyDescent="0.2">
      <c r="B39">
        <v>100000</v>
      </c>
      <c r="C39">
        <v>1400.403409</v>
      </c>
      <c r="D39">
        <v>-10448.422817000001</v>
      </c>
      <c r="E39">
        <v>44189.745301000003</v>
      </c>
      <c r="F39">
        <v>-4.2210299999999998</v>
      </c>
      <c r="G39">
        <v>1688</v>
      </c>
      <c r="H39">
        <v>312</v>
      </c>
      <c r="I39">
        <f>AVERAGE(D35:D44)</f>
        <v>-10444.129358599999</v>
      </c>
      <c r="J39">
        <f>I39/2000</f>
        <v>-5.2220646792999998</v>
      </c>
      <c r="K39">
        <f>J39-(G45*$J$8+H45*$J$147)/2000</f>
        <v>1.6004302644114787E-3</v>
      </c>
      <c r="L39">
        <f>H45/SUM(G45:H45)</f>
        <v>0.15330000000000002</v>
      </c>
      <c r="M39">
        <f>AVERAGE(E35:E44)/2000</f>
        <v>22.088968979050001</v>
      </c>
      <c r="Q39" t="s">
        <v>74</v>
      </c>
    </row>
    <row r="40" spans="2:25" x14ac:dyDescent="0.2">
      <c r="B40">
        <v>100000</v>
      </c>
      <c r="C40">
        <v>1399.53</v>
      </c>
      <c r="D40">
        <v>-10456.799999999999</v>
      </c>
      <c r="E40">
        <v>44182.1</v>
      </c>
      <c r="F40">
        <v>0.107873</v>
      </c>
      <c r="G40">
        <v>1683</v>
      </c>
      <c r="H40">
        <v>317</v>
      </c>
      <c r="Q40" t="s">
        <v>3</v>
      </c>
      <c r="R40" t="s">
        <v>72</v>
      </c>
      <c r="S40" t="s">
        <v>73</v>
      </c>
      <c r="T40" t="s">
        <v>10</v>
      </c>
      <c r="U40" t="s">
        <v>8</v>
      </c>
      <c r="V40" t="s">
        <v>9</v>
      </c>
      <c r="W40" t="s">
        <v>76</v>
      </c>
      <c r="Y40" t="s">
        <v>77</v>
      </c>
    </row>
    <row r="41" spans="2:25" x14ac:dyDescent="0.2">
      <c r="B41">
        <v>100000</v>
      </c>
      <c r="C41">
        <v>1399.86</v>
      </c>
      <c r="D41">
        <v>-10449.4</v>
      </c>
      <c r="E41">
        <v>44183.7</v>
      </c>
      <c r="F41">
        <v>0.44128600000000001</v>
      </c>
      <c r="G41">
        <v>1689</v>
      </c>
      <c r="H41">
        <v>311</v>
      </c>
      <c r="P41">
        <v>0</v>
      </c>
      <c r="Q41">
        <v>-10164.733</v>
      </c>
      <c r="R41">
        <v>2000</v>
      </c>
      <c r="S41">
        <v>0</v>
      </c>
      <c r="T41">
        <f t="shared" ref="T41:T53" si="1">S41/SUM(R41:S41)</f>
        <v>0</v>
      </c>
      <c r="U41">
        <f>Q41/SUM(R41:S41)</f>
        <v>-5.0823665</v>
      </c>
      <c r="V41">
        <f>U41-(1-T41)*$U$41-T41*$U$53</f>
        <v>0</v>
      </c>
      <c r="W41">
        <f>ABS(U41-T8)</f>
        <v>6.2500000000298428E-5</v>
      </c>
      <c r="Y41" t="e">
        <f>ABS(T41*100-P41)/P41</f>
        <v>#DIV/0!</v>
      </c>
    </row>
    <row r="42" spans="2:25" x14ac:dyDescent="0.2">
      <c r="B42">
        <v>100000</v>
      </c>
      <c r="C42">
        <v>1399.07</v>
      </c>
      <c r="D42">
        <v>-10438.1</v>
      </c>
      <c r="E42">
        <v>44179</v>
      </c>
      <c r="F42">
        <v>0.46164899999999998</v>
      </c>
      <c r="G42">
        <v>1696</v>
      </c>
      <c r="H42">
        <v>304</v>
      </c>
      <c r="P42">
        <v>5</v>
      </c>
      <c r="Q42">
        <v>-10228.161</v>
      </c>
      <c r="R42">
        <v>1900.69</v>
      </c>
      <c r="S42">
        <v>99.31</v>
      </c>
      <c r="T42">
        <f t="shared" si="1"/>
        <v>4.9654999999999998E-2</v>
      </c>
      <c r="U42">
        <f t="shared" ref="U42:U53" si="2">Q42/SUM(R42:S42)</f>
        <v>-5.1140805</v>
      </c>
      <c r="V42">
        <f t="shared" ref="V42:V53" si="3">U42-(1-T42)*$U$41-T42*$U$53</f>
        <v>1.4049723856249585E-2</v>
      </c>
      <c r="W42">
        <f t="shared" ref="W42:W53" si="4">ABS(U42-T9)</f>
        <v>7.9999999999635918E-5</v>
      </c>
      <c r="Y42">
        <f t="shared" ref="Y42:Y53" si="5">ABS(T42*100-P42)/P42</f>
        <v>6.900000000000084E-3</v>
      </c>
    </row>
    <row r="43" spans="2:25" x14ac:dyDescent="0.2">
      <c r="B43">
        <v>100000</v>
      </c>
      <c r="C43">
        <v>1399.51</v>
      </c>
      <c r="D43">
        <v>-10492.3</v>
      </c>
      <c r="E43">
        <v>44218.9</v>
      </c>
      <c r="F43">
        <v>0.35829499999999997</v>
      </c>
      <c r="G43">
        <v>1650</v>
      </c>
      <c r="H43">
        <v>350</v>
      </c>
      <c r="P43">
        <v>10</v>
      </c>
      <c r="Q43">
        <v>-10323.202499999999</v>
      </c>
      <c r="R43">
        <v>1799.905</v>
      </c>
      <c r="S43">
        <v>200.095</v>
      </c>
      <c r="T43">
        <f t="shared" si="1"/>
        <v>0.1000475</v>
      </c>
      <c r="U43">
        <f t="shared" si="2"/>
        <v>-5.1616012499999995</v>
      </c>
      <c r="V43">
        <f t="shared" si="3"/>
        <v>1.2972402603126043E-2</v>
      </c>
      <c r="W43">
        <f t="shared" si="4"/>
        <v>4.4625000000042547E-4</v>
      </c>
      <c r="Y43">
        <f t="shared" si="5"/>
        <v>4.749999999999588E-4</v>
      </c>
    </row>
    <row r="44" spans="2:25" x14ac:dyDescent="0.2">
      <c r="B44">
        <v>100000</v>
      </c>
      <c r="C44">
        <v>1400.9</v>
      </c>
      <c r="D44">
        <v>-10397</v>
      </c>
      <c r="E44">
        <v>44155.199999999997</v>
      </c>
      <c r="F44">
        <v>-0.26469900000000002</v>
      </c>
      <c r="G44">
        <v>1733</v>
      </c>
      <c r="H44">
        <v>267</v>
      </c>
      <c r="P44">
        <v>15</v>
      </c>
      <c r="Q44">
        <v>-10437.746999999999</v>
      </c>
      <c r="R44">
        <v>1698.44</v>
      </c>
      <c r="S44">
        <v>301.56</v>
      </c>
      <c r="T44">
        <f t="shared" si="1"/>
        <v>0.15078</v>
      </c>
      <c r="U44">
        <f t="shared" si="2"/>
        <v>-5.2188734999999999</v>
      </c>
      <c r="V44">
        <f t="shared" si="3"/>
        <v>2.4569368250002555E-3</v>
      </c>
      <c r="W44">
        <f t="shared" si="4"/>
        <v>1.2864999999999682E-3</v>
      </c>
      <c r="Y44">
        <f t="shared" si="5"/>
        <v>5.1999999999999599E-3</v>
      </c>
    </row>
    <row r="45" spans="2:25" x14ac:dyDescent="0.2">
      <c r="E45">
        <f>AVERAGE(E35:E39)/2000</f>
        <v>22.0860479581</v>
      </c>
      <c r="G45">
        <f>AVERAGE(G35:G44)</f>
        <v>1693.4</v>
      </c>
      <c r="H45">
        <f>AVERAGE(H35:H44)</f>
        <v>306.60000000000002</v>
      </c>
      <c r="I45">
        <f>STDEV(D35:D44)/SQRT(COUNT(D35:D44))</f>
        <v>7.6147001335851483</v>
      </c>
      <c r="P45">
        <v>23</v>
      </c>
      <c r="Q45">
        <v>-10632.3935</v>
      </c>
      <c r="R45">
        <v>1539.9549999999999</v>
      </c>
      <c r="S45">
        <v>460.04500000000002</v>
      </c>
      <c r="T45">
        <f t="shared" si="1"/>
        <v>0.23002250000000002</v>
      </c>
      <c r="U45">
        <f t="shared" si="2"/>
        <v>-5.3161967500000005</v>
      </c>
      <c r="V45">
        <f t="shared" si="3"/>
        <v>-2.1833750740625657E-2</v>
      </c>
      <c r="W45">
        <f t="shared" si="4"/>
        <v>5.4774999999995799E-4</v>
      </c>
      <c r="Y45">
        <f t="shared" si="5"/>
        <v>9.7826086956679916E-5</v>
      </c>
    </row>
    <row r="46" spans="2:25" x14ac:dyDescent="0.2">
      <c r="B46" t="s">
        <v>16</v>
      </c>
      <c r="P46">
        <v>30</v>
      </c>
      <c r="Q46">
        <v>-10809.861500000001</v>
      </c>
      <c r="R46">
        <v>1399.135</v>
      </c>
      <c r="S46">
        <v>600.86500000000001</v>
      </c>
      <c r="T46">
        <f t="shared" si="1"/>
        <v>0.30043249999999999</v>
      </c>
      <c r="U46">
        <f t="shared" si="2"/>
        <v>-5.4049307500000001</v>
      </c>
      <c r="V46">
        <f t="shared" si="3"/>
        <v>-4.5675518403125448E-2</v>
      </c>
      <c r="W46">
        <f t="shared" si="4"/>
        <v>3.057499999998825E-4</v>
      </c>
      <c r="Y46">
        <f t="shared" si="5"/>
        <v>1.4416666666666818E-3</v>
      </c>
    </row>
    <row r="47" spans="2:25" x14ac:dyDescent="0.2">
      <c r="B47">
        <v>100000</v>
      </c>
      <c r="C47">
        <v>1401.167721</v>
      </c>
      <c r="D47">
        <v>-10646.843659</v>
      </c>
      <c r="E47">
        <v>44264.674417000002</v>
      </c>
      <c r="F47">
        <v>-4.4504330000000003</v>
      </c>
      <c r="G47">
        <v>1530</v>
      </c>
      <c r="H47">
        <v>470</v>
      </c>
      <c r="P47">
        <v>40</v>
      </c>
      <c r="Q47">
        <v>-11054.3285</v>
      </c>
      <c r="R47">
        <v>1199.085</v>
      </c>
      <c r="S47">
        <v>800.91499999999996</v>
      </c>
      <c r="T47">
        <f>S47/SUM(R47:S47)</f>
        <v>0.40045749999999997</v>
      </c>
      <c r="U47">
        <f t="shared" si="2"/>
        <v>-5.5271642500000002</v>
      </c>
      <c r="V47">
        <f t="shared" si="3"/>
        <v>-7.572260255937513E-2</v>
      </c>
      <c r="W47">
        <f t="shared" si="4"/>
        <v>5.3675000000019679E-4</v>
      </c>
      <c r="Y47">
        <f t="shared" si="5"/>
        <v>1.1437499999999545E-3</v>
      </c>
    </row>
    <row r="48" spans="2:25" x14ac:dyDescent="0.2">
      <c r="B48">
        <v>100000</v>
      </c>
      <c r="C48">
        <v>1400.9690929999999</v>
      </c>
      <c r="D48">
        <v>-10618.395481</v>
      </c>
      <c r="E48">
        <v>44247.748784000003</v>
      </c>
      <c r="F48">
        <v>-4.3479739999999998</v>
      </c>
      <c r="G48">
        <v>1552</v>
      </c>
      <c r="H48">
        <v>448</v>
      </c>
      <c r="P48">
        <v>50</v>
      </c>
      <c r="Q48">
        <v>-11278.8575</v>
      </c>
      <c r="R48">
        <v>1001.155</v>
      </c>
      <c r="S48">
        <v>998.84500000000003</v>
      </c>
      <c r="T48">
        <f t="shared" si="1"/>
        <v>0.49942249999999999</v>
      </c>
      <c r="U48">
        <f t="shared" si="2"/>
        <v>-5.6394287500000004</v>
      </c>
      <c r="V48">
        <f t="shared" si="3"/>
        <v>-9.6777618490625716E-2</v>
      </c>
      <c r="W48">
        <f t="shared" si="4"/>
        <v>9.0825000000016587E-4</v>
      </c>
      <c r="Y48">
        <f t="shared" si="5"/>
        <v>1.1549999999999727E-3</v>
      </c>
    </row>
    <row r="49" spans="2:25" x14ac:dyDescent="0.2">
      <c r="B49">
        <v>100000</v>
      </c>
      <c r="C49">
        <v>1400.4844169999999</v>
      </c>
      <c r="D49">
        <v>-10628.988008</v>
      </c>
      <c r="E49">
        <v>44238.274452999998</v>
      </c>
      <c r="F49">
        <v>-4.3950360000000002</v>
      </c>
      <c r="G49">
        <v>1546</v>
      </c>
      <c r="H49">
        <v>454</v>
      </c>
      <c r="P49">
        <v>60</v>
      </c>
      <c r="Q49">
        <v>-11487.976000000001</v>
      </c>
      <c r="R49">
        <v>797.27499999999998</v>
      </c>
      <c r="S49">
        <v>1202.7249999999999</v>
      </c>
      <c r="T49">
        <f t="shared" si="1"/>
        <v>0.60136249999999991</v>
      </c>
      <c r="U49">
        <f t="shared" si="2"/>
        <v>-5.7439879999999999</v>
      </c>
      <c r="V49">
        <f t="shared" si="3"/>
        <v>-0.10738552401562496</v>
      </c>
      <c r="W49">
        <f t="shared" si="4"/>
        <v>5.4499999999979565E-4</v>
      </c>
      <c r="Y49">
        <f t="shared" si="5"/>
        <v>2.2708333333331626E-3</v>
      </c>
    </row>
    <row r="50" spans="2:25" x14ac:dyDescent="0.2">
      <c r="B50">
        <v>100000</v>
      </c>
      <c r="C50">
        <v>1399.853368</v>
      </c>
      <c r="D50">
        <v>-10625.683279999999</v>
      </c>
      <c r="E50">
        <v>44247.500161999997</v>
      </c>
      <c r="F50">
        <v>-4.2889270000000002</v>
      </c>
      <c r="G50">
        <v>1546</v>
      </c>
      <c r="H50">
        <v>454</v>
      </c>
      <c r="P50">
        <v>70</v>
      </c>
      <c r="Q50">
        <v>-11660.517</v>
      </c>
      <c r="R50">
        <v>600.86500000000001</v>
      </c>
      <c r="S50">
        <v>1399.135</v>
      </c>
      <c r="T50">
        <f t="shared" si="1"/>
        <v>0.69956750000000001</v>
      </c>
      <c r="U50">
        <f t="shared" si="2"/>
        <v>-5.8302585000000002</v>
      </c>
      <c r="V50">
        <f t="shared" si="3"/>
        <v>-0.10314698159687552</v>
      </c>
      <c r="W50">
        <f t="shared" si="4"/>
        <v>9.4249999999984624E-4</v>
      </c>
      <c r="Y50">
        <f t="shared" si="5"/>
        <v>6.1785714285714937E-4</v>
      </c>
    </row>
    <row r="51" spans="2:25" x14ac:dyDescent="0.2">
      <c r="B51">
        <v>100000</v>
      </c>
      <c r="C51">
        <v>1400.568524</v>
      </c>
      <c r="D51">
        <v>-10622.485259999999</v>
      </c>
      <c r="E51">
        <v>44250.071412999998</v>
      </c>
      <c r="F51">
        <v>-4.4177939999999998</v>
      </c>
      <c r="G51">
        <v>1550</v>
      </c>
      <c r="H51">
        <v>450</v>
      </c>
      <c r="I51">
        <f>AVERAGE(D47:D56)</f>
        <v>-10631.719568800001</v>
      </c>
      <c r="J51">
        <f>I51/2000</f>
        <v>-5.3158597844000006</v>
      </c>
      <c r="K51">
        <f>J51-(G57*$J$8+H57*$J$147)/2000</f>
        <v>-2.2331824467930694E-2</v>
      </c>
      <c r="L51">
        <f>H57/SUM(G57:H57)</f>
        <v>0.2291</v>
      </c>
      <c r="M51">
        <f>AVERAGE(E47:E56)/2000</f>
        <v>22.126333461449999</v>
      </c>
      <c r="P51">
        <v>80</v>
      </c>
      <c r="Q51">
        <v>-11806.458500000001</v>
      </c>
      <c r="R51">
        <v>399.83</v>
      </c>
      <c r="S51">
        <v>1600.17</v>
      </c>
      <c r="T51">
        <f t="shared" si="1"/>
        <v>0.80008500000000005</v>
      </c>
      <c r="U51">
        <f t="shared" si="2"/>
        <v>-5.9032292500000008</v>
      </c>
      <c r="V51">
        <f t="shared" si="3"/>
        <v>-8.3477411131250179E-2</v>
      </c>
      <c r="W51">
        <f t="shared" si="4"/>
        <v>6.23249999999409E-4</v>
      </c>
      <c r="Y51">
        <f t="shared" si="5"/>
        <v>1.0624999999997442E-4</v>
      </c>
    </row>
    <row r="52" spans="2:25" x14ac:dyDescent="0.2">
      <c r="B52">
        <v>100000</v>
      </c>
      <c r="C52">
        <v>1401.83</v>
      </c>
      <c r="D52">
        <v>-10595.7</v>
      </c>
      <c r="E52">
        <v>44236</v>
      </c>
      <c r="F52">
        <v>0.17946599999999999</v>
      </c>
      <c r="G52">
        <v>1571</v>
      </c>
      <c r="H52">
        <v>429</v>
      </c>
      <c r="P52">
        <v>90</v>
      </c>
      <c r="Q52">
        <v>-11920.165499999999</v>
      </c>
      <c r="R52">
        <v>200.02</v>
      </c>
      <c r="S52">
        <v>1799.98</v>
      </c>
      <c r="T52">
        <f t="shared" si="1"/>
        <v>0.89998999999999996</v>
      </c>
      <c r="U52">
        <f t="shared" si="2"/>
        <v>-5.9600827499999998</v>
      </c>
      <c r="V52">
        <f t="shared" si="3"/>
        <v>-4.8255091337500389E-2</v>
      </c>
      <c r="W52">
        <f t="shared" si="4"/>
        <v>5.097499999999755E-4</v>
      </c>
      <c r="Y52">
        <f t="shared" si="5"/>
        <v>1.1111111111164165E-5</v>
      </c>
    </row>
    <row r="53" spans="2:25" x14ac:dyDescent="0.2">
      <c r="B53">
        <v>100000</v>
      </c>
      <c r="C53">
        <v>1398.99</v>
      </c>
      <c r="D53">
        <v>-10648.3</v>
      </c>
      <c r="E53">
        <v>44277.4</v>
      </c>
      <c r="F53">
        <v>2.3978699999999999E-2</v>
      </c>
      <c r="G53">
        <v>1526</v>
      </c>
      <c r="H53">
        <v>474</v>
      </c>
      <c r="P53">
        <v>100</v>
      </c>
      <c r="Q53">
        <v>-12008.0005</v>
      </c>
      <c r="R53">
        <v>0</v>
      </c>
      <c r="S53">
        <v>2000</v>
      </c>
      <c r="T53">
        <f t="shared" si="1"/>
        <v>1</v>
      </c>
      <c r="U53">
        <f t="shared" si="2"/>
        <v>-6.0040002499999998</v>
      </c>
      <c r="V53">
        <f t="shared" si="3"/>
        <v>0</v>
      </c>
      <c r="W53">
        <f t="shared" si="4"/>
        <v>1.5249999999689123E-5</v>
      </c>
      <c r="Y53">
        <f t="shared" si="5"/>
        <v>0</v>
      </c>
    </row>
    <row r="54" spans="2:25" x14ac:dyDescent="0.2">
      <c r="B54">
        <v>100000</v>
      </c>
      <c r="C54">
        <v>1398.34</v>
      </c>
      <c r="D54">
        <v>-10632.5</v>
      </c>
      <c r="E54">
        <v>44222.3</v>
      </c>
      <c r="F54">
        <v>0.10298</v>
      </c>
      <c r="G54">
        <v>1547</v>
      </c>
      <c r="H54">
        <v>453</v>
      </c>
    </row>
    <row r="55" spans="2:25" x14ac:dyDescent="0.2">
      <c r="B55">
        <v>100000</v>
      </c>
      <c r="C55">
        <v>1400.27</v>
      </c>
      <c r="D55">
        <v>-10676.1</v>
      </c>
      <c r="E55">
        <v>44296.1</v>
      </c>
      <c r="F55">
        <v>-0.78615999999999997</v>
      </c>
      <c r="G55">
        <v>1501</v>
      </c>
      <c r="H55">
        <v>499</v>
      </c>
      <c r="Y55">
        <f>MAX(Y42:Y53)</f>
        <v>6.900000000000084E-3</v>
      </c>
    </row>
    <row r="56" spans="2:25" x14ac:dyDescent="0.2">
      <c r="B56">
        <v>100000</v>
      </c>
      <c r="C56">
        <v>1399.21</v>
      </c>
      <c r="D56">
        <v>-10622.2</v>
      </c>
      <c r="E56">
        <v>44246.6</v>
      </c>
      <c r="F56">
        <v>-1.75559</v>
      </c>
      <c r="G56">
        <v>1549</v>
      </c>
      <c r="H56">
        <v>451</v>
      </c>
    </row>
    <row r="57" spans="2:25" x14ac:dyDescent="0.2">
      <c r="E57">
        <f>AVERAGE(E47:E51)/2000</f>
        <v>22.124826922899995</v>
      </c>
      <c r="G57">
        <f>AVERAGE(G47:G56)</f>
        <v>1541.8</v>
      </c>
      <c r="H57">
        <f>AVERAGE(H47:H56)</f>
        <v>458.2</v>
      </c>
      <c r="I57">
        <f>STDEV(D47:D56)/SQRT(COUNT(D47:D56))</f>
        <v>6.8057280268448572</v>
      </c>
    </row>
    <row r="58" spans="2:25" x14ac:dyDescent="0.2">
      <c r="B58" t="s">
        <v>41</v>
      </c>
    </row>
    <row r="59" spans="2:25" x14ac:dyDescent="0.2">
      <c r="B59">
        <v>100000</v>
      </c>
      <c r="C59">
        <v>1398.616225</v>
      </c>
      <c r="D59">
        <v>-10825.048666000001</v>
      </c>
      <c r="E59">
        <v>44314.885607999997</v>
      </c>
      <c r="F59">
        <v>-4.2348800000000004</v>
      </c>
      <c r="G59">
        <v>1389</v>
      </c>
      <c r="H59">
        <v>611</v>
      </c>
    </row>
    <row r="60" spans="2:25" x14ac:dyDescent="0.2">
      <c r="B60">
        <v>100000</v>
      </c>
      <c r="C60">
        <v>1399.6462819999999</v>
      </c>
      <c r="D60">
        <v>-10773.207826</v>
      </c>
      <c r="E60">
        <v>44312.057078999998</v>
      </c>
      <c r="F60">
        <v>-4.4136160000000002</v>
      </c>
      <c r="G60">
        <v>1428</v>
      </c>
      <c r="H60">
        <v>572</v>
      </c>
    </row>
    <row r="61" spans="2:25" x14ac:dyDescent="0.2">
      <c r="B61">
        <v>100000</v>
      </c>
      <c r="C61">
        <v>1400.29042</v>
      </c>
      <c r="D61">
        <v>-10819.469972999999</v>
      </c>
      <c r="E61">
        <v>44324.111838999997</v>
      </c>
      <c r="F61">
        <v>-4.275671</v>
      </c>
      <c r="G61">
        <v>1392</v>
      </c>
      <c r="H61">
        <v>608</v>
      </c>
    </row>
    <row r="62" spans="2:25" x14ac:dyDescent="0.2">
      <c r="B62">
        <v>100000</v>
      </c>
      <c r="C62">
        <v>1400.1314580000001</v>
      </c>
      <c r="D62">
        <v>-10804.086248</v>
      </c>
      <c r="E62">
        <v>44338.292753000002</v>
      </c>
      <c r="F62">
        <v>-4.2662829999999996</v>
      </c>
      <c r="G62">
        <v>1400</v>
      </c>
      <c r="H62">
        <v>600</v>
      </c>
    </row>
    <row r="63" spans="2:25" x14ac:dyDescent="0.2">
      <c r="B63">
        <v>100000</v>
      </c>
      <c r="C63">
        <v>1400.1968199999999</v>
      </c>
      <c r="D63">
        <v>-10784.437644</v>
      </c>
      <c r="E63">
        <v>44305.273108000001</v>
      </c>
      <c r="F63">
        <v>-4.3913820000000001</v>
      </c>
      <c r="G63">
        <v>1420</v>
      </c>
      <c r="H63">
        <v>580</v>
      </c>
      <c r="I63">
        <f>AVERAGE(D59:D68)</f>
        <v>-10806.615035699999</v>
      </c>
      <c r="J63">
        <f>I63/2000</f>
        <v>-5.4033075178499992</v>
      </c>
      <c r="K63">
        <f>J63-(G69*$J$8+H69*$J$147)/2000</f>
        <v>-4.4893744383847967E-2</v>
      </c>
      <c r="L63">
        <f>H69/SUM(G69:H69)</f>
        <v>0.29949999999999999</v>
      </c>
      <c r="M63">
        <f>AVERAGE(E59:E68)/2000</f>
        <v>22.162156019349997</v>
      </c>
    </row>
    <row r="64" spans="2:25" x14ac:dyDescent="0.2">
      <c r="B64">
        <v>100000</v>
      </c>
      <c r="C64">
        <v>1399.93</v>
      </c>
      <c r="D64">
        <v>-10831.6</v>
      </c>
      <c r="E64">
        <v>44314.6</v>
      </c>
      <c r="F64">
        <v>0.30295899999999998</v>
      </c>
      <c r="G64">
        <v>1386</v>
      </c>
      <c r="H64">
        <v>614</v>
      </c>
    </row>
    <row r="65" spans="2:13" x14ac:dyDescent="0.2">
      <c r="B65">
        <v>100000</v>
      </c>
      <c r="C65">
        <v>1400.18</v>
      </c>
      <c r="D65">
        <v>-10844.7</v>
      </c>
      <c r="E65">
        <v>44341.7</v>
      </c>
      <c r="F65">
        <v>0.25569700000000001</v>
      </c>
      <c r="G65">
        <v>1370</v>
      </c>
      <c r="H65">
        <v>630</v>
      </c>
    </row>
    <row r="66" spans="2:13" x14ac:dyDescent="0.2">
      <c r="B66">
        <v>100000</v>
      </c>
      <c r="C66">
        <v>1398.41</v>
      </c>
      <c r="D66">
        <v>-10804.2</v>
      </c>
      <c r="E66">
        <v>44329.5</v>
      </c>
      <c r="F66">
        <v>-0.114786</v>
      </c>
      <c r="G66">
        <v>1402</v>
      </c>
      <c r="H66">
        <v>598</v>
      </c>
    </row>
    <row r="67" spans="2:13" x14ac:dyDescent="0.2">
      <c r="B67">
        <v>100000</v>
      </c>
      <c r="C67">
        <v>1399.57</v>
      </c>
      <c r="D67">
        <v>-10758.7</v>
      </c>
      <c r="E67">
        <v>44318.7</v>
      </c>
      <c r="F67">
        <v>-0.69617099999999998</v>
      </c>
      <c r="G67">
        <v>1436</v>
      </c>
      <c r="H67">
        <v>564</v>
      </c>
    </row>
    <row r="68" spans="2:13" x14ac:dyDescent="0.2">
      <c r="B68">
        <v>100000</v>
      </c>
      <c r="C68">
        <v>1400.54</v>
      </c>
      <c r="D68">
        <v>-10820.7</v>
      </c>
      <c r="E68">
        <v>44344</v>
      </c>
      <c r="F68">
        <v>0.84025899999999998</v>
      </c>
      <c r="G68">
        <v>1387</v>
      </c>
      <c r="H68">
        <v>613</v>
      </c>
    </row>
    <row r="69" spans="2:13" x14ac:dyDescent="0.2">
      <c r="E69">
        <f>AVERAGE(E59:E63)/2000</f>
        <v>22.159462038699996</v>
      </c>
      <c r="G69">
        <f>AVERAGE(G59:G68)</f>
        <v>1401</v>
      </c>
      <c r="H69">
        <f>AVERAGE(H59:H68)</f>
        <v>599</v>
      </c>
      <c r="I69">
        <f>STDEV(D59:D68)/SQRT(COUNT(D59:D68))</f>
        <v>8.6243218596608191</v>
      </c>
    </row>
    <row r="70" spans="2:13" x14ac:dyDescent="0.2">
      <c r="B70" t="s">
        <v>17</v>
      </c>
    </row>
    <row r="71" spans="2:13" x14ac:dyDescent="0.2">
      <c r="B71">
        <v>100000</v>
      </c>
      <c r="C71">
        <v>1399.1702090000001</v>
      </c>
      <c r="D71">
        <v>-11019.880702</v>
      </c>
      <c r="E71">
        <v>44376.995540000004</v>
      </c>
      <c r="F71">
        <v>-4.238766</v>
      </c>
      <c r="G71">
        <v>1238</v>
      </c>
      <c r="H71">
        <v>762</v>
      </c>
    </row>
    <row r="72" spans="2:13" x14ac:dyDescent="0.2">
      <c r="B72">
        <v>100000</v>
      </c>
      <c r="C72">
        <v>1399.887248</v>
      </c>
      <c r="D72">
        <v>-11013.166547000001</v>
      </c>
      <c r="E72">
        <v>44420.099645000002</v>
      </c>
      <c r="F72">
        <v>-4.4342920000000001</v>
      </c>
      <c r="G72">
        <v>1233</v>
      </c>
      <c r="H72">
        <v>767</v>
      </c>
    </row>
    <row r="73" spans="2:13" x14ac:dyDescent="0.2">
      <c r="B73">
        <v>100000</v>
      </c>
      <c r="C73">
        <v>1398.1380810000001</v>
      </c>
      <c r="D73">
        <v>-11065.441922</v>
      </c>
      <c r="E73">
        <v>44445.692593</v>
      </c>
      <c r="F73">
        <v>-4.473814</v>
      </c>
      <c r="G73">
        <v>1190</v>
      </c>
      <c r="H73">
        <v>810</v>
      </c>
    </row>
    <row r="74" spans="2:13" x14ac:dyDescent="0.2">
      <c r="B74">
        <v>100000</v>
      </c>
      <c r="C74">
        <v>1399.6767400000001</v>
      </c>
      <c r="D74">
        <v>-11090.906381000001</v>
      </c>
      <c r="E74">
        <v>44443.411617999998</v>
      </c>
      <c r="F74">
        <v>-4.2253579999999999</v>
      </c>
      <c r="G74">
        <v>1171</v>
      </c>
      <c r="H74">
        <v>829</v>
      </c>
    </row>
    <row r="75" spans="2:13" x14ac:dyDescent="0.2">
      <c r="B75">
        <v>100000</v>
      </c>
      <c r="C75">
        <v>1400.345382</v>
      </c>
      <c r="D75">
        <v>-11010.982419</v>
      </c>
      <c r="E75">
        <v>44409.888107999999</v>
      </c>
      <c r="F75">
        <v>-4.333037</v>
      </c>
      <c r="G75">
        <v>1238</v>
      </c>
      <c r="H75">
        <v>762</v>
      </c>
      <c r="I75">
        <f>AVERAGE(D71:D80)</f>
        <v>-11049.8177971</v>
      </c>
      <c r="J75">
        <f>I75/2000</f>
        <v>-5.5249088985500006</v>
      </c>
      <c r="K75">
        <f>J75-(G81*$J$8+H81*$J$147)/2000</f>
        <v>-7.6217206963634432E-2</v>
      </c>
      <c r="L75">
        <f>H81/SUM(G81:H81)</f>
        <v>0.39744999999999997</v>
      </c>
      <c r="M75">
        <f>AVERAGE(E71:E80)/2000</f>
        <v>22.212519375199999</v>
      </c>
    </row>
    <row r="76" spans="2:13" x14ac:dyDescent="0.2">
      <c r="B76">
        <v>100000</v>
      </c>
      <c r="C76">
        <v>1400.61</v>
      </c>
      <c r="D76">
        <v>-11016</v>
      </c>
      <c r="E76">
        <v>44386.400000000001</v>
      </c>
      <c r="F76">
        <v>0.1578</v>
      </c>
      <c r="G76">
        <v>1239</v>
      </c>
      <c r="H76">
        <v>761</v>
      </c>
    </row>
    <row r="77" spans="2:13" x14ac:dyDescent="0.2">
      <c r="B77">
        <v>100000</v>
      </c>
      <c r="C77">
        <v>1401.18</v>
      </c>
      <c r="D77">
        <v>-11091.7</v>
      </c>
      <c r="E77">
        <v>44489.1</v>
      </c>
      <c r="F77">
        <v>0.65276900000000004</v>
      </c>
      <c r="G77">
        <v>1163</v>
      </c>
      <c r="H77">
        <v>837</v>
      </c>
    </row>
    <row r="78" spans="2:13" x14ac:dyDescent="0.2">
      <c r="B78">
        <v>100000</v>
      </c>
      <c r="C78">
        <v>1399.69</v>
      </c>
      <c r="D78">
        <v>-11084.2</v>
      </c>
      <c r="E78">
        <v>44423.199999999997</v>
      </c>
      <c r="F78">
        <v>-0.99060700000000002</v>
      </c>
      <c r="G78">
        <v>1178</v>
      </c>
      <c r="H78">
        <v>822</v>
      </c>
    </row>
    <row r="79" spans="2:13" x14ac:dyDescent="0.2">
      <c r="B79">
        <v>100000</v>
      </c>
      <c r="C79">
        <v>1400.31</v>
      </c>
      <c r="D79">
        <v>-11065.2</v>
      </c>
      <c r="E79">
        <v>44431.5</v>
      </c>
      <c r="F79">
        <v>-6.0973600000000003E-2</v>
      </c>
      <c r="G79">
        <v>1193</v>
      </c>
      <c r="H79">
        <v>807</v>
      </c>
    </row>
    <row r="80" spans="2:13" x14ac:dyDescent="0.2">
      <c r="B80">
        <v>100000</v>
      </c>
      <c r="C80">
        <v>1397.95</v>
      </c>
      <c r="D80">
        <v>-11040.7</v>
      </c>
      <c r="E80">
        <v>44424.1</v>
      </c>
      <c r="F80">
        <v>-7.47781E-2</v>
      </c>
      <c r="G80">
        <v>1208</v>
      </c>
      <c r="H80">
        <v>792</v>
      </c>
    </row>
    <row r="81" spans="2:13" x14ac:dyDescent="0.2">
      <c r="E81">
        <f>AVERAGE(E71:E75)/2000</f>
        <v>22.209608750399997</v>
      </c>
      <c r="G81">
        <f>AVERAGE(G71:G80)</f>
        <v>1205.0999999999999</v>
      </c>
      <c r="H81">
        <f>AVERAGE(H71:H80)</f>
        <v>794.9</v>
      </c>
      <c r="I81">
        <f>STDEV(D71:D80)/SQRT(COUNT(D71:D80))</f>
        <v>10.582879245697448</v>
      </c>
    </row>
    <row r="82" spans="2:13" x14ac:dyDescent="0.2">
      <c r="B82" t="s">
        <v>42</v>
      </c>
    </row>
    <row r="83" spans="2:13" x14ac:dyDescent="0.2">
      <c r="B83">
        <v>100000</v>
      </c>
      <c r="C83">
        <v>1398.7296229999999</v>
      </c>
      <c r="D83">
        <v>-11233.484741</v>
      </c>
      <c r="E83">
        <v>44532.471399000002</v>
      </c>
      <c r="F83">
        <v>-4.5258849999999997</v>
      </c>
      <c r="G83">
        <v>1046</v>
      </c>
      <c r="H83">
        <v>954</v>
      </c>
    </row>
    <row r="84" spans="2:13" x14ac:dyDescent="0.2">
      <c r="B84">
        <v>100000</v>
      </c>
      <c r="C84">
        <v>1400.7577759999999</v>
      </c>
      <c r="D84">
        <v>-11257.488885999999</v>
      </c>
      <c r="E84">
        <v>44553.352169999998</v>
      </c>
      <c r="F84">
        <v>-4.2970439999999996</v>
      </c>
      <c r="G84">
        <v>1025</v>
      </c>
      <c r="H84">
        <v>975</v>
      </c>
    </row>
    <row r="85" spans="2:13" x14ac:dyDescent="0.2">
      <c r="B85">
        <v>100000</v>
      </c>
      <c r="C85">
        <v>1398.9904819999999</v>
      </c>
      <c r="D85">
        <v>-11253.744449</v>
      </c>
      <c r="E85">
        <v>44549.846571000002</v>
      </c>
      <c r="F85">
        <v>-4.3320590000000001</v>
      </c>
      <c r="G85">
        <v>1026</v>
      </c>
      <c r="H85">
        <v>974</v>
      </c>
    </row>
    <row r="86" spans="2:13" x14ac:dyDescent="0.2">
      <c r="B86">
        <v>100000</v>
      </c>
      <c r="C86">
        <v>1399.886849</v>
      </c>
      <c r="D86">
        <v>-11292.159718999999</v>
      </c>
      <c r="E86">
        <v>44606.072612999997</v>
      </c>
      <c r="F86">
        <v>-4.2644549999999999</v>
      </c>
      <c r="G86">
        <v>987</v>
      </c>
      <c r="H86">
        <v>1013</v>
      </c>
    </row>
    <row r="87" spans="2:13" x14ac:dyDescent="0.2">
      <c r="B87">
        <v>100000</v>
      </c>
      <c r="C87">
        <v>1399.0179459999999</v>
      </c>
      <c r="D87">
        <v>-11253.501275000001</v>
      </c>
      <c r="E87">
        <v>44579.574615999998</v>
      </c>
      <c r="F87">
        <v>-4.4069510000000003</v>
      </c>
      <c r="G87">
        <v>1022</v>
      </c>
      <c r="H87">
        <v>978</v>
      </c>
      <c r="I87">
        <f>AVERAGE(D83:D92)</f>
        <v>-11257.327906999999</v>
      </c>
      <c r="J87">
        <f>I87/2000</f>
        <v>-5.6286639534999994</v>
      </c>
      <c r="K87">
        <f>J87-(G93*$J$8+H93*$J$147)/2000</f>
        <v>-9.4809631650154103E-2</v>
      </c>
      <c r="L87">
        <f>H93/SUM(G93:H93)</f>
        <v>0.48985000000000001</v>
      </c>
      <c r="M87">
        <f>AVERAGE(E83:E92)/2000</f>
        <v>22.285545868449997</v>
      </c>
    </row>
    <row r="88" spans="2:13" x14ac:dyDescent="0.2">
      <c r="B88">
        <v>100000</v>
      </c>
      <c r="C88">
        <v>1400.02</v>
      </c>
      <c r="D88">
        <v>-11280.6</v>
      </c>
      <c r="E88">
        <v>44584.800000000003</v>
      </c>
      <c r="F88">
        <v>0.31952999999999998</v>
      </c>
      <c r="G88">
        <v>1001</v>
      </c>
      <c r="H88">
        <v>999</v>
      </c>
    </row>
    <row r="89" spans="2:13" x14ac:dyDescent="0.2">
      <c r="B89">
        <v>100000</v>
      </c>
      <c r="C89">
        <v>1400.63</v>
      </c>
      <c r="D89">
        <v>-11255.7</v>
      </c>
      <c r="E89">
        <v>44583.199999999997</v>
      </c>
      <c r="F89">
        <v>0.57490399999999997</v>
      </c>
      <c r="G89">
        <v>1016</v>
      </c>
      <c r="H89">
        <v>984</v>
      </c>
    </row>
    <row r="90" spans="2:13" x14ac:dyDescent="0.2">
      <c r="B90">
        <v>100000</v>
      </c>
      <c r="C90">
        <v>1398.5</v>
      </c>
      <c r="D90">
        <v>-11285.2</v>
      </c>
      <c r="E90">
        <v>44594.7</v>
      </c>
      <c r="F90">
        <v>0.40698499999999999</v>
      </c>
      <c r="G90">
        <v>997</v>
      </c>
      <c r="H90">
        <v>1003</v>
      </c>
    </row>
    <row r="91" spans="2:13" x14ac:dyDescent="0.2">
      <c r="B91">
        <v>100000</v>
      </c>
      <c r="C91">
        <v>1398.5</v>
      </c>
      <c r="D91">
        <v>-11246</v>
      </c>
      <c r="E91">
        <v>44564.6</v>
      </c>
      <c r="F91">
        <v>0.72683799999999998</v>
      </c>
      <c r="G91">
        <v>1032</v>
      </c>
      <c r="H91">
        <v>968</v>
      </c>
    </row>
    <row r="92" spans="2:13" x14ac:dyDescent="0.2">
      <c r="B92">
        <v>100000</v>
      </c>
      <c r="C92">
        <v>1401.06</v>
      </c>
      <c r="D92">
        <v>-11215.4</v>
      </c>
      <c r="E92">
        <v>44562.3</v>
      </c>
      <c r="F92">
        <v>0.52645900000000001</v>
      </c>
      <c r="G92">
        <v>1051</v>
      </c>
      <c r="H92">
        <v>949</v>
      </c>
    </row>
    <row r="93" spans="2:13" x14ac:dyDescent="0.2">
      <c r="E93">
        <f>AVERAGE(E83:E87)/2000</f>
        <v>22.282131736899998</v>
      </c>
      <c r="G93">
        <f>AVERAGE(G83:G92)</f>
        <v>1020.3</v>
      </c>
      <c r="H93">
        <f>AVERAGE(H83:H92)</f>
        <v>979.7</v>
      </c>
      <c r="I93">
        <f>STDEV(D83:D92)/SQRT(COUNT(D83:D92))</f>
        <v>7.4659424607493445</v>
      </c>
    </row>
    <row r="94" spans="2:13" x14ac:dyDescent="0.2">
      <c r="B94" t="s">
        <v>18</v>
      </c>
    </row>
    <row r="95" spans="2:13" x14ac:dyDescent="0.2">
      <c r="B95">
        <v>100000</v>
      </c>
      <c r="C95">
        <v>1400.385914</v>
      </c>
      <c r="D95">
        <v>-11485.497520999999</v>
      </c>
      <c r="E95">
        <v>44791.528100000003</v>
      </c>
      <c r="F95">
        <v>-4.3645480000000001</v>
      </c>
      <c r="G95">
        <v>800</v>
      </c>
      <c r="H95">
        <v>1200</v>
      </c>
    </row>
    <row r="96" spans="2:13" x14ac:dyDescent="0.2">
      <c r="B96">
        <v>100000</v>
      </c>
      <c r="C96">
        <v>1400.8578749999999</v>
      </c>
      <c r="D96">
        <v>-11475.089878999999</v>
      </c>
      <c r="E96">
        <v>44798.413568000004</v>
      </c>
      <c r="F96">
        <v>-4.3241509999999996</v>
      </c>
      <c r="G96">
        <v>805</v>
      </c>
      <c r="H96">
        <v>1195</v>
      </c>
    </row>
    <row r="97" spans="2:13" x14ac:dyDescent="0.2">
      <c r="B97">
        <v>100000</v>
      </c>
      <c r="C97">
        <v>1398.855264</v>
      </c>
      <c r="D97">
        <v>-11477.701865999999</v>
      </c>
      <c r="E97">
        <v>44811.831357000003</v>
      </c>
      <c r="F97">
        <v>-4.2823510000000002</v>
      </c>
      <c r="G97">
        <v>796</v>
      </c>
      <c r="H97">
        <v>1204</v>
      </c>
    </row>
    <row r="98" spans="2:13" x14ac:dyDescent="0.2">
      <c r="B98">
        <v>100000</v>
      </c>
      <c r="C98">
        <v>1400.9132099999999</v>
      </c>
      <c r="D98">
        <v>-11486.973292999999</v>
      </c>
      <c r="E98">
        <v>44806.968087000001</v>
      </c>
      <c r="F98">
        <v>-4.531352</v>
      </c>
      <c r="G98">
        <v>791</v>
      </c>
      <c r="H98">
        <v>1209</v>
      </c>
    </row>
    <row r="99" spans="2:13" x14ac:dyDescent="0.2">
      <c r="B99">
        <v>100000</v>
      </c>
      <c r="C99">
        <v>1400.5022550000001</v>
      </c>
      <c r="D99">
        <v>-11489.729434999999</v>
      </c>
      <c r="E99">
        <v>44800.509385999998</v>
      </c>
      <c r="F99">
        <v>-4.3302360000000002</v>
      </c>
      <c r="G99">
        <v>789</v>
      </c>
      <c r="H99">
        <v>1211</v>
      </c>
      <c r="I99">
        <f>AVERAGE(D95:D104)</f>
        <v>-11471.1791994</v>
      </c>
      <c r="J99">
        <f>I99/2000</f>
        <v>-5.7355895996999999</v>
      </c>
      <c r="K99">
        <f>J99-(G105*$J$8+H105*$J$147)/2000</f>
        <v>-0.10459089224657436</v>
      </c>
      <c r="L99">
        <f>H105/SUM(G105:H105)</f>
        <v>0.59524999999999995</v>
      </c>
      <c r="M99">
        <f>AVERAGE(E95:E104)/2000</f>
        <v>22.390942524899998</v>
      </c>
    </row>
    <row r="100" spans="2:13" x14ac:dyDescent="0.2">
      <c r="B100">
        <v>100000</v>
      </c>
      <c r="C100">
        <v>1399.89</v>
      </c>
      <c r="D100">
        <v>-11500.3</v>
      </c>
      <c r="E100">
        <v>44796.800000000003</v>
      </c>
      <c r="F100">
        <v>-1.07473</v>
      </c>
      <c r="G100">
        <v>784</v>
      </c>
      <c r="H100">
        <v>1216</v>
      </c>
    </row>
    <row r="101" spans="2:13" x14ac:dyDescent="0.2">
      <c r="B101">
        <v>100000</v>
      </c>
      <c r="C101">
        <v>1399.75</v>
      </c>
      <c r="D101">
        <v>-11435.5</v>
      </c>
      <c r="E101">
        <v>44717.9</v>
      </c>
      <c r="F101">
        <v>-0.79448300000000005</v>
      </c>
      <c r="G101">
        <v>853</v>
      </c>
      <c r="H101">
        <v>1147</v>
      </c>
    </row>
    <row r="102" spans="2:13" x14ac:dyDescent="0.2">
      <c r="B102">
        <v>100000</v>
      </c>
      <c r="C102">
        <v>1399.46</v>
      </c>
      <c r="D102">
        <v>-11442</v>
      </c>
      <c r="E102">
        <v>44738.8</v>
      </c>
      <c r="F102">
        <v>-3.50496E-2</v>
      </c>
      <c r="G102">
        <v>841</v>
      </c>
      <c r="H102">
        <v>1159</v>
      </c>
    </row>
    <row r="103" spans="2:13" x14ac:dyDescent="0.2">
      <c r="B103">
        <v>100000</v>
      </c>
      <c r="C103">
        <v>1398.7</v>
      </c>
      <c r="D103">
        <v>-11487.9</v>
      </c>
      <c r="E103">
        <v>44795</v>
      </c>
      <c r="F103">
        <v>-8.8907100000000003E-2</v>
      </c>
      <c r="G103">
        <v>793</v>
      </c>
      <c r="H103">
        <v>1207</v>
      </c>
    </row>
    <row r="104" spans="2:13" x14ac:dyDescent="0.2">
      <c r="B104">
        <v>100000</v>
      </c>
      <c r="C104">
        <v>1400.02</v>
      </c>
      <c r="D104">
        <v>-11431.1</v>
      </c>
      <c r="E104">
        <v>44761.1</v>
      </c>
      <c r="F104">
        <v>0.65943200000000002</v>
      </c>
      <c r="G104">
        <v>843</v>
      </c>
      <c r="H104">
        <v>1157</v>
      </c>
    </row>
    <row r="105" spans="2:13" x14ac:dyDescent="0.2">
      <c r="E105">
        <f>AVERAGE(E95:E99)/2000</f>
        <v>22.400925049800001</v>
      </c>
      <c r="G105">
        <f>AVERAGE(G95:G104)</f>
        <v>809.5</v>
      </c>
      <c r="H105">
        <f>AVERAGE(H95:H104)</f>
        <v>1190.5</v>
      </c>
      <c r="I105">
        <f>STDEV(D95:D104)/SQRT(COUNT(D95:D104))</f>
        <v>7.9685471516284556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1399.6430700000001</v>
      </c>
      <c r="D107">
        <v>-11667.377718</v>
      </c>
      <c r="E107">
        <v>45038.578638999999</v>
      </c>
      <c r="F107">
        <v>-4.2386689999999998</v>
      </c>
      <c r="G107">
        <v>592</v>
      </c>
      <c r="H107">
        <v>1408</v>
      </c>
    </row>
    <row r="108" spans="2:13" x14ac:dyDescent="0.2">
      <c r="B108">
        <v>100000</v>
      </c>
      <c r="C108">
        <v>1398.7120709999999</v>
      </c>
      <c r="D108">
        <v>-11644.539094</v>
      </c>
      <c r="E108">
        <v>45038.823349999999</v>
      </c>
      <c r="F108">
        <v>-4.2760280000000002</v>
      </c>
      <c r="G108">
        <v>608</v>
      </c>
      <c r="H108">
        <v>1392</v>
      </c>
    </row>
    <row r="109" spans="2:13" x14ac:dyDescent="0.2">
      <c r="B109">
        <v>100000</v>
      </c>
      <c r="C109">
        <v>1399.9318129999999</v>
      </c>
      <c r="D109">
        <v>-11654.594588</v>
      </c>
      <c r="E109">
        <v>45075.156042000002</v>
      </c>
      <c r="F109">
        <v>-4.141985</v>
      </c>
      <c r="G109">
        <v>590</v>
      </c>
      <c r="H109">
        <v>1410</v>
      </c>
    </row>
    <row r="110" spans="2:13" x14ac:dyDescent="0.2">
      <c r="B110">
        <v>100000</v>
      </c>
      <c r="C110">
        <v>1399.8473369999999</v>
      </c>
      <c r="D110">
        <v>-11695.622769</v>
      </c>
      <c r="E110">
        <v>44975.721182000001</v>
      </c>
      <c r="F110">
        <v>-4.1802590000000004</v>
      </c>
      <c r="G110">
        <v>591</v>
      </c>
      <c r="H110">
        <v>1409</v>
      </c>
    </row>
    <row r="111" spans="2:13" x14ac:dyDescent="0.2">
      <c r="B111">
        <v>100000</v>
      </c>
      <c r="C111">
        <v>1400.49737</v>
      </c>
      <c r="D111">
        <v>-11672.451061</v>
      </c>
      <c r="E111">
        <v>45067.142272999998</v>
      </c>
      <c r="F111">
        <v>-4.1571720000000001</v>
      </c>
      <c r="G111">
        <v>582</v>
      </c>
      <c r="H111">
        <v>1418</v>
      </c>
      <c r="I111">
        <f>AVERAGE(D107:D116)</f>
        <v>-11659.368523000001</v>
      </c>
      <c r="J111">
        <f>I111/2000</f>
        <v>-5.8296842615000006</v>
      </c>
      <c r="K111">
        <f>J111-(G117*$J$8+H117*$J$147)/2000</f>
        <v>-0.10292367867454555</v>
      </c>
      <c r="L111">
        <f>H117/SUM(G117:H117)</f>
        <v>0.69914999999999994</v>
      </c>
      <c r="M111">
        <f>AVERAGE(E107:E116)/2000</f>
        <v>22.514201074300008</v>
      </c>
    </row>
    <row r="112" spans="2:13" x14ac:dyDescent="0.2">
      <c r="B112">
        <v>100000</v>
      </c>
      <c r="C112">
        <v>1399.4</v>
      </c>
      <c r="D112">
        <v>-11639.7</v>
      </c>
      <c r="E112">
        <v>45002.5</v>
      </c>
      <c r="F112">
        <v>-0.41650599999999999</v>
      </c>
      <c r="G112">
        <v>621</v>
      </c>
      <c r="H112">
        <v>1379</v>
      </c>
    </row>
    <row r="113" spans="2:13" x14ac:dyDescent="0.2">
      <c r="B113">
        <v>100000</v>
      </c>
      <c r="C113">
        <v>1398.73</v>
      </c>
      <c r="D113">
        <v>-11661.2</v>
      </c>
      <c r="E113">
        <v>44973.2</v>
      </c>
      <c r="F113">
        <v>-0.29276000000000002</v>
      </c>
      <c r="G113">
        <v>617</v>
      </c>
      <c r="H113">
        <v>1383</v>
      </c>
    </row>
    <row r="114" spans="2:13" x14ac:dyDescent="0.2">
      <c r="B114">
        <v>100000</v>
      </c>
      <c r="C114">
        <v>1400.89</v>
      </c>
      <c r="D114">
        <v>-11665.1</v>
      </c>
      <c r="E114">
        <v>45070.2</v>
      </c>
      <c r="F114">
        <v>-0.16892799999999999</v>
      </c>
      <c r="G114">
        <v>589</v>
      </c>
      <c r="H114">
        <v>1411</v>
      </c>
    </row>
    <row r="115" spans="2:13" x14ac:dyDescent="0.2">
      <c r="B115">
        <v>100000</v>
      </c>
      <c r="C115">
        <v>1400.52</v>
      </c>
      <c r="D115">
        <v>-11645.9</v>
      </c>
      <c r="E115">
        <v>45017.4</v>
      </c>
      <c r="F115">
        <v>-0.46793099999999999</v>
      </c>
      <c r="G115">
        <v>614</v>
      </c>
      <c r="H115">
        <v>1386</v>
      </c>
    </row>
    <row r="116" spans="2:13" x14ac:dyDescent="0.2">
      <c r="B116">
        <v>100000</v>
      </c>
      <c r="C116">
        <v>1400.97</v>
      </c>
      <c r="D116">
        <v>-11647.2</v>
      </c>
      <c r="E116">
        <v>45025.3</v>
      </c>
      <c r="F116">
        <v>0.48974499999999999</v>
      </c>
      <c r="G116">
        <v>613</v>
      </c>
      <c r="H116">
        <v>1387</v>
      </c>
    </row>
    <row r="117" spans="2:13" x14ac:dyDescent="0.2">
      <c r="E117">
        <f>AVERAGE(E107:E111)/2000</f>
        <v>22.519542148600006</v>
      </c>
      <c r="G117">
        <f>AVERAGE(G107:G116)</f>
        <v>601.70000000000005</v>
      </c>
      <c r="H117">
        <f>AVERAGE(H107:H116)</f>
        <v>1398.3</v>
      </c>
      <c r="I117">
        <f>STDEV(D107:D116)/SQRT(COUNT(D107:D116))</f>
        <v>5.3175827584385189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1400.66</v>
      </c>
      <c r="D119">
        <v>-11814.4</v>
      </c>
      <c r="E119">
        <v>45435.6</v>
      </c>
      <c r="F119">
        <v>0.191917</v>
      </c>
      <c r="G119">
        <v>365</v>
      </c>
      <c r="H119">
        <v>1635</v>
      </c>
    </row>
    <row r="120" spans="2:13" x14ac:dyDescent="0.2">
      <c r="B120">
        <v>100000</v>
      </c>
      <c r="C120">
        <v>1400.69</v>
      </c>
      <c r="D120">
        <v>-11812.2</v>
      </c>
      <c r="E120">
        <v>45378.8</v>
      </c>
      <c r="F120">
        <v>-8.3576300000000006E-2</v>
      </c>
      <c r="G120">
        <v>381</v>
      </c>
      <c r="H120">
        <v>1619</v>
      </c>
    </row>
    <row r="121" spans="2:13" x14ac:dyDescent="0.2">
      <c r="B121">
        <v>100000</v>
      </c>
      <c r="C121">
        <v>1400.32</v>
      </c>
      <c r="D121">
        <v>-11805.9</v>
      </c>
      <c r="E121">
        <v>45276.6</v>
      </c>
      <c r="F121">
        <v>-0.60001199999999999</v>
      </c>
      <c r="G121">
        <v>418</v>
      </c>
      <c r="H121">
        <v>1582</v>
      </c>
    </row>
    <row r="122" spans="2:13" x14ac:dyDescent="0.2">
      <c r="B122">
        <v>100000</v>
      </c>
      <c r="C122">
        <v>1400.05</v>
      </c>
      <c r="D122">
        <v>-11790.5</v>
      </c>
      <c r="E122">
        <v>45253.599999999999</v>
      </c>
      <c r="F122">
        <v>7.5536199999999998E-2</v>
      </c>
      <c r="G122">
        <v>435</v>
      </c>
      <c r="H122">
        <v>1565</v>
      </c>
    </row>
    <row r="123" spans="2:13" x14ac:dyDescent="0.2">
      <c r="B123">
        <v>100000</v>
      </c>
      <c r="C123">
        <v>1399.91</v>
      </c>
      <c r="D123">
        <v>-11800</v>
      </c>
      <c r="E123">
        <v>45389.4</v>
      </c>
      <c r="F123">
        <v>-0.25262899999999999</v>
      </c>
      <c r="G123">
        <v>389</v>
      </c>
      <c r="H123">
        <v>1611</v>
      </c>
      <c r="I123">
        <f>AVERAGE(D119:D128)</f>
        <v>-11808.52</v>
      </c>
      <c r="J123">
        <f>I123/2000</f>
        <v>-5.9042599999999998</v>
      </c>
      <c r="K123">
        <f>J123-(G129*$J$8+H129*$J$147)/2000</f>
        <v>-8.1092370361123933E-2</v>
      </c>
      <c r="L123">
        <f>H129/SUM(G129:H129)</f>
        <v>0.80374999999999996</v>
      </c>
      <c r="M123">
        <f>AVERAGE(E119:E128)/2000</f>
        <v>22.675730000000001</v>
      </c>
    </row>
    <row r="124" spans="2:13" x14ac:dyDescent="0.2">
      <c r="B124">
        <v>100000</v>
      </c>
      <c r="C124">
        <v>1401.01</v>
      </c>
      <c r="D124">
        <v>-11811.8</v>
      </c>
      <c r="E124">
        <v>45306.5</v>
      </c>
      <c r="F124">
        <v>0.232991</v>
      </c>
      <c r="G124">
        <v>401</v>
      </c>
      <c r="H124">
        <v>1599</v>
      </c>
    </row>
    <row r="125" spans="2:13" x14ac:dyDescent="0.2">
      <c r="B125">
        <v>100000</v>
      </c>
      <c r="C125">
        <v>1399.47</v>
      </c>
      <c r="D125">
        <v>-11824</v>
      </c>
      <c r="E125">
        <v>45342.400000000001</v>
      </c>
      <c r="F125">
        <v>-0.49409799999999998</v>
      </c>
      <c r="G125">
        <v>381</v>
      </c>
      <c r="H125">
        <v>1619</v>
      </c>
    </row>
    <row r="126" spans="2:13" x14ac:dyDescent="0.2">
      <c r="B126">
        <v>100000</v>
      </c>
      <c r="C126">
        <v>1400.83</v>
      </c>
      <c r="D126">
        <v>-11804.1</v>
      </c>
      <c r="E126">
        <v>45356.5</v>
      </c>
      <c r="F126">
        <v>-0.67142599999999997</v>
      </c>
      <c r="G126">
        <v>393</v>
      </c>
      <c r="H126">
        <v>1607</v>
      </c>
    </row>
    <row r="127" spans="2:13" x14ac:dyDescent="0.2">
      <c r="B127">
        <v>100000</v>
      </c>
      <c r="C127">
        <v>1399.69</v>
      </c>
      <c r="D127">
        <v>-11821.2</v>
      </c>
      <c r="E127">
        <v>45440.7</v>
      </c>
      <c r="F127">
        <v>-0.30218699999999998</v>
      </c>
      <c r="G127">
        <v>357</v>
      </c>
      <c r="H127">
        <v>1643</v>
      </c>
    </row>
    <row r="128" spans="2:13" x14ac:dyDescent="0.2">
      <c r="B128">
        <v>100000</v>
      </c>
      <c r="C128">
        <v>1399.84</v>
      </c>
      <c r="D128">
        <v>-11801.1</v>
      </c>
      <c r="E128">
        <v>45334.5</v>
      </c>
      <c r="F128">
        <v>-0.59553999999999996</v>
      </c>
      <c r="G128">
        <v>405</v>
      </c>
      <c r="H128">
        <v>1595</v>
      </c>
    </row>
    <row r="129" spans="2:13" x14ac:dyDescent="0.2">
      <c r="E129">
        <f>AVERAGE(E119:E123)/2000</f>
        <v>22.673400000000001</v>
      </c>
      <c r="G129">
        <f>AVERAGE(G119:G128)</f>
        <v>392.5</v>
      </c>
      <c r="H129">
        <f>AVERAGE(H119:H128)</f>
        <v>1607.5</v>
      </c>
      <c r="I129">
        <f>STDEV(D119:D128)/SQRT(COUNT(D119:D128))</f>
        <v>3.2284430371999022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1401.112961</v>
      </c>
      <c r="D131">
        <v>-11923.163546</v>
      </c>
      <c r="E131">
        <v>45667.742508000003</v>
      </c>
      <c r="F131">
        <v>-4.1943359999999998</v>
      </c>
      <c r="G131">
        <v>209</v>
      </c>
      <c r="H131">
        <v>1791</v>
      </c>
    </row>
    <row r="132" spans="2:13" x14ac:dyDescent="0.2">
      <c r="B132">
        <v>100000</v>
      </c>
      <c r="C132">
        <v>1400.1156579999999</v>
      </c>
      <c r="D132">
        <v>-11922.109098000001</v>
      </c>
      <c r="E132">
        <v>45636.507577999997</v>
      </c>
      <c r="F132">
        <v>-4.3580909999999999</v>
      </c>
      <c r="G132">
        <v>221</v>
      </c>
      <c r="H132">
        <v>1779</v>
      </c>
    </row>
    <row r="133" spans="2:13" x14ac:dyDescent="0.2">
      <c r="B133">
        <v>100000</v>
      </c>
      <c r="C133">
        <v>1399.827419</v>
      </c>
      <c r="D133">
        <v>-11920.868616</v>
      </c>
      <c r="E133">
        <v>45695.093400999998</v>
      </c>
      <c r="F133">
        <v>-4.1515959999999996</v>
      </c>
      <c r="G133">
        <v>202</v>
      </c>
      <c r="H133">
        <v>1798</v>
      </c>
    </row>
    <row r="134" spans="2:13" x14ac:dyDescent="0.2">
      <c r="B134">
        <v>100000</v>
      </c>
      <c r="C134">
        <v>1398.2532570000001</v>
      </c>
      <c r="D134">
        <v>-11920.490781</v>
      </c>
      <c r="E134">
        <v>45708.866627000003</v>
      </c>
      <c r="F134">
        <v>-4.1669159999999996</v>
      </c>
      <c r="G134">
        <v>200</v>
      </c>
      <c r="H134">
        <v>1800</v>
      </c>
    </row>
    <row r="135" spans="2:13" x14ac:dyDescent="0.2">
      <c r="B135">
        <v>100000</v>
      </c>
      <c r="C135">
        <v>1397.8180279999999</v>
      </c>
      <c r="D135">
        <v>-11930.690825</v>
      </c>
      <c r="E135">
        <v>45736.227699000003</v>
      </c>
      <c r="F135">
        <v>-4.207579</v>
      </c>
      <c r="G135">
        <v>184</v>
      </c>
      <c r="H135">
        <v>1816</v>
      </c>
      <c r="I135">
        <f>AVERAGE(D131:D140)</f>
        <v>-11923.512286599998</v>
      </c>
      <c r="J135">
        <f>I135/2000</f>
        <v>-5.9617561432999988</v>
      </c>
      <c r="K135">
        <f>J135-(G141*$J$8+H141*$J$147)/2000</f>
        <v>-5.0937364980852884E-2</v>
      </c>
      <c r="L135">
        <f>H141/SUM(G141:H141)</f>
        <v>0.89885000000000004</v>
      </c>
      <c r="M135">
        <f>AVERAGE(E131:E140)/2000</f>
        <v>22.845726890649999</v>
      </c>
    </row>
    <row r="136" spans="2:13" x14ac:dyDescent="0.2">
      <c r="B136">
        <v>100000</v>
      </c>
      <c r="C136">
        <v>1398.5</v>
      </c>
      <c r="D136">
        <v>-11915.9</v>
      </c>
      <c r="E136">
        <v>45645.8</v>
      </c>
      <c r="F136">
        <v>-0.29679</v>
      </c>
      <c r="G136">
        <v>223</v>
      </c>
      <c r="H136">
        <v>1777</v>
      </c>
    </row>
    <row r="137" spans="2:13" x14ac:dyDescent="0.2">
      <c r="B137">
        <v>100000</v>
      </c>
      <c r="C137">
        <v>1399.34</v>
      </c>
      <c r="D137">
        <v>-11927.3</v>
      </c>
      <c r="E137">
        <v>45701</v>
      </c>
      <c r="F137">
        <v>-0.64402899999999996</v>
      </c>
      <c r="G137">
        <v>196</v>
      </c>
      <c r="H137">
        <v>1804</v>
      </c>
    </row>
    <row r="138" spans="2:13" x14ac:dyDescent="0.2">
      <c r="B138">
        <v>100000</v>
      </c>
      <c r="C138">
        <v>1400.95</v>
      </c>
      <c r="D138">
        <v>-11932.9</v>
      </c>
      <c r="E138">
        <v>45722.1</v>
      </c>
      <c r="F138">
        <v>-0.72501300000000002</v>
      </c>
      <c r="G138">
        <v>185</v>
      </c>
      <c r="H138">
        <v>1815</v>
      </c>
    </row>
    <row r="139" spans="2:13" x14ac:dyDescent="0.2">
      <c r="B139">
        <v>100000</v>
      </c>
      <c r="C139">
        <v>1400.58</v>
      </c>
      <c r="D139">
        <v>-11909.4</v>
      </c>
      <c r="E139">
        <v>45665.599999999999</v>
      </c>
      <c r="F139">
        <v>0.172544</v>
      </c>
      <c r="G139">
        <v>220</v>
      </c>
      <c r="H139">
        <v>1780</v>
      </c>
    </row>
    <row r="140" spans="2:13" x14ac:dyDescent="0.2">
      <c r="B140">
        <v>100000</v>
      </c>
      <c r="C140">
        <v>1400.03</v>
      </c>
      <c r="D140">
        <v>-11932.3</v>
      </c>
      <c r="E140">
        <v>45735.6</v>
      </c>
      <c r="F140">
        <v>-0.177256</v>
      </c>
      <c r="G140">
        <v>183</v>
      </c>
      <c r="H140">
        <v>1817</v>
      </c>
    </row>
    <row r="141" spans="2:13" x14ac:dyDescent="0.2">
      <c r="E141">
        <f>AVERAGE(E131:E135)/2000</f>
        <v>22.844443781300004</v>
      </c>
      <c r="G141">
        <f>AVERAGE(G131:G140)</f>
        <v>202.3</v>
      </c>
      <c r="H141">
        <f>AVERAGE(H131:H140)</f>
        <v>1797.7</v>
      </c>
      <c r="I141">
        <f>STDEV(D131:D140)/SQRT(COUNT(D131:D140))</f>
        <v>2.3723964559733663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1400.0619810000001</v>
      </c>
      <c r="D143">
        <v>-12008.091597000001</v>
      </c>
      <c r="E143">
        <v>46146.822973000002</v>
      </c>
      <c r="F143">
        <v>-4.0656480000000004</v>
      </c>
      <c r="G143">
        <v>0</v>
      </c>
      <c r="H143">
        <v>2000</v>
      </c>
    </row>
    <row r="144" spans="2:13" x14ac:dyDescent="0.2">
      <c r="B144">
        <v>100000</v>
      </c>
      <c r="C144">
        <v>1401.2817849999999</v>
      </c>
      <c r="D144">
        <v>-12007.698225</v>
      </c>
      <c r="E144">
        <v>46150.433011000001</v>
      </c>
      <c r="F144">
        <v>-4.1596450000000003</v>
      </c>
    </row>
    <row r="145" spans="2:13" x14ac:dyDescent="0.2">
      <c r="B145">
        <v>100000</v>
      </c>
      <c r="C145">
        <v>1400.471802</v>
      </c>
      <c r="D145">
        <v>-12008.1145</v>
      </c>
      <c r="E145">
        <v>46148.623598999999</v>
      </c>
      <c r="F145">
        <v>-4.1503949999999996</v>
      </c>
    </row>
    <row r="146" spans="2:13" x14ac:dyDescent="0.2">
      <c r="B146">
        <v>100000</v>
      </c>
      <c r="C146">
        <v>1399.5505459999999</v>
      </c>
      <c r="D146">
        <v>-12008.278456</v>
      </c>
      <c r="E146">
        <v>46147.488451999998</v>
      </c>
      <c r="F146">
        <v>-4.3151099999999998</v>
      </c>
    </row>
    <row r="147" spans="2:13" x14ac:dyDescent="0.2">
      <c r="B147">
        <v>100000</v>
      </c>
      <c r="C147">
        <v>1399.0828839999999</v>
      </c>
      <c r="D147">
        <v>-12008.277738000001</v>
      </c>
      <c r="E147">
        <v>46146.421521999997</v>
      </c>
      <c r="F147">
        <v>-4.2908359999999997</v>
      </c>
      <c r="I147">
        <f>AVERAGE(D143:D147)</f>
        <v>-12008.092103200001</v>
      </c>
      <c r="J147">
        <f>I147/2000</f>
        <v>-6.0040460516000005</v>
      </c>
      <c r="K147">
        <v>0</v>
      </c>
      <c r="L147">
        <f>H148/SUM(G148:H148)</f>
        <v>1</v>
      </c>
      <c r="M147">
        <f>AVERAGE(E143:E147)/2000</f>
        <v>23.073978955699996</v>
      </c>
    </row>
    <row r="148" spans="2:13" x14ac:dyDescent="0.2">
      <c r="E148">
        <f>AVERAGE(E143:E147)/2000</f>
        <v>23.073978955699996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F6FE-7E4E-2545-9463-2DCFF2E07CF1}">
  <dimension ref="A2:AD121"/>
  <sheetViews>
    <sheetView topLeftCell="I1" workbookViewId="0">
      <selection activeCell="T31" sqref="T31"/>
    </sheetView>
  </sheetViews>
  <sheetFormatPr baseColWidth="10" defaultRowHeight="16" x14ac:dyDescent="0.2"/>
  <sheetData>
    <row r="2" spans="2:19" x14ac:dyDescent="0.2">
      <c r="B2" t="s">
        <v>16</v>
      </c>
      <c r="N2" t="s">
        <v>1</v>
      </c>
      <c r="O2" t="s">
        <v>3</v>
      </c>
      <c r="P2" t="s">
        <v>8</v>
      </c>
      <c r="Q2" t="s">
        <v>13</v>
      </c>
    </row>
    <row r="3" spans="2:19" x14ac:dyDescent="0.2">
      <c r="B3" t="s">
        <v>21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N3">
        <v>1000</v>
      </c>
      <c r="O3">
        <v>-10301.715951599999</v>
      </c>
      <c r="P3">
        <v>-5.1508579757999993</v>
      </c>
      <c r="Q3">
        <v>21.343891424700001</v>
      </c>
    </row>
    <row r="4" spans="2:19" x14ac:dyDescent="0.2">
      <c r="B4">
        <v>100000</v>
      </c>
      <c r="C4">
        <v>1000.376581</v>
      </c>
      <c r="D4">
        <v>-10738.917953</v>
      </c>
      <c r="E4">
        <v>43437.049399000003</v>
      </c>
      <c r="F4">
        <v>-3.1719710000000001</v>
      </c>
      <c r="G4">
        <v>1557</v>
      </c>
      <c r="H4">
        <v>443</v>
      </c>
      <c r="N4">
        <v>1100</v>
      </c>
      <c r="O4">
        <v>-10270.204954800001</v>
      </c>
      <c r="P4">
        <v>-5.1351024774000003</v>
      </c>
      <c r="Q4">
        <v>21.457110171299998</v>
      </c>
    </row>
    <row r="5" spans="2:19" x14ac:dyDescent="0.2">
      <c r="B5">
        <v>100000</v>
      </c>
      <c r="C5">
        <v>999.706637</v>
      </c>
      <c r="D5">
        <v>-10753.828218000001</v>
      </c>
      <c r="E5">
        <v>43438.516023999997</v>
      </c>
      <c r="F5">
        <v>-3.2086450000000002</v>
      </c>
      <c r="G5">
        <v>1545</v>
      </c>
      <c r="H5">
        <v>455</v>
      </c>
      <c r="N5">
        <v>1200</v>
      </c>
      <c r="O5">
        <v>-10237.4171928</v>
      </c>
      <c r="P5">
        <v>-5.1187085963999994</v>
      </c>
      <c r="Q5">
        <v>21.574669729900002</v>
      </c>
    </row>
    <row r="6" spans="2:19" x14ac:dyDescent="0.2">
      <c r="B6">
        <v>100000</v>
      </c>
      <c r="C6">
        <v>1000.650233</v>
      </c>
      <c r="D6">
        <v>-10809.141883</v>
      </c>
      <c r="E6">
        <v>43482.772063999997</v>
      </c>
      <c r="F6">
        <v>-3.208062</v>
      </c>
      <c r="G6">
        <v>1500</v>
      </c>
      <c r="H6">
        <v>500</v>
      </c>
      <c r="N6">
        <v>1300</v>
      </c>
      <c r="O6">
        <v>-10202.602784799999</v>
      </c>
      <c r="P6">
        <v>-5.1013013923999999</v>
      </c>
      <c r="Q6">
        <v>21.701897913900002</v>
      </c>
    </row>
    <row r="7" spans="2:19" x14ac:dyDescent="0.2">
      <c r="B7">
        <v>100000</v>
      </c>
      <c r="C7">
        <v>999.56588299999999</v>
      </c>
      <c r="D7">
        <v>-10799.216672</v>
      </c>
      <c r="E7">
        <v>43442.429512000002</v>
      </c>
      <c r="F7">
        <v>-3.2691150000000002</v>
      </c>
      <c r="G7">
        <v>1514</v>
      </c>
      <c r="H7">
        <v>486</v>
      </c>
      <c r="J7" t="s">
        <v>8</v>
      </c>
      <c r="K7" t="s">
        <v>9</v>
      </c>
      <c r="L7" t="s">
        <v>10</v>
      </c>
      <c r="N7">
        <v>1400</v>
      </c>
      <c r="O7">
        <v>-10164.745127800001</v>
      </c>
      <c r="P7">
        <v>-5.0823725639000008</v>
      </c>
      <c r="Q7">
        <v>21.840284459400003</v>
      </c>
    </row>
    <row r="8" spans="2:19" x14ac:dyDescent="0.2">
      <c r="B8">
        <v>100000</v>
      </c>
      <c r="C8">
        <v>999.39133600000002</v>
      </c>
      <c r="D8">
        <v>-10754.248390999999</v>
      </c>
      <c r="E8">
        <v>43434.140966999999</v>
      </c>
      <c r="F8">
        <v>-3.332077</v>
      </c>
      <c r="G8">
        <v>1546</v>
      </c>
      <c r="H8">
        <v>454</v>
      </c>
      <c r="I8">
        <f>AVERAGE(D4:D8)</f>
        <v>-10771.070623399999</v>
      </c>
      <c r="J8">
        <f>I8/2000</f>
        <v>-5.3855353116999991</v>
      </c>
      <c r="K8">
        <f>J8-(G9*$J$48+H9*$J$88)/2000</f>
        <v>-2.1171325064399227E-2</v>
      </c>
      <c r="L8">
        <f>H9/SUM(G9:H9)</f>
        <v>0.23380000000000001</v>
      </c>
    </row>
    <row r="9" spans="2:19" x14ac:dyDescent="0.2">
      <c r="E9">
        <f>AVERAGE(E4:E8)/2000</f>
        <v>21.723490796599997</v>
      </c>
      <c r="G9">
        <f>AVERAGE(G4:G8)</f>
        <v>1532.4</v>
      </c>
      <c r="H9">
        <f>AVERAGE(H4:H8)</f>
        <v>467.6</v>
      </c>
      <c r="N9" t="s">
        <v>23</v>
      </c>
    </row>
    <row r="10" spans="2:19" x14ac:dyDescent="0.2">
      <c r="N10">
        <v>1000</v>
      </c>
      <c r="O10">
        <v>-12128.1146756</v>
      </c>
      <c r="P10">
        <v>-6.0640573377999996</v>
      </c>
      <c r="Q10">
        <v>22.770799052999998</v>
      </c>
    </row>
    <row r="11" spans="2:19" x14ac:dyDescent="0.2">
      <c r="B11" t="s">
        <v>22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N11">
        <v>1100</v>
      </c>
      <c r="O11">
        <v>-12098.7195206</v>
      </c>
      <c r="P11">
        <v>-6.0493597602999998</v>
      </c>
      <c r="Q11">
        <v>22.844565622899999</v>
      </c>
    </row>
    <row r="12" spans="2:19" x14ac:dyDescent="0.2">
      <c r="B12">
        <v>100000</v>
      </c>
      <c r="C12">
        <v>1099.832746</v>
      </c>
      <c r="D12">
        <v>-10703.544098</v>
      </c>
      <c r="E12">
        <v>43608.980792000002</v>
      </c>
      <c r="F12">
        <v>-3.4334579999999999</v>
      </c>
      <c r="G12">
        <v>1563</v>
      </c>
      <c r="H12">
        <v>437</v>
      </c>
      <c r="N12">
        <v>1200</v>
      </c>
      <c r="O12">
        <v>-12068.6886428</v>
      </c>
      <c r="P12">
        <v>-6.0343443213999999</v>
      </c>
      <c r="Q12">
        <v>22.919962140500001</v>
      </c>
    </row>
    <row r="13" spans="2:19" x14ac:dyDescent="0.2">
      <c r="B13">
        <v>100000</v>
      </c>
      <c r="C13">
        <v>1099.5988379999999</v>
      </c>
      <c r="D13">
        <v>-10750.330951</v>
      </c>
      <c r="E13">
        <v>43646.173516000003</v>
      </c>
      <c r="F13">
        <v>-3.5530390000000001</v>
      </c>
      <c r="G13">
        <v>1526</v>
      </c>
      <c r="H13">
        <v>474</v>
      </c>
      <c r="N13">
        <v>1300</v>
      </c>
      <c r="O13">
        <v>-12038.607627199999</v>
      </c>
      <c r="P13">
        <v>-6.0193038135999997</v>
      </c>
      <c r="Q13">
        <v>22.996161352299996</v>
      </c>
    </row>
    <row r="14" spans="2:19" x14ac:dyDescent="0.2">
      <c r="B14">
        <v>100000</v>
      </c>
      <c r="C14">
        <v>1100.5808959999999</v>
      </c>
      <c r="D14">
        <v>-10715.436519000001</v>
      </c>
      <c r="E14">
        <v>43620.302615000001</v>
      </c>
      <c r="F14">
        <v>-3.401608</v>
      </c>
      <c r="G14">
        <v>1552</v>
      </c>
      <c r="H14">
        <v>448</v>
      </c>
      <c r="N14">
        <v>1400</v>
      </c>
      <c r="O14">
        <v>-12008.092103200001</v>
      </c>
      <c r="P14">
        <v>-6.0040460516000005</v>
      </c>
      <c r="Q14">
        <v>23.073978955699996</v>
      </c>
    </row>
    <row r="15" spans="2:19" x14ac:dyDescent="0.2">
      <c r="B15">
        <v>100000</v>
      </c>
      <c r="C15">
        <v>1099.617252</v>
      </c>
      <c r="D15">
        <v>-10692.946948000001</v>
      </c>
      <c r="E15">
        <v>43609.527338</v>
      </c>
      <c r="F15">
        <v>-3.531733</v>
      </c>
      <c r="G15">
        <v>1572</v>
      </c>
      <c r="H15">
        <v>428</v>
      </c>
      <c r="J15" t="s">
        <v>8</v>
      </c>
      <c r="K15" t="s">
        <v>9</v>
      </c>
      <c r="L15" t="s">
        <v>10</v>
      </c>
    </row>
    <row r="16" spans="2:19" x14ac:dyDescent="0.2">
      <c r="B16">
        <v>100000</v>
      </c>
      <c r="C16">
        <v>1099.0297499999999</v>
      </c>
      <c r="D16">
        <v>-10729.573431000001</v>
      </c>
      <c r="E16">
        <v>43634.49151</v>
      </c>
      <c r="F16">
        <v>-3.4659689999999999</v>
      </c>
      <c r="G16">
        <v>1540</v>
      </c>
      <c r="H16">
        <v>460</v>
      </c>
      <c r="I16">
        <f>AVERAGE(D12:D16)</f>
        <v>-10718.3663894</v>
      </c>
      <c r="J16">
        <f>I16/2000</f>
        <v>-5.3591831946999999</v>
      </c>
      <c r="K16">
        <f>J16-(G17*$J$48+H17*$J$88)/2000</f>
        <v>-3.1293222586006308E-3</v>
      </c>
      <c r="L16">
        <f>H17/SUM(G17:H17)</f>
        <v>0.22469999999999998</v>
      </c>
      <c r="N16" t="s">
        <v>24</v>
      </c>
      <c r="R16" t="s">
        <v>10</v>
      </c>
      <c r="S16" t="s">
        <v>25</v>
      </c>
    </row>
    <row r="17" spans="2:30" x14ac:dyDescent="0.2">
      <c r="E17">
        <f>AVERAGE(E12:E16)/2000</f>
        <v>21.8119475771</v>
      </c>
      <c r="G17">
        <f>AVERAGE(G12:G16)</f>
        <v>1550.6</v>
      </c>
      <c r="H17">
        <f>AVERAGE(H12:H16)</f>
        <v>449.4</v>
      </c>
      <c r="N17">
        <v>1000</v>
      </c>
      <c r="O17">
        <v>-10771.070623399999</v>
      </c>
      <c r="P17">
        <v>-5.3855353116999991</v>
      </c>
      <c r="Q17">
        <v>21.723490796599997</v>
      </c>
      <c r="R17">
        <v>0.23380000000000001</v>
      </c>
      <c r="S17">
        <f>P17-R17*P10-(1-R17)*P3</f>
        <v>-2.1171325064399671E-2</v>
      </c>
    </row>
    <row r="18" spans="2:30" x14ac:dyDescent="0.2">
      <c r="N18">
        <v>1100</v>
      </c>
      <c r="O18">
        <v>-10718.3663894</v>
      </c>
      <c r="P18">
        <v>-5.3591831946999999</v>
      </c>
      <c r="Q18">
        <v>21.8119475771</v>
      </c>
      <c r="R18">
        <v>0.22469999999999998</v>
      </c>
      <c r="S18">
        <f>P18-R18*P11-(1-R18)*P4</f>
        <v>-1.8647105832370059E-2</v>
      </c>
    </row>
    <row r="19" spans="2:30" x14ac:dyDescent="0.2">
      <c r="B19" t="s">
        <v>26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N19">
        <v>1200</v>
      </c>
      <c r="O19">
        <v>-10702.904315600001</v>
      </c>
      <c r="P19">
        <v>-5.3514521578000007</v>
      </c>
      <c r="Q19">
        <v>21.917269801699998</v>
      </c>
      <c r="R19">
        <v>0.23139999999999999</v>
      </c>
      <c r="S19">
        <f>P19-R19*P12-(1-R19)*P5</f>
        <v>-2.0865454635001335E-2</v>
      </c>
    </row>
    <row r="20" spans="2:30" x14ac:dyDescent="0.2">
      <c r="B20">
        <v>100000</v>
      </c>
      <c r="C20">
        <v>1200.747429</v>
      </c>
      <c r="D20">
        <v>-10671.411582999999</v>
      </c>
      <c r="E20">
        <v>43822.713395999999</v>
      </c>
      <c r="F20">
        <v>-3.7823069999999999</v>
      </c>
      <c r="G20">
        <v>1560</v>
      </c>
      <c r="H20">
        <v>440</v>
      </c>
      <c r="N20">
        <v>1300</v>
      </c>
      <c r="O20">
        <v>-10673.544297199998</v>
      </c>
      <c r="P20">
        <v>-5.3367721485999988</v>
      </c>
      <c r="Q20">
        <v>22.024923740500004</v>
      </c>
      <c r="R20">
        <v>0.23319999999999999</v>
      </c>
      <c r="S20">
        <f>P20-R20*P13-(1-R20)*P6</f>
        <v>-2.1392591576158804E-2</v>
      </c>
    </row>
    <row r="21" spans="2:30" x14ac:dyDescent="0.2">
      <c r="B21">
        <v>100000</v>
      </c>
      <c r="C21">
        <v>1200.4145430000001</v>
      </c>
      <c r="D21">
        <v>-10740.098493</v>
      </c>
      <c r="E21">
        <v>43858.549421999996</v>
      </c>
      <c r="F21">
        <v>-3.6470419999999999</v>
      </c>
      <c r="G21">
        <v>1508</v>
      </c>
      <c r="H21">
        <v>492</v>
      </c>
      <c r="N21">
        <v>1400</v>
      </c>
      <c r="O21">
        <v>-10628.479137599999</v>
      </c>
      <c r="P21">
        <v>-5.3142395687999997</v>
      </c>
      <c r="Q21">
        <v>22.124826922899995</v>
      </c>
      <c r="R21">
        <v>0.2276</v>
      </c>
      <c r="S21">
        <f>P21-R21*P14-(1-R21)*P7</f>
        <v>-2.2094119099479226E-2</v>
      </c>
    </row>
    <row r="22" spans="2:30" x14ac:dyDescent="0.2">
      <c r="B22">
        <v>100000</v>
      </c>
      <c r="C22">
        <v>1199.6450769999999</v>
      </c>
      <c r="D22">
        <v>-10670.172617</v>
      </c>
      <c r="E22">
        <v>43793.914848</v>
      </c>
      <c r="F22">
        <v>-3.8242180000000001</v>
      </c>
      <c r="G22">
        <v>1568</v>
      </c>
      <c r="H22">
        <v>432</v>
      </c>
    </row>
    <row r="23" spans="2:30" x14ac:dyDescent="0.2">
      <c r="B23">
        <v>100000</v>
      </c>
      <c r="C23">
        <v>1201.94767</v>
      </c>
      <c r="D23">
        <v>-10706.654537</v>
      </c>
      <c r="E23">
        <v>43845.079783000001</v>
      </c>
      <c r="F23">
        <v>-3.6937410000000002</v>
      </c>
      <c r="G23">
        <v>1533</v>
      </c>
      <c r="H23">
        <v>467</v>
      </c>
      <c r="J23" t="s">
        <v>8</v>
      </c>
      <c r="K23" t="s">
        <v>9</v>
      </c>
      <c r="L23" t="s">
        <v>10</v>
      </c>
    </row>
    <row r="24" spans="2:30" x14ac:dyDescent="0.2">
      <c r="B24">
        <v>100000</v>
      </c>
      <c r="C24">
        <v>1197.6194170000001</v>
      </c>
      <c r="D24">
        <v>-10726.184348000001</v>
      </c>
      <c r="E24">
        <v>43852.440567999998</v>
      </c>
      <c r="F24">
        <v>-3.7759360000000002</v>
      </c>
      <c r="G24">
        <v>1517</v>
      </c>
      <c r="H24">
        <v>483</v>
      </c>
      <c r="I24">
        <f>AVERAGE(D20:D24)</f>
        <v>-10702.904315600001</v>
      </c>
      <c r="J24">
        <f>I24/2000</f>
        <v>-5.3514521578000007</v>
      </c>
      <c r="K24">
        <f>J24-(G25*$J$48+H25*$J$88)/2000</f>
        <v>1.0720150366799075E-2</v>
      </c>
      <c r="L24">
        <f>H25/SUM(G25:H25)</f>
        <v>0.23139999999999999</v>
      </c>
    </row>
    <row r="25" spans="2:30" x14ac:dyDescent="0.2">
      <c r="E25">
        <f>AVERAGE(E20:E24)/2000</f>
        <v>21.917269801699998</v>
      </c>
      <c r="G25">
        <f>AVERAGE(G20:G24)</f>
        <v>1537.2</v>
      </c>
      <c r="H25">
        <f>AVERAGE(H20:H24)</f>
        <v>462.8</v>
      </c>
      <c r="N25">
        <v>1200</v>
      </c>
      <c r="O25" t="s">
        <v>30</v>
      </c>
      <c r="P25">
        <v>91.955609160748494</v>
      </c>
      <c r="Q25">
        <f>AVERAGE(P25:P27)</f>
        <v>93.011959932736261</v>
      </c>
    </row>
    <row r="26" spans="2:30" x14ac:dyDescent="0.2">
      <c r="O26" t="s">
        <v>31</v>
      </c>
      <c r="P26">
        <v>91.931263746333101</v>
      </c>
      <c r="U26">
        <v>100000</v>
      </c>
      <c r="V26">
        <v>1200.747429</v>
      </c>
      <c r="W26">
        <v>-10671.411582999999</v>
      </c>
      <c r="X26">
        <v>43822.713395999999</v>
      </c>
      <c r="Y26">
        <v>-3.7823069999999999</v>
      </c>
      <c r="Z26">
        <v>1560</v>
      </c>
      <c r="AA26">
        <v>440</v>
      </c>
      <c r="AB26">
        <f>AA26/SUM(Z26:AA26)</f>
        <v>0.22</v>
      </c>
      <c r="AC26">
        <f>W26/2000</f>
        <v>-5.3357057914999997</v>
      </c>
      <c r="AD26">
        <f>AC26-AB26*$P$12-(1-AB26)*$P$5</f>
        <v>-1.5557335600000055E-2</v>
      </c>
    </row>
    <row r="27" spans="2:30" x14ac:dyDescent="0.2">
      <c r="B27" t="s">
        <v>27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O27" t="s">
        <v>32</v>
      </c>
      <c r="P27">
        <v>95.1490068911272</v>
      </c>
      <c r="U27">
        <v>100000</v>
      </c>
      <c r="V27">
        <v>1200.4145430000001</v>
      </c>
      <c r="W27">
        <v>-10740.098493</v>
      </c>
      <c r="X27">
        <v>43858.549421999996</v>
      </c>
      <c r="Y27">
        <v>-3.6470419999999999</v>
      </c>
      <c r="Z27">
        <v>1508</v>
      </c>
      <c r="AA27">
        <v>492</v>
      </c>
      <c r="AB27">
        <f t="shared" ref="AB27:AB31" si="0">AA27/SUM(Z27:AA27)</f>
        <v>0.246</v>
      </c>
      <c r="AC27">
        <f t="shared" ref="AC27:AC31" si="1">W27/2000</f>
        <v>-5.3700492464999998</v>
      </c>
      <c r="AD27">
        <f t="shared" ref="AD27:AD31" si="2">AC27-AB27*$P$12-(1-AB27)*$P$5</f>
        <v>-2.6094261750000403E-2</v>
      </c>
    </row>
    <row r="28" spans="2:30" x14ac:dyDescent="0.2">
      <c r="B28">
        <v>100000</v>
      </c>
      <c r="C28">
        <v>1299.0654360000001</v>
      </c>
      <c r="D28">
        <v>-10684.487182000001</v>
      </c>
      <c r="E28">
        <v>44043.052065000003</v>
      </c>
      <c r="F28">
        <v>-4.0250000000000004</v>
      </c>
      <c r="G28">
        <v>1528</v>
      </c>
      <c r="H28">
        <v>472</v>
      </c>
      <c r="O28" t="s">
        <v>33</v>
      </c>
      <c r="P28">
        <v>82.583150671892199</v>
      </c>
      <c r="Q28">
        <f>AVERAGE(P28:P30)</f>
        <v>82.715549822276031</v>
      </c>
      <c r="U28">
        <v>100000</v>
      </c>
      <c r="V28">
        <v>1199.6450769999999</v>
      </c>
      <c r="W28">
        <v>-10670.172617</v>
      </c>
      <c r="X28">
        <v>43793.914848</v>
      </c>
      <c r="Y28">
        <v>-3.8242180000000001</v>
      </c>
      <c r="Z28">
        <v>1568</v>
      </c>
      <c r="AA28">
        <v>432</v>
      </c>
      <c r="AB28">
        <f t="shared" si="0"/>
        <v>0.216</v>
      </c>
      <c r="AC28">
        <f t="shared" si="1"/>
        <v>-5.3350863085000002</v>
      </c>
      <c r="AD28">
        <f t="shared" si="2"/>
        <v>-1.8600395500000033E-2</v>
      </c>
    </row>
    <row r="29" spans="2:30" x14ac:dyDescent="0.2">
      <c r="B29">
        <v>100000</v>
      </c>
      <c r="C29">
        <v>1300.25119</v>
      </c>
      <c r="D29">
        <v>-10669.153853</v>
      </c>
      <c r="E29">
        <v>44052.130072</v>
      </c>
      <c r="F29">
        <v>-4.0234319999999997</v>
      </c>
      <c r="G29">
        <v>1536</v>
      </c>
      <c r="H29">
        <v>464</v>
      </c>
      <c r="O29" t="s">
        <v>34</v>
      </c>
      <c r="P29">
        <v>84.278960727357102</v>
      </c>
      <c r="U29">
        <v>100000</v>
      </c>
      <c r="V29">
        <v>1201.94767</v>
      </c>
      <c r="W29">
        <v>-10706.654537</v>
      </c>
      <c r="X29">
        <v>43845.079783000001</v>
      </c>
      <c r="Y29">
        <v>-3.6937410000000002</v>
      </c>
      <c r="Z29">
        <v>1533</v>
      </c>
      <c r="AA29">
        <v>467</v>
      </c>
      <c r="AB29">
        <f t="shared" si="0"/>
        <v>0.23350000000000001</v>
      </c>
      <c r="AC29">
        <f t="shared" si="1"/>
        <v>-5.3533272685000002</v>
      </c>
      <c r="AD29">
        <f t="shared" si="2"/>
        <v>-2.0817730312500782E-2</v>
      </c>
    </row>
    <row r="30" spans="2:30" x14ac:dyDescent="0.2">
      <c r="B30">
        <v>100000</v>
      </c>
      <c r="C30">
        <v>1299.3508039999999</v>
      </c>
      <c r="D30">
        <v>-10661.492577000001</v>
      </c>
      <c r="E30">
        <v>44026.648834</v>
      </c>
      <c r="F30">
        <v>-4.1083270000000001</v>
      </c>
      <c r="G30">
        <v>1545</v>
      </c>
      <c r="H30">
        <v>455</v>
      </c>
      <c r="O30" t="s">
        <v>35</v>
      </c>
      <c r="P30">
        <v>81.284538067578794</v>
      </c>
      <c r="U30">
        <v>100000</v>
      </c>
      <c r="V30">
        <v>1197.6194170000001</v>
      </c>
      <c r="W30">
        <v>-10726.184348000001</v>
      </c>
      <c r="X30">
        <v>43852.440567999998</v>
      </c>
      <c r="Y30">
        <v>-3.7759360000000002</v>
      </c>
      <c r="Z30">
        <v>1517</v>
      </c>
      <c r="AA30">
        <v>483</v>
      </c>
      <c r="AB30">
        <f t="shared" si="0"/>
        <v>0.24149999999999999</v>
      </c>
      <c r="AC30">
        <f t="shared" si="1"/>
        <v>-5.3630921740000002</v>
      </c>
      <c r="AD30">
        <f t="shared" si="2"/>
        <v>-2.325755001250096E-2</v>
      </c>
    </row>
    <row r="31" spans="2:30" x14ac:dyDescent="0.2">
      <c r="B31">
        <v>100000</v>
      </c>
      <c r="C31">
        <v>1301.094949</v>
      </c>
      <c r="D31">
        <v>-10643.966624000001</v>
      </c>
      <c r="E31">
        <v>44046.388850000003</v>
      </c>
      <c r="F31">
        <v>-4.089467</v>
      </c>
      <c r="G31">
        <v>1556</v>
      </c>
      <c r="H31">
        <v>444</v>
      </c>
      <c r="J31" t="s">
        <v>8</v>
      </c>
      <c r="K31" t="s">
        <v>9</v>
      </c>
      <c r="L31" t="s">
        <v>10</v>
      </c>
      <c r="O31" t="s">
        <v>36</v>
      </c>
      <c r="P31">
        <v>33.953244939890403</v>
      </c>
      <c r="Q31">
        <f>AVERAGE(P31:P33)</f>
        <v>34.457237281835035</v>
      </c>
      <c r="U31">
        <v>100000</v>
      </c>
      <c r="V31">
        <v>1199.05</v>
      </c>
      <c r="W31">
        <v>-10684.9</v>
      </c>
      <c r="X31">
        <v>43801.2</v>
      </c>
      <c r="Y31">
        <v>0.17569599999999999</v>
      </c>
      <c r="Z31">
        <v>1555</v>
      </c>
      <c r="AA31">
        <v>445</v>
      </c>
      <c r="AB31">
        <f t="shared" si="0"/>
        <v>0.2225</v>
      </c>
      <c r="AC31">
        <f t="shared" si="1"/>
        <v>-5.3424499999999995</v>
      </c>
      <c r="AD31">
        <f t="shared" si="2"/>
        <v>-2.0012454787500022E-2</v>
      </c>
    </row>
    <row r="32" spans="2:30" x14ac:dyDescent="0.2">
      <c r="B32">
        <v>100000</v>
      </c>
      <c r="C32">
        <v>1299.1008320000001</v>
      </c>
      <c r="D32">
        <v>-10708.62125</v>
      </c>
      <c r="E32">
        <v>44081.017584000001</v>
      </c>
      <c r="F32">
        <v>-3.9361820000000001</v>
      </c>
      <c r="G32">
        <v>1503</v>
      </c>
      <c r="H32">
        <v>497</v>
      </c>
      <c r="I32">
        <f>AVERAGE(D28:D32)</f>
        <v>-10673.544297199998</v>
      </c>
      <c r="J32">
        <f>I32/2000</f>
        <v>-5.3367721485999988</v>
      </c>
      <c r="K32">
        <f>J32-(G33*$J$48+H33*$J$88)/2000</f>
        <v>2.7043918418399926E-2</v>
      </c>
      <c r="L32">
        <f>H33/SUM(G33:H33)</f>
        <v>0.23319999999999999</v>
      </c>
      <c r="O32" t="s">
        <v>37</v>
      </c>
      <c r="P32">
        <v>30.275751460044901</v>
      </c>
    </row>
    <row r="33" spans="1:16" x14ac:dyDescent="0.2">
      <c r="E33">
        <f>AVERAGE(E28:E32)/2000</f>
        <v>22.024923740500004</v>
      </c>
      <c r="G33">
        <f>AVERAGE(G28:G32)</f>
        <v>1533.6</v>
      </c>
      <c r="H33">
        <f>AVERAGE(H28:H32)</f>
        <v>466.4</v>
      </c>
      <c r="O33" t="s">
        <v>38</v>
      </c>
      <c r="P33">
        <v>39.142715445569799</v>
      </c>
    </row>
    <row r="35" spans="1:16" x14ac:dyDescent="0.2">
      <c r="B35" t="s">
        <v>28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</row>
    <row r="36" spans="1:16" x14ac:dyDescent="0.2">
      <c r="B36">
        <v>100000</v>
      </c>
      <c r="C36">
        <v>1401.167721</v>
      </c>
      <c r="D36">
        <v>-10646.843659</v>
      </c>
      <c r="E36">
        <v>44264.674417000002</v>
      </c>
      <c r="F36">
        <v>-4.4504330000000003</v>
      </c>
      <c r="G36">
        <v>1530</v>
      </c>
      <c r="H36">
        <v>470</v>
      </c>
    </row>
    <row r="37" spans="1:16" x14ac:dyDescent="0.2">
      <c r="B37">
        <v>100000</v>
      </c>
      <c r="C37">
        <v>1400.9690929999999</v>
      </c>
      <c r="D37">
        <v>-10618.395481</v>
      </c>
      <c r="E37">
        <v>44247.748784000003</v>
      </c>
      <c r="F37">
        <v>-4.3479739999999998</v>
      </c>
      <c r="G37">
        <v>1552</v>
      </c>
      <c r="H37">
        <v>448</v>
      </c>
    </row>
    <row r="38" spans="1:16" x14ac:dyDescent="0.2">
      <c r="B38">
        <v>100000</v>
      </c>
      <c r="C38">
        <v>1400.4844169999999</v>
      </c>
      <c r="D38">
        <v>-10628.988008</v>
      </c>
      <c r="E38">
        <v>44238.274452999998</v>
      </c>
      <c r="F38">
        <v>-4.3950360000000002</v>
      </c>
      <c r="G38">
        <v>1546</v>
      </c>
      <c r="H38">
        <v>454</v>
      </c>
    </row>
    <row r="39" spans="1:16" x14ac:dyDescent="0.2">
      <c r="B39">
        <v>100000</v>
      </c>
      <c r="C39">
        <v>1399.853368</v>
      </c>
      <c r="D39">
        <v>-10625.683279999999</v>
      </c>
      <c r="E39">
        <v>44247.500161999997</v>
      </c>
      <c r="F39">
        <v>-4.2889270000000002</v>
      </c>
      <c r="G39">
        <v>1546</v>
      </c>
      <c r="H39">
        <v>454</v>
      </c>
      <c r="J39" t="s">
        <v>8</v>
      </c>
      <c r="K39" t="s">
        <v>9</v>
      </c>
      <c r="L39" t="s">
        <v>10</v>
      </c>
    </row>
    <row r="40" spans="1:16" x14ac:dyDescent="0.2">
      <c r="B40">
        <v>100000</v>
      </c>
      <c r="C40">
        <v>1400.568524</v>
      </c>
      <c r="D40">
        <v>-10622.485259999999</v>
      </c>
      <c r="E40">
        <v>44250.071412999998</v>
      </c>
      <c r="F40">
        <v>-4.4177939999999998</v>
      </c>
      <c r="G40">
        <v>1550</v>
      </c>
      <c r="H40">
        <v>450</v>
      </c>
      <c r="I40">
        <f>AVERAGE(D36:D40)</f>
        <v>-10628.479137599999</v>
      </c>
      <c r="J40">
        <f>I40/2000</f>
        <v>-5.3142395687999997</v>
      </c>
      <c r="K40">
        <f>J40-(G41*$J$48+H41*$J$88)/2000</f>
        <v>4.446258179119944E-2</v>
      </c>
      <c r="L40">
        <f>H41/SUM(G41:H41)</f>
        <v>0.2276</v>
      </c>
    </row>
    <row r="41" spans="1:16" x14ac:dyDescent="0.2">
      <c r="E41">
        <f>AVERAGE(E36:E40)/2000</f>
        <v>22.124826922899995</v>
      </c>
      <c r="G41">
        <f>AVERAGE(G36:G40)</f>
        <v>1544.8</v>
      </c>
      <c r="H41">
        <f>AVERAGE(H36:H40)</f>
        <v>455.2</v>
      </c>
    </row>
    <row r="43" spans="1:16" x14ac:dyDescent="0.2">
      <c r="A43" t="s">
        <v>1</v>
      </c>
      <c r="B43" t="s">
        <v>21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</row>
    <row r="44" spans="1:16" x14ac:dyDescent="0.2">
      <c r="B44">
        <v>100000</v>
      </c>
      <c r="C44">
        <v>999.68382799999995</v>
      </c>
      <c r="D44">
        <v>-10301.729657</v>
      </c>
      <c r="E44">
        <v>42690.431246</v>
      </c>
      <c r="F44">
        <v>-3.2776930000000002</v>
      </c>
      <c r="G44">
        <v>2000</v>
      </c>
      <c r="H44">
        <v>0</v>
      </c>
    </row>
    <row r="45" spans="1:16" x14ac:dyDescent="0.2">
      <c r="B45">
        <v>100000</v>
      </c>
      <c r="C45">
        <v>1000.654993</v>
      </c>
      <c r="D45">
        <v>-10301.632522</v>
      </c>
      <c r="E45">
        <v>42687.737174000002</v>
      </c>
      <c r="F45">
        <v>-3.2580719999999999</v>
      </c>
      <c r="G45">
        <v>2000</v>
      </c>
      <c r="H45">
        <v>0</v>
      </c>
    </row>
    <row r="46" spans="1:16" x14ac:dyDescent="0.2">
      <c r="B46">
        <v>100000</v>
      </c>
      <c r="C46">
        <v>999.89655800000003</v>
      </c>
      <c r="D46">
        <v>-10301.658165000001</v>
      </c>
      <c r="E46">
        <v>42688.208395000001</v>
      </c>
      <c r="F46">
        <v>-3.2848809999999999</v>
      </c>
      <c r="G46">
        <v>2000</v>
      </c>
      <c r="H46">
        <v>0</v>
      </c>
    </row>
    <row r="47" spans="1:16" x14ac:dyDescent="0.2">
      <c r="B47">
        <v>100000</v>
      </c>
      <c r="C47">
        <v>999.68699800000002</v>
      </c>
      <c r="D47">
        <v>-10301.660988</v>
      </c>
      <c r="E47">
        <v>42690.745157999998</v>
      </c>
      <c r="F47">
        <v>-3.2364639999999998</v>
      </c>
      <c r="G47">
        <v>2000</v>
      </c>
      <c r="H47">
        <v>0</v>
      </c>
      <c r="I47" t="s">
        <v>3</v>
      </c>
      <c r="J47" t="s">
        <v>8</v>
      </c>
      <c r="L47" t="s">
        <v>10</v>
      </c>
    </row>
    <row r="48" spans="1:16" x14ac:dyDescent="0.2">
      <c r="B48">
        <v>100000</v>
      </c>
      <c r="C48">
        <v>999.05030899999997</v>
      </c>
      <c r="D48">
        <v>-10301.898426</v>
      </c>
      <c r="E48">
        <v>42681.792273999999</v>
      </c>
      <c r="F48">
        <v>-3.0530879999999998</v>
      </c>
      <c r="G48">
        <v>2000</v>
      </c>
      <c r="H48">
        <v>0</v>
      </c>
      <c r="I48">
        <f>AVERAGE(D44:D48)</f>
        <v>-10301.715951599999</v>
      </c>
      <c r="J48">
        <f>I48/2000</f>
        <v>-5.1508579757999993</v>
      </c>
      <c r="L48">
        <f>H49/SUM(G49:H49)</f>
        <v>0</v>
      </c>
    </row>
    <row r="49" spans="1:12" x14ac:dyDescent="0.2">
      <c r="E49">
        <f>AVERAGE(E44:E48)/2000</f>
        <v>21.343891424700001</v>
      </c>
      <c r="G49">
        <f>AVERAGE(G44:G48)</f>
        <v>2000</v>
      </c>
      <c r="H49">
        <f>AVERAGE(H44:H48)</f>
        <v>0</v>
      </c>
    </row>
    <row r="51" spans="1:12" x14ac:dyDescent="0.2">
      <c r="A51" t="s">
        <v>1</v>
      </c>
      <c r="B51" t="s">
        <v>22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</row>
    <row r="52" spans="1:12" x14ac:dyDescent="0.2">
      <c r="B52">
        <v>100000</v>
      </c>
      <c r="C52">
        <v>1100.3791679999999</v>
      </c>
      <c r="D52">
        <v>-10270.058229</v>
      </c>
      <c r="E52">
        <v>42915.610335999998</v>
      </c>
      <c r="F52">
        <v>-3.6203989999999999</v>
      </c>
    </row>
    <row r="53" spans="1:12" x14ac:dyDescent="0.2">
      <c r="B53">
        <v>100000</v>
      </c>
      <c r="C53">
        <v>1100.8780059999999</v>
      </c>
      <c r="D53">
        <v>-10270.231218000001</v>
      </c>
      <c r="E53">
        <v>42914.647256999997</v>
      </c>
      <c r="F53">
        <v>-3.3309009999999999</v>
      </c>
    </row>
    <row r="54" spans="1:12" x14ac:dyDescent="0.2">
      <c r="B54">
        <v>100000</v>
      </c>
      <c r="C54">
        <v>1099.364419</v>
      </c>
      <c r="D54">
        <v>-10270.601070999999</v>
      </c>
      <c r="E54">
        <v>42914.793853000003</v>
      </c>
      <c r="F54">
        <v>-3.4739149999999999</v>
      </c>
    </row>
    <row r="55" spans="1:12" x14ac:dyDescent="0.2">
      <c r="B55">
        <v>100000</v>
      </c>
      <c r="C55">
        <v>1100.3905440000001</v>
      </c>
      <c r="D55">
        <v>-10270.02728</v>
      </c>
      <c r="E55">
        <v>42913.686572999999</v>
      </c>
      <c r="F55">
        <v>-3.4399030000000002</v>
      </c>
      <c r="I55" t="s">
        <v>3</v>
      </c>
      <c r="J55" t="s">
        <v>8</v>
      </c>
      <c r="L55" t="s">
        <v>10</v>
      </c>
    </row>
    <row r="56" spans="1:12" x14ac:dyDescent="0.2">
      <c r="B56">
        <v>100000</v>
      </c>
      <c r="C56">
        <v>1100.16031</v>
      </c>
      <c r="D56">
        <v>-10270.106975999999</v>
      </c>
      <c r="E56">
        <v>42912.363694</v>
      </c>
      <c r="F56">
        <v>-3.606455</v>
      </c>
      <c r="I56">
        <f>AVERAGE(D52:D56)</f>
        <v>-10270.204954800001</v>
      </c>
      <c r="J56">
        <f>I56/2000</f>
        <v>-5.1351024774000003</v>
      </c>
      <c r="L56" t="e">
        <f>H57/SUM(G57:H57)</f>
        <v>#DIV/0!</v>
      </c>
    </row>
    <row r="57" spans="1:12" x14ac:dyDescent="0.2">
      <c r="E57">
        <f>AVERAGE(E52:E56)/2000</f>
        <v>21.457110171299998</v>
      </c>
      <c r="G57" t="e">
        <f>AVERAGE(G52:G56)</f>
        <v>#DIV/0!</v>
      </c>
      <c r="H57" t="e">
        <f>AVERAGE(H52:H56)</f>
        <v>#DIV/0!</v>
      </c>
    </row>
    <row r="59" spans="1:12" x14ac:dyDescent="0.2">
      <c r="B59" t="s">
        <v>26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</row>
    <row r="60" spans="1:12" x14ac:dyDescent="0.2">
      <c r="B60">
        <v>100000</v>
      </c>
      <c r="C60">
        <v>1198.823711</v>
      </c>
      <c r="D60">
        <v>-10237.368301</v>
      </c>
      <c r="E60">
        <v>43146.990492999998</v>
      </c>
      <c r="F60">
        <v>-3.875686</v>
      </c>
    </row>
    <row r="61" spans="1:12" x14ac:dyDescent="0.2">
      <c r="B61">
        <v>100000</v>
      </c>
      <c r="C61">
        <v>1200.345176</v>
      </c>
      <c r="D61">
        <v>-10237.153824000001</v>
      </c>
      <c r="E61">
        <v>43151.435726999996</v>
      </c>
      <c r="F61">
        <v>-4.0053599999999996</v>
      </c>
    </row>
    <row r="62" spans="1:12" x14ac:dyDescent="0.2">
      <c r="B62">
        <v>100000</v>
      </c>
      <c r="C62">
        <v>1199.833206</v>
      </c>
      <c r="D62">
        <v>-10237.376978</v>
      </c>
      <c r="E62">
        <v>43153.854513999999</v>
      </c>
      <c r="F62">
        <v>-3.542853</v>
      </c>
    </row>
    <row r="63" spans="1:12" x14ac:dyDescent="0.2">
      <c r="B63">
        <v>100000</v>
      </c>
      <c r="C63">
        <v>1199.281559</v>
      </c>
      <c r="D63">
        <v>-10237.604815999999</v>
      </c>
      <c r="E63">
        <v>43147.716243000003</v>
      </c>
      <c r="F63">
        <v>-3.8454799999999998</v>
      </c>
      <c r="I63" t="s">
        <v>3</v>
      </c>
      <c r="J63" t="s">
        <v>8</v>
      </c>
      <c r="L63" t="s">
        <v>10</v>
      </c>
    </row>
    <row r="64" spans="1:12" x14ac:dyDescent="0.2">
      <c r="B64">
        <v>100000</v>
      </c>
      <c r="C64">
        <v>1199.8200400000001</v>
      </c>
      <c r="D64">
        <v>-10237.582044999999</v>
      </c>
      <c r="E64">
        <v>43146.700321999997</v>
      </c>
      <c r="F64">
        <v>-3.8116850000000002</v>
      </c>
      <c r="I64">
        <f>AVERAGE(D60:D64)</f>
        <v>-10237.4171928</v>
      </c>
      <c r="J64">
        <f>I64/2000</f>
        <v>-5.1187085963999994</v>
      </c>
      <c r="L64" t="e">
        <f>H65/SUM(G65:H65)</f>
        <v>#DIV/0!</v>
      </c>
    </row>
    <row r="65" spans="2:12" x14ac:dyDescent="0.2">
      <c r="E65">
        <f>AVERAGE(E60:E64)/2000</f>
        <v>21.574669729900002</v>
      </c>
      <c r="G65" t="e">
        <f>AVERAGE(G60:G64)</f>
        <v>#DIV/0!</v>
      </c>
      <c r="H65" t="e">
        <f>AVERAGE(H60:H64)</f>
        <v>#DIV/0!</v>
      </c>
    </row>
    <row r="67" spans="2:12" x14ac:dyDescent="0.2">
      <c r="B67" t="s">
        <v>27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</row>
    <row r="68" spans="2:12" x14ac:dyDescent="0.2">
      <c r="B68">
        <v>100000</v>
      </c>
      <c r="C68">
        <v>1300.5026399999999</v>
      </c>
      <c r="D68">
        <v>-10202.719881000001</v>
      </c>
      <c r="E68">
        <v>43405.091851999998</v>
      </c>
      <c r="F68">
        <v>-4.0818050000000001</v>
      </c>
    </row>
    <row r="69" spans="2:12" x14ac:dyDescent="0.2">
      <c r="B69">
        <v>100000</v>
      </c>
      <c r="C69">
        <v>1299.7070630000001</v>
      </c>
      <c r="D69">
        <v>-10202.828535000001</v>
      </c>
      <c r="E69">
        <v>43403.844632</v>
      </c>
      <c r="F69">
        <v>-4.3336490000000003</v>
      </c>
    </row>
    <row r="70" spans="2:12" x14ac:dyDescent="0.2">
      <c r="B70">
        <v>100000</v>
      </c>
      <c r="C70">
        <v>1299.907316</v>
      </c>
      <c r="D70">
        <v>-10202.360063</v>
      </c>
      <c r="E70">
        <v>43404.522131999998</v>
      </c>
      <c r="F70">
        <v>-4.1885680000000001</v>
      </c>
    </row>
    <row r="71" spans="2:12" x14ac:dyDescent="0.2">
      <c r="B71">
        <v>100000</v>
      </c>
      <c r="C71">
        <v>1299.3207379999999</v>
      </c>
      <c r="D71">
        <v>-10202.349158999999</v>
      </c>
      <c r="E71">
        <v>43400.283160999999</v>
      </c>
      <c r="F71">
        <v>-4.0594760000000001</v>
      </c>
      <c r="I71" t="s">
        <v>3</v>
      </c>
      <c r="J71" t="s">
        <v>8</v>
      </c>
      <c r="L71" t="s">
        <v>10</v>
      </c>
    </row>
    <row r="72" spans="2:12" x14ac:dyDescent="0.2">
      <c r="B72">
        <v>100000</v>
      </c>
      <c r="C72">
        <v>1299.1736639999999</v>
      </c>
      <c r="D72">
        <v>-10202.756286</v>
      </c>
      <c r="E72">
        <v>43405.237362</v>
      </c>
      <c r="F72">
        <v>-4.3048450000000003</v>
      </c>
      <c r="I72">
        <f>AVERAGE(D68:D72)</f>
        <v>-10202.602784799999</v>
      </c>
      <c r="J72">
        <f>I72/2000</f>
        <v>-5.1013013923999999</v>
      </c>
      <c r="L72" t="e">
        <f>H73/SUM(G73:H73)</f>
        <v>#DIV/0!</v>
      </c>
    </row>
    <row r="73" spans="2:12" x14ac:dyDescent="0.2">
      <c r="E73">
        <f>AVERAGE(E68:E72)/2000</f>
        <v>21.701897913900002</v>
      </c>
      <c r="G73" t="e">
        <f>AVERAGE(G68:G72)</f>
        <v>#DIV/0!</v>
      </c>
      <c r="H73" t="e">
        <f>AVERAGE(H68:H72)</f>
        <v>#DIV/0!</v>
      </c>
    </row>
    <row r="75" spans="2:12" x14ac:dyDescent="0.2">
      <c r="B75" t="s">
        <v>28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</row>
    <row r="76" spans="2:12" x14ac:dyDescent="0.2">
      <c r="B76">
        <v>100000</v>
      </c>
      <c r="C76">
        <v>1400.279092</v>
      </c>
      <c r="D76">
        <v>-10164.527227</v>
      </c>
      <c r="E76">
        <v>43681.622599000002</v>
      </c>
      <c r="F76">
        <v>-4.5818320000000003</v>
      </c>
    </row>
    <row r="77" spans="2:12" x14ac:dyDescent="0.2">
      <c r="B77">
        <v>100000</v>
      </c>
      <c r="C77">
        <v>1399.7661579999999</v>
      </c>
      <c r="D77">
        <v>-10163.312554</v>
      </c>
      <c r="E77">
        <v>43690.818132</v>
      </c>
      <c r="F77">
        <v>-4.1837059999999999</v>
      </c>
    </row>
    <row r="78" spans="2:12" x14ac:dyDescent="0.2">
      <c r="B78">
        <v>100000</v>
      </c>
      <c r="C78">
        <v>1400.3233520000001</v>
      </c>
      <c r="D78">
        <v>-10165.126044000001</v>
      </c>
      <c r="E78">
        <v>43677.766500999998</v>
      </c>
      <c r="F78">
        <v>-4.5653410000000001</v>
      </c>
    </row>
    <row r="79" spans="2:12" x14ac:dyDescent="0.2">
      <c r="B79">
        <v>100000</v>
      </c>
      <c r="C79">
        <v>1398.048538</v>
      </c>
      <c r="D79">
        <v>-10165.851992</v>
      </c>
      <c r="E79">
        <v>43671.575839999998</v>
      </c>
      <c r="F79">
        <v>-4.3408360000000004</v>
      </c>
      <c r="I79" t="s">
        <v>3</v>
      </c>
      <c r="J79" t="s">
        <v>8</v>
      </c>
      <c r="L79" t="s">
        <v>10</v>
      </c>
    </row>
    <row r="80" spans="2:12" x14ac:dyDescent="0.2">
      <c r="B80">
        <v>100000</v>
      </c>
      <c r="C80">
        <v>1400.9535350000001</v>
      </c>
      <c r="D80">
        <v>-10164.907821999999</v>
      </c>
      <c r="E80">
        <v>43681.061522000004</v>
      </c>
      <c r="F80">
        <v>-4.4545919999999999</v>
      </c>
      <c r="I80">
        <f>AVERAGE(D76:D80)</f>
        <v>-10164.745127800001</v>
      </c>
      <c r="J80">
        <f>I80/2000</f>
        <v>-5.0823725639000008</v>
      </c>
      <c r="L80" t="e">
        <f>H81/SUM(G81:H81)</f>
        <v>#DIV/0!</v>
      </c>
    </row>
    <row r="81" spans="1:12" x14ac:dyDescent="0.2">
      <c r="E81">
        <f>AVERAGE(E76:E80)/2000</f>
        <v>21.840284459400003</v>
      </c>
      <c r="G81" t="e">
        <f>AVERAGE(G76:G80)</f>
        <v>#DIV/0!</v>
      </c>
      <c r="H81" t="e">
        <f>AVERAGE(H76:H80)</f>
        <v>#DIV/0!</v>
      </c>
    </row>
    <row r="83" spans="1:12" x14ac:dyDescent="0.2">
      <c r="A83" t="s">
        <v>29</v>
      </c>
      <c r="B83" t="s">
        <v>21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</row>
    <row r="84" spans="1:12" x14ac:dyDescent="0.2">
      <c r="B84">
        <v>100000</v>
      </c>
      <c r="C84">
        <v>999.47386200000005</v>
      </c>
      <c r="D84">
        <v>-12128.166052</v>
      </c>
      <c r="E84">
        <v>45541.613815999997</v>
      </c>
      <c r="F84">
        <v>-2.9542250000000001</v>
      </c>
    </row>
    <row r="85" spans="1:12" x14ac:dyDescent="0.2">
      <c r="B85">
        <v>100000</v>
      </c>
      <c r="C85">
        <v>999.31228399999998</v>
      </c>
      <c r="D85">
        <v>-12128.333205999999</v>
      </c>
      <c r="E85">
        <v>45541.224768</v>
      </c>
      <c r="F85">
        <v>-3.1115789999999999</v>
      </c>
    </row>
    <row r="86" spans="1:12" x14ac:dyDescent="0.2">
      <c r="B86">
        <v>100000</v>
      </c>
      <c r="C86">
        <v>1000.748643</v>
      </c>
      <c r="D86">
        <v>-12127.645016</v>
      </c>
      <c r="E86">
        <v>45542.984739</v>
      </c>
      <c r="F86">
        <v>-3.0438499999999999</v>
      </c>
    </row>
    <row r="87" spans="1:12" x14ac:dyDescent="0.2">
      <c r="B87">
        <v>100000</v>
      </c>
      <c r="C87">
        <v>998.66822100000002</v>
      </c>
      <c r="D87">
        <v>-12128.38751</v>
      </c>
      <c r="E87">
        <v>45540.066816999999</v>
      </c>
      <c r="F87">
        <v>-3.0129260000000002</v>
      </c>
    </row>
    <row r="88" spans="1:12" x14ac:dyDescent="0.2">
      <c r="B88">
        <v>100000</v>
      </c>
      <c r="C88">
        <v>999.95094800000004</v>
      </c>
      <c r="D88">
        <v>-12128.041594</v>
      </c>
      <c r="E88">
        <v>45542.10039</v>
      </c>
      <c r="F88">
        <v>-3.0764119999999999</v>
      </c>
      <c r="I88">
        <f>AVERAGE(D84:D88)</f>
        <v>-12128.1146756</v>
      </c>
      <c r="J88">
        <f>I88/2000</f>
        <v>-6.0640573377999996</v>
      </c>
      <c r="L88" t="e">
        <f>H89/SUM(G89:H89)</f>
        <v>#DIV/0!</v>
      </c>
    </row>
    <row r="89" spans="1:12" x14ac:dyDescent="0.2">
      <c r="E89">
        <f>AVERAGE(E84:E88)/2000</f>
        <v>22.770799052999998</v>
      </c>
      <c r="G89" t="e">
        <f>AVERAGE(G84:G88)</f>
        <v>#DIV/0!</v>
      </c>
      <c r="H89" t="e">
        <f>AVERAGE(H84:H88)</f>
        <v>#DIV/0!</v>
      </c>
    </row>
    <row r="91" spans="1:12" x14ac:dyDescent="0.2">
      <c r="B91" t="s">
        <v>22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</row>
    <row r="92" spans="1:12" x14ac:dyDescent="0.2">
      <c r="B92">
        <v>100000</v>
      </c>
      <c r="C92">
        <v>1099.0431759999999</v>
      </c>
      <c r="D92">
        <v>-12098.895306</v>
      </c>
      <c r="E92">
        <v>45689.402413000003</v>
      </c>
      <c r="F92">
        <v>-3.321933</v>
      </c>
    </row>
    <row r="93" spans="1:12" x14ac:dyDescent="0.2">
      <c r="B93">
        <v>100000</v>
      </c>
      <c r="C93">
        <v>1097.8194639999999</v>
      </c>
      <c r="D93">
        <v>-12099.239857</v>
      </c>
      <c r="E93">
        <v>45686.267742999997</v>
      </c>
      <c r="F93">
        <v>-3.339054</v>
      </c>
    </row>
    <row r="94" spans="1:12" x14ac:dyDescent="0.2">
      <c r="B94">
        <v>100000</v>
      </c>
      <c r="C94">
        <v>1099.7631670000001</v>
      </c>
      <c r="D94">
        <v>-12098.595442</v>
      </c>
      <c r="E94">
        <v>45690.318988999999</v>
      </c>
      <c r="F94">
        <v>-3.3499460000000001</v>
      </c>
    </row>
    <row r="95" spans="1:12" x14ac:dyDescent="0.2">
      <c r="B95">
        <v>100000</v>
      </c>
      <c r="C95">
        <v>1098.6354699999999</v>
      </c>
      <c r="D95">
        <v>-12098.737223</v>
      </c>
      <c r="E95">
        <v>45687.412506000001</v>
      </c>
      <c r="F95">
        <v>-3.2639239999999998</v>
      </c>
    </row>
    <row r="96" spans="1:12" x14ac:dyDescent="0.2">
      <c r="B96">
        <v>100000</v>
      </c>
      <c r="C96">
        <v>1101.1750970000001</v>
      </c>
      <c r="D96">
        <v>-12098.129774999999</v>
      </c>
      <c r="E96">
        <v>45692.254578</v>
      </c>
      <c r="F96">
        <v>-3.311442</v>
      </c>
      <c r="I96">
        <f>AVERAGE(D92:D96)</f>
        <v>-12098.7195206</v>
      </c>
      <c r="J96">
        <f>I96/2000</f>
        <v>-6.0493597602999998</v>
      </c>
      <c r="L96" t="e">
        <f>H97/SUM(G97:H97)</f>
        <v>#DIV/0!</v>
      </c>
    </row>
    <row r="97" spans="2:12" x14ac:dyDescent="0.2">
      <c r="E97">
        <f>AVERAGE(E92:E96)/2000</f>
        <v>22.844565622899999</v>
      </c>
      <c r="G97" t="e">
        <f>AVERAGE(G92:G96)</f>
        <v>#DIV/0!</v>
      </c>
      <c r="H97" t="e">
        <f>AVERAGE(H92:H96)</f>
        <v>#DIV/0!</v>
      </c>
    </row>
    <row r="99" spans="2:12" x14ac:dyDescent="0.2">
      <c r="B99" t="s">
        <v>26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</row>
    <row r="100" spans="2:12" x14ac:dyDescent="0.2">
      <c r="B100">
        <v>100000</v>
      </c>
      <c r="C100">
        <v>1200.2832840000001</v>
      </c>
      <c r="D100">
        <v>-12068.429168999999</v>
      </c>
      <c r="E100">
        <v>45840.996935000003</v>
      </c>
      <c r="F100">
        <v>-3.6585040000000002</v>
      </c>
    </row>
    <row r="101" spans="2:12" x14ac:dyDescent="0.2">
      <c r="B101">
        <v>100000</v>
      </c>
      <c r="C101">
        <v>1198.6829560000001</v>
      </c>
      <c r="D101">
        <v>-12068.932844000001</v>
      </c>
      <c r="E101">
        <v>45837.528590000002</v>
      </c>
      <c r="F101">
        <v>-3.5269789999999999</v>
      </c>
    </row>
    <row r="102" spans="2:12" x14ac:dyDescent="0.2">
      <c r="B102">
        <v>100000</v>
      </c>
      <c r="C102">
        <v>1199.766582</v>
      </c>
      <c r="D102">
        <v>-12068.726056</v>
      </c>
      <c r="E102">
        <v>45839.487459999997</v>
      </c>
      <c r="F102">
        <v>-3.482631</v>
      </c>
    </row>
    <row r="103" spans="2:12" x14ac:dyDescent="0.2">
      <c r="B103">
        <v>100000</v>
      </c>
      <c r="C103">
        <v>1200.435837</v>
      </c>
      <c r="D103">
        <v>-12068.487014</v>
      </c>
      <c r="E103">
        <v>45841.865593000002</v>
      </c>
      <c r="F103">
        <v>-3.5724779999999998</v>
      </c>
    </row>
    <row r="104" spans="2:12" x14ac:dyDescent="0.2">
      <c r="B104">
        <v>100000</v>
      </c>
      <c r="C104">
        <v>1199.2312569999999</v>
      </c>
      <c r="D104">
        <v>-12068.868130999999</v>
      </c>
      <c r="E104">
        <v>45839.742827000002</v>
      </c>
      <c r="F104">
        <v>-3.6686879999999999</v>
      </c>
      <c r="I104">
        <f>AVERAGE(D100:D104)</f>
        <v>-12068.6886428</v>
      </c>
      <c r="J104">
        <f>I104/2000</f>
        <v>-6.0343443213999999</v>
      </c>
      <c r="L104" t="e">
        <f>H105/SUM(G105:H105)</f>
        <v>#DIV/0!</v>
      </c>
    </row>
    <row r="105" spans="2:12" x14ac:dyDescent="0.2">
      <c r="E105">
        <f>AVERAGE(E100:E104)/2000</f>
        <v>22.919962140500001</v>
      </c>
      <c r="G105" t="e">
        <f>AVERAGE(G100:G104)</f>
        <v>#DIV/0!</v>
      </c>
      <c r="H105" t="e">
        <f>AVERAGE(H100:H104)</f>
        <v>#DIV/0!</v>
      </c>
    </row>
    <row r="107" spans="2:12" x14ac:dyDescent="0.2">
      <c r="B107" t="s">
        <v>27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</row>
    <row r="108" spans="2:12" x14ac:dyDescent="0.2">
      <c r="B108">
        <v>100000</v>
      </c>
      <c r="C108">
        <v>1299.2862009999999</v>
      </c>
      <c r="D108">
        <v>-12038.756707</v>
      </c>
      <c r="E108">
        <v>45992.303216</v>
      </c>
      <c r="F108">
        <v>-3.9747919999999999</v>
      </c>
    </row>
    <row r="109" spans="2:12" x14ac:dyDescent="0.2">
      <c r="B109">
        <v>100000</v>
      </c>
      <c r="C109">
        <v>1299.04961</v>
      </c>
      <c r="D109">
        <v>-12038.881955000001</v>
      </c>
      <c r="E109">
        <v>45991.741248999999</v>
      </c>
      <c r="F109">
        <v>-3.9402200000000001</v>
      </c>
    </row>
    <row r="110" spans="2:12" x14ac:dyDescent="0.2">
      <c r="B110">
        <v>100000</v>
      </c>
      <c r="C110">
        <v>1300.585364</v>
      </c>
      <c r="D110">
        <v>-12038.25963</v>
      </c>
      <c r="E110">
        <v>45993.327406999997</v>
      </c>
      <c r="F110">
        <v>-3.8547859999999998</v>
      </c>
    </row>
    <row r="111" spans="2:12" x14ac:dyDescent="0.2">
      <c r="B111">
        <v>100000</v>
      </c>
      <c r="C111">
        <v>1300.0874209999999</v>
      </c>
      <c r="D111">
        <v>-12038.408914</v>
      </c>
      <c r="E111">
        <v>45992.454969999999</v>
      </c>
      <c r="F111">
        <v>-3.8939680000000001</v>
      </c>
    </row>
    <row r="112" spans="2:12" x14ac:dyDescent="0.2">
      <c r="B112">
        <v>100000</v>
      </c>
      <c r="C112">
        <v>1298.8901920000001</v>
      </c>
      <c r="D112">
        <v>-12038.73093</v>
      </c>
      <c r="E112">
        <v>45991.786680999998</v>
      </c>
      <c r="F112">
        <v>-3.9196960000000001</v>
      </c>
      <c r="I112">
        <f>AVERAGE(D108:D112)</f>
        <v>-12038.607627199999</v>
      </c>
      <c r="J112">
        <f>I112/2000</f>
        <v>-6.0193038135999997</v>
      </c>
      <c r="L112" t="e">
        <f>H113/SUM(G113:H113)</f>
        <v>#DIV/0!</v>
      </c>
    </row>
    <row r="113" spans="2:12" x14ac:dyDescent="0.2">
      <c r="E113">
        <f>AVERAGE(E108:E112)/2000</f>
        <v>22.996161352299996</v>
      </c>
      <c r="G113" t="e">
        <f>AVERAGE(G108:G112)</f>
        <v>#DIV/0!</v>
      </c>
      <c r="H113" t="e">
        <f>AVERAGE(H108:H112)</f>
        <v>#DIV/0!</v>
      </c>
    </row>
    <row r="115" spans="2:12" x14ac:dyDescent="0.2">
      <c r="B115" t="s">
        <v>28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</row>
    <row r="116" spans="2:12" x14ac:dyDescent="0.2">
      <c r="B116">
        <v>100000</v>
      </c>
      <c r="C116">
        <v>1400.0619810000001</v>
      </c>
      <c r="D116">
        <v>-12008.091597000001</v>
      </c>
      <c r="E116">
        <v>46146.822973000002</v>
      </c>
      <c r="F116">
        <v>-4.0656480000000004</v>
      </c>
    </row>
    <row r="117" spans="2:12" x14ac:dyDescent="0.2">
      <c r="B117">
        <v>100000</v>
      </c>
      <c r="C117">
        <v>1401.2817849999999</v>
      </c>
      <c r="D117">
        <v>-12007.698225</v>
      </c>
      <c r="E117">
        <v>46150.433011000001</v>
      </c>
      <c r="F117">
        <v>-4.1596450000000003</v>
      </c>
    </row>
    <row r="118" spans="2:12" x14ac:dyDescent="0.2">
      <c r="B118">
        <v>100000</v>
      </c>
      <c r="C118">
        <v>1400.471802</v>
      </c>
      <c r="D118">
        <v>-12008.1145</v>
      </c>
      <c r="E118">
        <v>46148.623598999999</v>
      </c>
      <c r="F118">
        <v>-4.1503949999999996</v>
      </c>
    </row>
    <row r="119" spans="2:12" x14ac:dyDescent="0.2">
      <c r="B119">
        <v>100000</v>
      </c>
      <c r="C119">
        <v>1399.5505459999999</v>
      </c>
      <c r="D119">
        <v>-12008.278456</v>
      </c>
      <c r="E119">
        <v>46147.488451999998</v>
      </c>
      <c r="F119">
        <v>-4.3151099999999998</v>
      </c>
    </row>
    <row r="120" spans="2:12" x14ac:dyDescent="0.2">
      <c r="B120">
        <v>100000</v>
      </c>
      <c r="C120">
        <v>1399.0828839999999</v>
      </c>
      <c r="D120">
        <v>-12008.277738000001</v>
      </c>
      <c r="E120">
        <v>46146.421521999997</v>
      </c>
      <c r="F120">
        <v>-4.2908359999999997</v>
      </c>
      <c r="I120">
        <f>AVERAGE(D116:D120)</f>
        <v>-12008.092103200001</v>
      </c>
      <c r="J120">
        <f>I120/2000</f>
        <v>-6.0040460516000005</v>
      </c>
      <c r="L120" t="e">
        <f>H121/SUM(G121:H121)</f>
        <v>#DIV/0!</v>
      </c>
    </row>
    <row r="121" spans="2:12" x14ac:dyDescent="0.2">
      <c r="E121">
        <f>AVERAGE(E116:E120)/2000</f>
        <v>23.073978955699996</v>
      </c>
      <c r="G121" t="e">
        <f>AVERAGE(G116:G120)</f>
        <v>#DIV/0!</v>
      </c>
      <c r="H121" t="e">
        <f>AVERAGE(H116:H120)</f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1C74-98EA-F24C-8D87-723252A8583D}">
  <dimension ref="B2:BG149"/>
  <sheetViews>
    <sheetView tabSelected="1" topLeftCell="N31" workbookViewId="0">
      <selection activeCell="AA35" sqref="AA35"/>
    </sheetView>
  </sheetViews>
  <sheetFormatPr baseColWidth="10" defaultRowHeight="16" x14ac:dyDescent="0.2"/>
  <cols>
    <col min="33" max="36" width="12.1640625" bestFit="1" customWidth="1"/>
    <col min="38" max="38" width="12.1640625" bestFit="1" customWidth="1"/>
    <col min="39" max="44" width="12.1640625" customWidth="1"/>
    <col min="45" max="45" width="12.1640625" bestFit="1" customWidth="1"/>
    <col min="47" max="48" width="12.1640625" bestFit="1" customWidth="1"/>
    <col min="57" max="57" width="12.1640625" bestFit="1" customWidth="1"/>
  </cols>
  <sheetData>
    <row r="2" spans="2:59" x14ac:dyDescent="0.2">
      <c r="AE2" t="s">
        <v>55</v>
      </c>
      <c r="AN2" t="s">
        <v>66</v>
      </c>
      <c r="AT2">
        <f>AT5/AP5</f>
        <v>1.1089436790330431</v>
      </c>
      <c r="AY2" t="s">
        <v>61</v>
      </c>
    </row>
    <row r="3" spans="2:59" x14ac:dyDescent="0.2">
      <c r="B3" t="s">
        <v>64</v>
      </c>
      <c r="H3" t="s">
        <v>12</v>
      </c>
      <c r="N3" t="s">
        <v>45</v>
      </c>
      <c r="T3" t="s">
        <v>46</v>
      </c>
      <c r="Y3" t="s">
        <v>47</v>
      </c>
      <c r="AK3">
        <v>950</v>
      </c>
      <c r="AL3">
        <v>1050</v>
      </c>
      <c r="AM3">
        <v>1150</v>
      </c>
      <c r="AN3">
        <v>1250</v>
      </c>
      <c r="AO3">
        <v>1350</v>
      </c>
      <c r="AP3">
        <v>950</v>
      </c>
      <c r="AQ3">
        <v>1050</v>
      </c>
      <c r="AR3">
        <v>1150</v>
      </c>
      <c r="AS3">
        <v>1250</v>
      </c>
      <c r="AT3">
        <v>1350</v>
      </c>
      <c r="AZ3" t="s">
        <v>62</v>
      </c>
      <c r="BD3" t="s">
        <v>69</v>
      </c>
      <c r="BF3" t="s">
        <v>62</v>
      </c>
    </row>
    <row r="4" spans="2:59" x14ac:dyDescent="0.2">
      <c r="B4" t="s">
        <v>8</v>
      </c>
      <c r="C4" t="s">
        <v>10</v>
      </c>
      <c r="D4" t="s">
        <v>13</v>
      </c>
      <c r="E4" t="s">
        <v>9</v>
      </c>
      <c r="H4" t="s">
        <v>8</v>
      </c>
      <c r="I4" t="s">
        <v>10</v>
      </c>
      <c r="J4" t="s">
        <v>13</v>
      </c>
      <c r="K4" t="s">
        <v>9</v>
      </c>
      <c r="N4" t="s">
        <v>8</v>
      </c>
      <c r="O4" t="s">
        <v>40</v>
      </c>
      <c r="P4" t="s">
        <v>13</v>
      </c>
      <c r="Q4" t="s">
        <v>25</v>
      </c>
      <c r="T4" t="s">
        <v>8</v>
      </c>
      <c r="U4" t="s">
        <v>40</v>
      </c>
      <c r="V4" t="s">
        <v>13</v>
      </c>
      <c r="W4" t="s">
        <v>25</v>
      </c>
      <c r="Y4" t="s">
        <v>8</v>
      </c>
      <c r="Z4" t="s">
        <v>40</v>
      </c>
      <c r="AA4" t="s">
        <v>13</v>
      </c>
      <c r="AB4" t="s">
        <v>25</v>
      </c>
      <c r="AE4">
        <v>900</v>
      </c>
      <c r="AF4">
        <v>1000</v>
      </c>
      <c r="AG4">
        <v>1100</v>
      </c>
      <c r="AH4">
        <v>1200</v>
      </c>
      <c r="AI4">
        <v>1300</v>
      </c>
      <c r="AJ4">
        <v>1400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54</v>
      </c>
      <c r="AQ4" t="s">
        <v>54</v>
      </c>
      <c r="AR4" t="s">
        <v>54</v>
      </c>
      <c r="AS4" t="s">
        <v>54</v>
      </c>
      <c r="AT4" t="s">
        <v>54</v>
      </c>
      <c r="AV4" t="s">
        <v>57</v>
      </c>
      <c r="AW4" t="s">
        <v>58</v>
      </c>
      <c r="AX4" t="s">
        <v>65</v>
      </c>
      <c r="BA4" t="s">
        <v>60</v>
      </c>
      <c r="BB4" t="s">
        <v>63</v>
      </c>
      <c r="BD4" t="s">
        <v>70</v>
      </c>
      <c r="BE4" t="s">
        <v>63</v>
      </c>
      <c r="BF4" t="s">
        <v>70</v>
      </c>
      <c r="BG4" t="s">
        <v>63</v>
      </c>
    </row>
    <row r="5" spans="2:59" x14ac:dyDescent="0.2">
      <c r="B5">
        <v>-5.1656230000000001</v>
      </c>
      <c r="C5">
        <v>0</v>
      </c>
      <c r="D5">
        <v>21.236920000000001</v>
      </c>
      <c r="E5">
        <f>B5-(1-$C5)*$B$5-$C5*$B$17</f>
        <v>0</v>
      </c>
      <c r="H5">
        <v>-5.1508579758000002</v>
      </c>
      <c r="I5">
        <v>0</v>
      </c>
      <c r="J5">
        <v>21.343891424700001</v>
      </c>
      <c r="K5">
        <f t="shared" ref="K5:K17" si="0">H5-(1-$I5)*$H$5-$I5*$H$17</f>
        <v>0</v>
      </c>
      <c r="N5">
        <v>-5.1351024774000003</v>
      </c>
      <c r="O5">
        <v>0</v>
      </c>
      <c r="P5">
        <v>21.457110171299998</v>
      </c>
      <c r="Q5">
        <f t="shared" ref="Q5:Q17" si="1">N5-(1-$O5)*$N$5-$O5*$N$17</f>
        <v>0</v>
      </c>
      <c r="T5">
        <v>-5.1187085963999994</v>
      </c>
      <c r="U5">
        <v>0</v>
      </c>
      <c r="V5">
        <v>21.574669729900002</v>
      </c>
      <c r="W5">
        <f t="shared" ref="W5:W17" si="2">T5-(1-$U5)*$T$5-$U5*$T$17</f>
        <v>0</v>
      </c>
      <c r="Y5">
        <v>-5.1013013923999999</v>
      </c>
      <c r="Z5">
        <v>0</v>
      </c>
      <c r="AA5">
        <v>21.701897913900002</v>
      </c>
      <c r="AB5">
        <f t="shared" ref="AB5:AB17" si="3">Y5-(1-$Z5)*$Y$5-$Z5*$Y$17</f>
        <v>0</v>
      </c>
      <c r="AD5" s="2">
        <v>0</v>
      </c>
      <c r="AE5" s="7">
        <v>21.236839</v>
      </c>
      <c r="AF5">
        <v>21.344859</v>
      </c>
      <c r="AG5">
        <v>21.456598</v>
      </c>
      <c r="AH5">
        <v>21.575330000000001</v>
      </c>
      <c r="AI5">
        <v>21.702082000000001</v>
      </c>
      <c r="AJ5">
        <v>21.840395999999998</v>
      </c>
      <c r="AK5">
        <f>((AF5/AE5)^(1/3)-1)/(AF$4-AE$4)</f>
        <v>1.6926148924369944E-5</v>
      </c>
      <c r="AL5">
        <f>((AG5/AF5)^(1/3)-1)/(AG$4-AF$4)</f>
        <v>1.7419429954670385E-5</v>
      </c>
      <c r="AM5">
        <f>((AH5/AG5)^(1/3)-1)/(AH$4-AG$4)</f>
        <v>1.8411378804152888E-5</v>
      </c>
      <c r="AN5">
        <f>((AI5/AH5)^(1/3)-1)/(AI$4-AH$4)</f>
        <v>1.9544635826465041E-5</v>
      </c>
      <c r="AO5">
        <f>((AJ5/AI5)^(1/3)-1)/(AJ$4-AI$4)</f>
        <v>2.1199378762366548E-5</v>
      </c>
      <c r="AP5">
        <f t="shared" ref="AP5:AP17" si="4">((AF5/$AE5)^(1/3)-1)/(AF$4-$AE$4)</f>
        <v>1.6926148924369944E-5</v>
      </c>
      <c r="AQ5">
        <f t="shared" ref="AQ5:AQ17" si="5">((AG5/$AE5)^(1/3)-1)/(AG$4-$AE$4)</f>
        <v>1.7187531632799625E-5</v>
      </c>
      <c r="AR5">
        <f t="shared" ref="AR5:AR17" si="6">((AH5/$AE5)^(1/3)-1)/(AH$4-$AE$4)</f>
        <v>1.7616577100290816E-5</v>
      </c>
      <c r="AS5">
        <f t="shared" ref="AS5:AS17" si="7">((AI5/$AE5)^(1/3)-1)/(AI$4-$AE$4)</f>
        <v>1.8124415000629335E-5</v>
      </c>
      <c r="AT5">
        <f t="shared" ref="AT5:AT17" si="8">((AJ5/$AE5)^(1/3)-1)/(AJ$4-$AE$4)</f>
        <v>1.8770145860051991E-5</v>
      </c>
      <c r="AV5">
        <f>AVERAGE(AK5:AO5)</f>
        <v>1.8700194454404961E-5</v>
      </c>
      <c r="AW5" s="3">
        <f>AV5*1000</f>
        <v>1.8700194454404961E-2</v>
      </c>
      <c r="AX5">
        <f>AVERAGE(AP5:AT5)</f>
        <v>1.7724963703628344E-5</v>
      </c>
      <c r="AZ5">
        <v>1000</v>
      </c>
      <c r="BA5">
        <f>-25.252+(6.669*10^-2)*AZ5-(5.441*10^-5)*AZ5^2 + (1.518*10^-8)*AZ5^3</f>
        <v>2.2080000000000002</v>
      </c>
      <c r="BB5" s="4">
        <f>((6.669*10^-2)-2*(5.441*10^-5)*AZ5 + 3*(1.518*10^-8)*AZ5^2)/100</f>
        <v>3.4100000000000036E-5</v>
      </c>
      <c r="BD5">
        <f>-0.149 + 0.001775*AZ5 + 0.0000004382*AZ5^2 - 0.0000000001239*AZ5^3</f>
        <v>1.9403000000000001</v>
      </c>
      <c r="BE5" s="8">
        <f>( 0.001775 + 2*0.0000004382*AZ5 - 3*0.0000000001239*AZ5^2)/100</f>
        <v>2.2796999999999999E-5</v>
      </c>
      <c r="BF5">
        <f>81.794-(0.21986)*AZ5+(0.00019985)*AZ5^2-(0.00000006006)*AZ5^3</f>
        <v>1.7239999999999682</v>
      </c>
      <c r="BG5">
        <f>(-(0.21986)+2*(0.00019985)*AZ5-3*(0.00000006006)*AZ5^2)/100</f>
        <v>-3.3999999999997921E-6</v>
      </c>
    </row>
    <row r="6" spans="2:59" x14ac:dyDescent="0.2">
      <c r="B6">
        <v>-5.1986670000000004</v>
      </c>
      <c r="C6">
        <v>5.074E-2</v>
      </c>
      <c r="D6">
        <v>21.382345000000001</v>
      </c>
      <c r="E6">
        <f t="shared" ref="E6:E17" si="9">B6-(1-$C6)*$B$5-$C6*$B$17</f>
        <v>1.3279691879999778E-2</v>
      </c>
      <c r="H6">
        <v>-5.181439385950001</v>
      </c>
      <c r="I6">
        <v>4.8049999999999995E-2</v>
      </c>
      <c r="J6">
        <v>21.4828697893</v>
      </c>
      <c r="K6">
        <f t="shared" si="0"/>
        <v>1.3297819194098559E-2</v>
      </c>
      <c r="N6">
        <v>-5.1682434186000004</v>
      </c>
      <c r="O6">
        <v>5.1299999999999998E-2</v>
      </c>
      <c r="P6">
        <v>21.599312279199999</v>
      </c>
      <c r="Q6">
        <f t="shared" si="1"/>
        <v>1.3760457412769822E-2</v>
      </c>
      <c r="T6">
        <v>-5.1498775001999997</v>
      </c>
      <c r="U6">
        <v>4.9200000000000001E-2</v>
      </c>
      <c r="V6">
        <v>21.712896699199998</v>
      </c>
      <c r="W6">
        <f t="shared" si="2"/>
        <v>1.3880373869999629E-2</v>
      </c>
      <c r="Y6">
        <v>-5.1326284719999995</v>
      </c>
      <c r="Z6">
        <v>4.8500000000000001E-2</v>
      </c>
      <c r="AA6">
        <v>21.831657045100002</v>
      </c>
      <c r="AB6">
        <f t="shared" si="3"/>
        <v>1.319603782820078E-2</v>
      </c>
      <c r="AD6" s="2">
        <v>4.8500000000000001E-2</v>
      </c>
      <c r="AE6" s="7">
        <v>21.379888999999999</v>
      </c>
      <c r="AF6">
        <v>21.486212500000001</v>
      </c>
      <c r="AG6">
        <v>21.597777499999999</v>
      </c>
      <c r="AH6">
        <v>21.712411500000002</v>
      </c>
      <c r="AI6">
        <v>21.838816999999999</v>
      </c>
      <c r="AJ6">
        <v>21.974043500000001</v>
      </c>
      <c r="AK6">
        <f t="shared" ref="AK6:AK17" si="10">((AF6/AE6)^(1/3)-1)/(AF$4-AE$4)</f>
        <v>1.654946762404297E-5</v>
      </c>
      <c r="AL6">
        <f t="shared" ref="AL6:AL17" si="11">((AG6/AF6)^(1/3)-1)/(AG$4-AF$4)</f>
        <v>1.7278127917859098E-5</v>
      </c>
      <c r="AM6">
        <f t="shared" ref="AM6:AM17" si="12">((AH6/AG6)^(1/3)-1)/(AH$4-AG$4)</f>
        <v>1.7661042910879222E-5</v>
      </c>
      <c r="AN6">
        <f t="shared" ref="AN6:AN17" si="13">((AI6/AH6)^(1/3)-1)/(AI$4-AH$4)</f>
        <v>1.9368489992963587E-5</v>
      </c>
      <c r="AO6">
        <f t="shared" ref="AO6:AO17" si="14">((AJ6/AI6)^(1/3)-1)/(AJ$4-AI$4)</f>
        <v>2.0597627849348042E-5</v>
      </c>
      <c r="AP6">
        <f t="shared" si="4"/>
        <v>1.654946762404297E-5</v>
      </c>
      <c r="AQ6">
        <f t="shared" si="5"/>
        <v>1.6928094961881079E-5</v>
      </c>
      <c r="AR6">
        <f t="shared" si="6"/>
        <v>1.7192342132314278E-5</v>
      </c>
      <c r="AS6">
        <f t="shared" si="7"/>
        <v>1.7761353325467244E-5</v>
      </c>
      <c r="AT6">
        <f t="shared" si="8"/>
        <v>1.8357875569915637E-5</v>
      </c>
      <c r="AV6">
        <f t="shared" ref="AV6:AV17" si="15">AVERAGE(AK6:AO6)</f>
        <v>1.8290951259018583E-5</v>
      </c>
      <c r="AW6" s="3">
        <f t="shared" ref="AW6:AW17" si="16">AV6*1000</f>
        <v>1.8290951259018584E-2</v>
      </c>
      <c r="AX6">
        <f t="shared" ref="AX6:AX17" si="17">AVERAGE(AP6:AT6)</f>
        <v>1.7357826722724241E-5</v>
      </c>
      <c r="AZ6">
        <v>1050</v>
      </c>
      <c r="BA6">
        <f t="shared" ref="BA6:BA9" si="18">-25.252+(6.669*10^-2)*AZ6-(5.441*10^-5)*AZ6^2 + (1.518*10^-8)*AZ6^3</f>
        <v>2.3582225000000072</v>
      </c>
      <c r="BB6" s="4">
        <f t="shared" ref="BB6:BB9" si="19">((6.669*10^-2)-2*(5.441*10^-5)*AZ6 + 3*(1.518*10^-8)*AZ6^2)/100</f>
        <v>2.6368500000000031E-5</v>
      </c>
      <c r="BD6">
        <f t="shared" ref="BD6:BD9" si="20">-0.149 + 0.001775*AZ6 + 0.0000004382*AZ6^2 - 0.0000000001239*AZ6^3</f>
        <v>2.0544357624999998</v>
      </c>
      <c r="BE6" s="8">
        <f t="shared" ref="BE6:BE9" si="21">( 0.001775 + 2*0.0000004382*AZ6 - 3*0.0000000001239*AZ6^2)/100</f>
        <v>2.2854207499999999E-5</v>
      </c>
      <c r="BF6">
        <f t="shared" ref="BF6:BF9" si="22">81.794-(0.21986)*AZ6+(0.00019985)*AZ6^2-(0.00000006006)*AZ6^3</f>
        <v>1.7486674999999963</v>
      </c>
      <c r="BG6">
        <f t="shared" ref="BG6:BG9" si="23">(-(0.21986)+2*(0.00019985)*AZ6-3*(0.00000006006)*AZ6^2)/100</f>
        <v>1.176550000000054E-5</v>
      </c>
    </row>
    <row r="7" spans="2:59" x14ac:dyDescent="0.2">
      <c r="B7">
        <v>-5.2442089999999997</v>
      </c>
      <c r="C7">
        <v>9.9570000000000006E-2</v>
      </c>
      <c r="D7">
        <v>21.475294999999999</v>
      </c>
      <c r="E7">
        <f>B7-(1-$C7)*$B$5-$C7*$B$17</f>
        <v>1.2317626339999999E-2</v>
      </c>
      <c r="H7">
        <v>-5.2307424417999995</v>
      </c>
      <c r="I7">
        <v>0.1009</v>
      </c>
      <c r="J7">
        <v>21.578121007100002</v>
      </c>
      <c r="K7">
        <f t="shared" si="0"/>
        <v>1.2257349625800829E-2</v>
      </c>
      <c r="N7">
        <v>-5.2120056819</v>
      </c>
      <c r="O7">
        <v>9.8099999999999993E-2</v>
      </c>
      <c r="P7">
        <v>21.682692963500003</v>
      </c>
      <c r="Q7">
        <f t="shared" si="1"/>
        <v>1.2785434952490182E-2</v>
      </c>
      <c r="T7">
        <v>-5.1974039554999996</v>
      </c>
      <c r="U7">
        <v>9.9599999999999994E-2</v>
      </c>
      <c r="V7">
        <v>21.796693466000001</v>
      </c>
      <c r="W7">
        <f t="shared" si="2"/>
        <v>1.2501959110000072E-2</v>
      </c>
      <c r="Y7">
        <v>-5.1816248343</v>
      </c>
      <c r="Z7">
        <v>0.1014</v>
      </c>
      <c r="AA7">
        <v>21.918720887399999</v>
      </c>
      <c r="AB7">
        <f t="shared" si="3"/>
        <v>1.2762003609679828E-2</v>
      </c>
      <c r="AD7" s="2">
        <v>0.1014</v>
      </c>
      <c r="AE7" s="7">
        <v>21.476116000000001</v>
      </c>
      <c r="AF7">
        <v>21.578059</v>
      </c>
      <c r="AG7">
        <v>21.683522</v>
      </c>
      <c r="AH7">
        <v>21.7965415</v>
      </c>
      <c r="AI7">
        <v>21.917800499999998</v>
      </c>
      <c r="AJ7">
        <v>22.048292499999999</v>
      </c>
      <c r="AK7">
        <f t="shared" si="10"/>
        <v>1.5797723502835037E-5</v>
      </c>
      <c r="AL7">
        <f t="shared" si="11"/>
        <v>1.6265233097512156E-5</v>
      </c>
      <c r="AM7">
        <f t="shared" si="12"/>
        <v>1.734400057776808E-5</v>
      </c>
      <c r="AN7">
        <f t="shared" si="13"/>
        <v>1.8509791080649763E-5</v>
      </c>
      <c r="AO7">
        <f t="shared" si="14"/>
        <v>1.9806410035103639E-5</v>
      </c>
      <c r="AP7">
        <f t="shared" si="4"/>
        <v>1.5797723502835037E-5</v>
      </c>
      <c r="AQ7">
        <f t="shared" si="5"/>
        <v>1.6044325982932374E-5</v>
      </c>
      <c r="AR7">
        <f t="shared" si="6"/>
        <v>1.6496102367819326E-5</v>
      </c>
      <c r="AS7">
        <f t="shared" si="7"/>
        <v>1.7022425001662621E-5</v>
      </c>
      <c r="AT7">
        <f t="shared" si="8"/>
        <v>1.7606194258700469E-5</v>
      </c>
      <c r="AV7">
        <f t="shared" si="15"/>
        <v>1.7544631658773735E-5</v>
      </c>
      <c r="AW7" s="3">
        <f t="shared" si="16"/>
        <v>1.7544631658773735E-2</v>
      </c>
      <c r="AX7">
        <f t="shared" si="17"/>
        <v>1.6593354222789964E-5</v>
      </c>
      <c r="AZ7">
        <v>1100</v>
      </c>
      <c r="BA7">
        <f t="shared" si="18"/>
        <v>2.4754799999999975</v>
      </c>
      <c r="BB7" s="4">
        <f t="shared" si="19"/>
        <v>2.0914000000000003E-5</v>
      </c>
      <c r="BD7">
        <f t="shared" si="20"/>
        <v>2.1688110999999997</v>
      </c>
      <c r="BE7" s="8">
        <f t="shared" si="21"/>
        <v>2.2892830000000001E-5</v>
      </c>
      <c r="BF7">
        <f t="shared" si="22"/>
        <v>1.8266399999999834</v>
      </c>
      <c r="BG7">
        <f t="shared" si="23"/>
        <v>1.7922000000000216E-5</v>
      </c>
    </row>
    <row r="8" spans="2:59" x14ac:dyDescent="0.2">
      <c r="B8">
        <v>-5.3009250000000003</v>
      </c>
      <c r="C8">
        <v>0.15093999999999999</v>
      </c>
      <c r="D8">
        <v>21.545109</v>
      </c>
      <c r="E8">
        <f t="shared" si="9"/>
        <v>2.5004842800001592E-3</v>
      </c>
      <c r="H8">
        <v>-5.2846320000000002</v>
      </c>
      <c r="I8">
        <v>0.14960000000000001</v>
      </c>
      <c r="J8">
        <v>21.640936</v>
      </c>
      <c r="K8">
        <f t="shared" si="0"/>
        <v>2.8406003551998404E-3</v>
      </c>
      <c r="N8">
        <v>-5.2687340000000003</v>
      </c>
      <c r="O8">
        <v>0.14960000000000001</v>
      </c>
      <c r="P8">
        <v>21.744153000000001</v>
      </c>
      <c r="Q8">
        <f t="shared" si="1"/>
        <v>3.1413669218403051E-3</v>
      </c>
      <c r="T8">
        <v>-5.254068961999999</v>
      </c>
      <c r="U8">
        <v>0.15040000000000001</v>
      </c>
      <c r="V8">
        <v>21.851534693200001</v>
      </c>
      <c r="W8">
        <f t="shared" si="2"/>
        <v>2.3512474400008143E-3</v>
      </c>
      <c r="Y8">
        <v>-5.2368708160000006</v>
      </c>
      <c r="Z8">
        <v>0.1512</v>
      </c>
      <c r="AA8">
        <v>21.967460168700004</v>
      </c>
      <c r="AB8">
        <f t="shared" si="3"/>
        <v>3.2325424854395823E-3</v>
      </c>
      <c r="AD8" s="2">
        <v>0.1512</v>
      </c>
      <c r="AE8" s="7">
        <v>21.543963000000002</v>
      </c>
      <c r="AF8">
        <v>21.641725000000001</v>
      </c>
      <c r="AG8">
        <v>21.742531</v>
      </c>
      <c r="AH8">
        <v>21.854515500000002</v>
      </c>
      <c r="AI8">
        <v>21.966084500000001</v>
      </c>
      <c r="AJ8">
        <v>22.088749499999999</v>
      </c>
      <c r="AK8">
        <f t="shared" si="10"/>
        <v>1.5103147791497574E-5</v>
      </c>
      <c r="AL8">
        <f t="shared" si="11"/>
        <v>1.5502443766808316E-5</v>
      </c>
      <c r="AM8">
        <f t="shared" si="12"/>
        <v>1.7138880199922823E-5</v>
      </c>
      <c r="AN8">
        <f t="shared" si="13"/>
        <v>1.698804998248482E-5</v>
      </c>
      <c r="AO8">
        <f t="shared" si="14"/>
        <v>1.8579759994870048E-5</v>
      </c>
      <c r="AP8">
        <f t="shared" si="4"/>
        <v>1.5103147791497574E-5</v>
      </c>
      <c r="AQ8">
        <f t="shared" si="5"/>
        <v>1.5314502564119924E-5</v>
      </c>
      <c r="AR8">
        <f t="shared" si="6"/>
        <v>1.5940126671038316E-5</v>
      </c>
      <c r="AS8">
        <f t="shared" si="7"/>
        <v>1.6222416874046576E-5</v>
      </c>
      <c r="AT8">
        <f t="shared" si="8"/>
        <v>1.6717998187175453E-5</v>
      </c>
      <c r="AV8">
        <f t="shared" si="15"/>
        <v>1.6662456347116715E-5</v>
      </c>
      <c r="AW8" s="3">
        <f t="shared" si="16"/>
        <v>1.6662456347116716E-2</v>
      </c>
      <c r="AX8">
        <f t="shared" si="17"/>
        <v>1.5859638417575568E-5</v>
      </c>
      <c r="AZ8">
        <v>1150</v>
      </c>
      <c r="BA8">
        <f t="shared" si="18"/>
        <v>2.5711574999999982</v>
      </c>
      <c r="BB8" s="4">
        <f t="shared" si="19"/>
        <v>1.7736500000000016E-5</v>
      </c>
      <c r="BD8">
        <f t="shared" si="20"/>
        <v>2.2833330875</v>
      </c>
      <c r="BE8" s="8">
        <f t="shared" si="21"/>
        <v>2.2912867499999996E-5</v>
      </c>
      <c r="BF8">
        <f t="shared" si="22"/>
        <v>1.9128724999999918</v>
      </c>
      <c r="BG8">
        <f t="shared" si="23"/>
        <v>1.5069500000000624E-5</v>
      </c>
    </row>
    <row r="9" spans="2:59" x14ac:dyDescent="0.2">
      <c r="B9">
        <v>-5.3979749999999997</v>
      </c>
      <c r="C9">
        <v>0.2311</v>
      </c>
      <c r="D9">
        <v>21.627041999999999</v>
      </c>
      <c r="E9">
        <f t="shared" si="9"/>
        <v>-2.1366481799999448E-2</v>
      </c>
      <c r="H9">
        <v>-5.3807020000000003</v>
      </c>
      <c r="I9">
        <v>0.2293</v>
      </c>
      <c r="J9">
        <v>21.718046999999999</v>
      </c>
      <c r="K9">
        <f t="shared" si="0"/>
        <v>-2.0447410493400486E-2</v>
      </c>
      <c r="N9">
        <v>-5.3692739999999999</v>
      </c>
      <c r="O9">
        <v>0.23252999999999999</v>
      </c>
      <c r="P9">
        <v>21.815933999999999</v>
      </c>
      <c r="Q9">
        <f t="shared" si="1"/>
        <v>-2.1579276607263109E-2</v>
      </c>
      <c r="T9">
        <v>-5.35318</v>
      </c>
      <c r="U9">
        <v>0.23224</v>
      </c>
      <c r="V9">
        <v>21.913905</v>
      </c>
      <c r="W9">
        <f t="shared" si="2"/>
        <v>-2.1824162826000526E-2</v>
      </c>
      <c r="Y9">
        <v>-5.3331939999999998</v>
      </c>
      <c r="Z9">
        <v>0.23008999999999999</v>
      </c>
      <c r="AA9">
        <v>22.020295999999998</v>
      </c>
      <c r="AB9">
        <f t="shared" si="3"/>
        <v>-2.0669430506091935E-2</v>
      </c>
      <c r="AD9" s="2">
        <v>0.23319999999999999</v>
      </c>
      <c r="AE9" s="7">
        <v>21.625337500000001</v>
      </c>
      <c r="AF9">
        <v>21.717852000000001</v>
      </c>
      <c r="AG9">
        <v>21.813056</v>
      </c>
      <c r="AH9">
        <v>21.914498500000001</v>
      </c>
      <c r="AI9">
        <v>22.019860999999999</v>
      </c>
      <c r="AJ9">
        <v>22.1292355</v>
      </c>
      <c r="AK9">
        <f t="shared" si="10"/>
        <v>1.4239914193419078E-5</v>
      </c>
      <c r="AL9">
        <f t="shared" si="11"/>
        <v>1.4590949318427082E-5</v>
      </c>
      <c r="AM9">
        <f t="shared" si="12"/>
        <v>1.547783292121796E-5</v>
      </c>
      <c r="AN9">
        <f t="shared" si="13"/>
        <v>1.6000684429524624E-5</v>
      </c>
      <c r="AO9">
        <f t="shared" si="14"/>
        <v>1.6529608927760009E-5</v>
      </c>
      <c r="AP9">
        <f t="shared" si="4"/>
        <v>1.4239914193419078E-5</v>
      </c>
      <c r="AQ9">
        <f t="shared" si="5"/>
        <v>1.4425820449236459E-5</v>
      </c>
      <c r="AR9" s="5">
        <f t="shared" si="6"/>
        <v>1.4791376635808392E-5</v>
      </c>
      <c r="AS9" s="5">
        <f t="shared" si="7"/>
        <v>1.5111453995473868E-5</v>
      </c>
      <c r="AT9">
        <f t="shared" si="8"/>
        <v>1.5415067895921287E-5</v>
      </c>
      <c r="AV9">
        <f t="shared" si="15"/>
        <v>1.5367797958069752E-5</v>
      </c>
      <c r="AW9" s="3">
        <f t="shared" si="16"/>
        <v>1.5367797958069751E-2</v>
      </c>
      <c r="AX9">
        <f t="shared" si="17"/>
        <v>1.4796726633971818E-5</v>
      </c>
      <c r="AZ9">
        <v>1200</v>
      </c>
      <c r="BA9">
        <f t="shared" si="18"/>
        <v>2.656640000000003</v>
      </c>
      <c r="BB9" s="4">
        <f t="shared" si="19"/>
        <v>1.6835999999999935E-5</v>
      </c>
      <c r="BD9">
        <f t="shared" si="20"/>
        <v>2.3979088000000002</v>
      </c>
      <c r="BE9" s="8">
        <f t="shared" si="21"/>
        <v>2.291432E-5</v>
      </c>
      <c r="BF9">
        <f t="shared" si="22"/>
        <v>1.9623199999999912</v>
      </c>
      <c r="BG9">
        <f t="shared" si="23"/>
        <v>3.2080000000000996E-6</v>
      </c>
    </row>
    <row r="10" spans="2:59" x14ac:dyDescent="0.2">
      <c r="B10">
        <v>-5.4839859999999998</v>
      </c>
      <c r="C10">
        <v>0.30064000000000002</v>
      </c>
      <c r="D10">
        <v>21.690379</v>
      </c>
      <c r="E10">
        <f t="shared" si="9"/>
        <v>-4.3890104319999512E-2</v>
      </c>
      <c r="H10">
        <v>-5.4702869999999999</v>
      </c>
      <c r="I10">
        <v>0.30143999999999999</v>
      </c>
      <c r="J10">
        <v>21.778590000000001</v>
      </c>
      <c r="K10">
        <f t="shared" si="0"/>
        <v>-4.4154208518719429E-2</v>
      </c>
      <c r="N10">
        <v>-5.4555069999999999</v>
      </c>
      <c r="O10">
        <v>0.30186000000000002</v>
      </c>
      <c r="P10">
        <v>21.868926999999999</v>
      </c>
      <c r="Q10">
        <f t="shared" si="1"/>
        <v>-4.4426819183805755E-2</v>
      </c>
      <c r="T10">
        <v>-5.4377639999999996</v>
      </c>
      <c r="U10">
        <v>0.30065999999999998</v>
      </c>
      <c r="V10">
        <v>21.962209000000001</v>
      </c>
      <c r="W10">
        <f t="shared" si="2"/>
        <v>-4.3760366521499616E-2</v>
      </c>
      <c r="Y10">
        <v>-5.4218209999999996</v>
      </c>
      <c r="Z10">
        <v>0.30044999999999999</v>
      </c>
      <c r="AA10">
        <v>22.059735</v>
      </c>
      <c r="AB10">
        <f t="shared" si="3"/>
        <v>-4.4705780150459562E-2</v>
      </c>
      <c r="AD10" s="2">
        <v>0.3</v>
      </c>
      <c r="AE10" s="7">
        <v>21.690201999999999</v>
      </c>
      <c r="AF10">
        <v>21.777273999999998</v>
      </c>
      <c r="AG10">
        <v>21.868485499999998</v>
      </c>
      <c r="AH10">
        <v>21.963286</v>
      </c>
      <c r="AI10">
        <v>22.059144499999999</v>
      </c>
      <c r="AJ10">
        <v>22.1604335</v>
      </c>
      <c r="AK10">
        <f t="shared" si="10"/>
        <v>1.3363291367054497E-5</v>
      </c>
      <c r="AL10">
        <f t="shared" si="11"/>
        <v>1.3941820370062531E-5</v>
      </c>
      <c r="AM10">
        <f t="shared" si="12"/>
        <v>1.4429263418331839E-5</v>
      </c>
      <c r="AN10">
        <f t="shared" si="13"/>
        <v>1.4527179494661091E-5</v>
      </c>
      <c r="AO10">
        <f t="shared" si="14"/>
        <v>1.5282303847321544E-5</v>
      </c>
      <c r="AP10">
        <f t="shared" si="4"/>
        <v>1.3363291367054497E-5</v>
      </c>
      <c r="AQ10">
        <f t="shared" si="5"/>
        <v>1.3661871298947803E-5</v>
      </c>
      <c r="AR10">
        <f t="shared" si="6"/>
        <v>1.3930810721392758E-5</v>
      </c>
      <c r="AS10">
        <f t="shared" si="7"/>
        <v>1.4095081068798975E-5</v>
      </c>
      <c r="AT10">
        <f t="shared" si="8"/>
        <v>1.4349758049434946E-5</v>
      </c>
      <c r="AV10">
        <f t="shared" si="15"/>
        <v>1.4308771699486299E-5</v>
      </c>
      <c r="AW10" s="3">
        <f t="shared" si="16"/>
        <v>1.43087716994863E-2</v>
      </c>
      <c r="AX10">
        <f t="shared" si="17"/>
        <v>1.3880162501125795E-5</v>
      </c>
    </row>
    <row r="11" spans="2:59" x14ac:dyDescent="0.2">
      <c r="B11">
        <v>-5.6053119999999996</v>
      </c>
      <c r="C11">
        <v>0.40104000000000001</v>
      </c>
      <c r="D11">
        <v>21.78332</v>
      </c>
      <c r="E11">
        <f t="shared" si="9"/>
        <v>-7.3554719519999701E-2</v>
      </c>
      <c r="H11">
        <v>-5.5852919999999999</v>
      </c>
      <c r="I11">
        <v>0.39711000000000002</v>
      </c>
      <c r="J11">
        <v>21.862421000000001</v>
      </c>
      <c r="K11">
        <f t="shared" si="0"/>
        <v>-7.1793425556180068E-2</v>
      </c>
      <c r="N11">
        <v>-5.5729959999999998</v>
      </c>
      <c r="O11">
        <v>0.39868999999999999</v>
      </c>
      <c r="P11">
        <v>21.945550000000001</v>
      </c>
      <c r="Q11">
        <f t="shared" si="1"/>
        <v>-7.3388286480598364E-2</v>
      </c>
      <c r="T11">
        <v>-5.55823</v>
      </c>
      <c r="U11">
        <v>0.39961999999999998</v>
      </c>
      <c r="V11">
        <v>22.033856</v>
      </c>
      <c r="W11">
        <f t="shared" si="2"/>
        <v>-7.3615055175500377E-2</v>
      </c>
      <c r="Y11">
        <v>-5.542198</v>
      </c>
      <c r="Z11">
        <v>0.39949000000000001</v>
      </c>
      <c r="AA11">
        <v>22.123346999999999</v>
      </c>
      <c r="AB11">
        <f t="shared" si="3"/>
        <v>-7.4163820354812504E-2</v>
      </c>
      <c r="AD11" s="2">
        <v>0.4</v>
      </c>
      <c r="AE11" s="7">
        <v>21.7825305</v>
      </c>
      <c r="AF11">
        <v>21.863696000000001</v>
      </c>
      <c r="AG11">
        <v>21.948276499999999</v>
      </c>
      <c r="AH11">
        <v>22.033232000000002</v>
      </c>
      <c r="AI11">
        <v>22.124411500000001</v>
      </c>
      <c r="AJ11">
        <v>22.2186305</v>
      </c>
      <c r="AK11">
        <f t="shared" si="10"/>
        <v>1.2405184958352855E-5</v>
      </c>
      <c r="AL11">
        <f t="shared" si="11"/>
        <v>1.2878527983510857E-5</v>
      </c>
      <c r="AM11">
        <f t="shared" si="12"/>
        <v>1.2885768394548247E-5</v>
      </c>
      <c r="AN11">
        <f t="shared" si="13"/>
        <v>1.3775254455925534E-5</v>
      </c>
      <c r="AO11">
        <f t="shared" si="14"/>
        <v>1.4175227297450466E-5</v>
      </c>
      <c r="AP11">
        <f t="shared" si="4"/>
        <v>1.2405184958352855E-5</v>
      </c>
      <c r="AQ11">
        <f t="shared" si="5"/>
        <v>1.2649844497012453E-5</v>
      </c>
      <c r="AR11">
        <f t="shared" si="6"/>
        <v>1.2739352660618616E-5</v>
      </c>
      <c r="AS11">
        <f t="shared" si="7"/>
        <v>1.3011489696282962E-5</v>
      </c>
      <c r="AT11">
        <f t="shared" si="8"/>
        <v>1.3258992482430454E-5</v>
      </c>
      <c r="AV11">
        <f t="shared" si="15"/>
        <v>1.3223992617957592E-5</v>
      </c>
      <c r="AW11" s="3">
        <f t="shared" si="16"/>
        <v>1.3223992617957592E-2</v>
      </c>
      <c r="AX11">
        <f t="shared" si="17"/>
        <v>1.2812972858939467E-5</v>
      </c>
      <c r="AZ11" t="s">
        <v>67</v>
      </c>
      <c r="BB11" s="6">
        <v>1.5E-5</v>
      </c>
    </row>
    <row r="12" spans="2:59" x14ac:dyDescent="0.2">
      <c r="B12">
        <v>-5.7130049999999999</v>
      </c>
      <c r="C12">
        <v>0.49720999999999999</v>
      </c>
      <c r="D12">
        <v>21.882722000000001</v>
      </c>
      <c r="E12">
        <f t="shared" si="9"/>
        <v>-9.3448163979999332E-2</v>
      </c>
      <c r="H12">
        <v>-5.7012280000000004</v>
      </c>
      <c r="I12">
        <v>0.50019000000000002</v>
      </c>
      <c r="J12">
        <v>21.963853</v>
      </c>
      <c r="K12">
        <f t="shared" si="0"/>
        <v>-9.3596835321220428E-2</v>
      </c>
      <c r="N12">
        <v>-5.6848419999999997</v>
      </c>
      <c r="O12">
        <v>0.49806</v>
      </c>
      <c r="P12">
        <v>22.038671999999998</v>
      </c>
      <c r="Q12">
        <f t="shared" si="1"/>
        <v>-9.4384540278825479E-2</v>
      </c>
      <c r="T12">
        <v>-5.6713870000000002</v>
      </c>
      <c r="U12">
        <v>0.49987999999999999</v>
      </c>
      <c r="V12">
        <v>22.122392000000001</v>
      </c>
      <c r="W12">
        <f t="shared" si="2"/>
        <v>-9.4970417387000516E-2</v>
      </c>
      <c r="Y12">
        <v>-5.6557320000000004</v>
      </c>
      <c r="Z12">
        <v>0.49939</v>
      </c>
      <c r="AA12">
        <v>22.205425999999999</v>
      </c>
      <c r="AB12">
        <f t="shared" si="3"/>
        <v>-9.5989378476932341E-2</v>
      </c>
      <c r="AD12" s="2">
        <v>0.50249999999999995</v>
      </c>
      <c r="AE12" s="7">
        <v>21.8837665</v>
      </c>
      <c r="AF12">
        <v>21.961829999999999</v>
      </c>
      <c r="AG12">
        <v>22.039803500000001</v>
      </c>
      <c r="AH12">
        <v>22.122102999999999</v>
      </c>
      <c r="AI12">
        <v>22.203765499999999</v>
      </c>
      <c r="AJ12">
        <v>22.293560500000002</v>
      </c>
      <c r="AK12">
        <f t="shared" si="10"/>
        <v>1.1876514513455839E-5</v>
      </c>
      <c r="AL12">
        <f t="shared" si="11"/>
        <v>1.1820721419777414E-5</v>
      </c>
      <c r="AM12">
        <f t="shared" si="12"/>
        <v>1.2431640321808324E-5</v>
      </c>
      <c r="AN12">
        <f t="shared" si="13"/>
        <v>1.2289702805516888E-5</v>
      </c>
      <c r="AO12">
        <f t="shared" si="14"/>
        <v>1.3462314693857281E-5</v>
      </c>
      <c r="AP12">
        <f t="shared" si="4"/>
        <v>1.1876514513455839E-5</v>
      </c>
      <c r="AQ12">
        <f t="shared" si="5"/>
        <v>1.1855637415091325E-5</v>
      </c>
      <c r="AR12">
        <f t="shared" si="6"/>
        <v>1.2057464052005843E-5</v>
      </c>
      <c r="AS12">
        <f t="shared" si="7"/>
        <v>1.2126637439117682E-5</v>
      </c>
      <c r="AT12">
        <f t="shared" si="8"/>
        <v>1.2406833098816073E-5</v>
      </c>
      <c r="AV12">
        <f t="shared" si="15"/>
        <v>1.2376178750883149E-5</v>
      </c>
      <c r="AW12" s="3">
        <f t="shared" si="16"/>
        <v>1.2376178750883149E-2</v>
      </c>
      <c r="AX12">
        <f t="shared" si="17"/>
        <v>1.2064617303697352E-5</v>
      </c>
    </row>
    <row r="13" spans="2:59" x14ac:dyDescent="0.2">
      <c r="B13">
        <v>-5.8208380000000002</v>
      </c>
      <c r="C13">
        <v>0.60292999999999997</v>
      </c>
      <c r="D13">
        <v>22.004087999999999</v>
      </c>
      <c r="E13">
        <f t="shared" si="9"/>
        <v>-0.10476282134000003</v>
      </c>
      <c r="H13">
        <v>-5.8008670000000002</v>
      </c>
      <c r="I13">
        <v>0.59741999999999995</v>
      </c>
      <c r="J13">
        <v>22.071355000000001</v>
      </c>
      <c r="K13">
        <f t="shared" si="0"/>
        <v>-0.10444546135396049</v>
      </c>
      <c r="N13">
        <v>-5.7855610000000004</v>
      </c>
      <c r="O13">
        <v>0.59743000000000002</v>
      </c>
      <c r="P13">
        <v>22.147971999999999</v>
      </c>
      <c r="Q13">
        <f t="shared" si="1"/>
        <v>-0.10425379407705337</v>
      </c>
      <c r="T13">
        <v>-5.7734779999999999</v>
      </c>
      <c r="U13">
        <v>0.60036</v>
      </c>
      <c r="V13">
        <v>22.229949000000001</v>
      </c>
      <c r="W13">
        <f t="shared" si="2"/>
        <v>-0.10505833973900014</v>
      </c>
      <c r="Y13">
        <v>-5.7588480000000004</v>
      </c>
      <c r="Z13">
        <v>0.60045000000000004</v>
      </c>
      <c r="AA13">
        <v>22.307594000000002</v>
      </c>
      <c r="AB13">
        <f t="shared" si="3"/>
        <v>-0.10633205379046062</v>
      </c>
      <c r="AD13" s="2">
        <v>0.6018</v>
      </c>
      <c r="AE13" s="7">
        <v>22.001836999999998</v>
      </c>
      <c r="AF13">
        <v>22.076454999999999</v>
      </c>
      <c r="AG13">
        <v>22.153783499999999</v>
      </c>
      <c r="AH13">
        <v>22.227308000000001</v>
      </c>
      <c r="AI13">
        <v>22.3062425</v>
      </c>
      <c r="AJ13">
        <v>22.390450999999999</v>
      </c>
      <c r="AK13">
        <f t="shared" si="10"/>
        <v>1.1292057767435803E-5</v>
      </c>
      <c r="AL13">
        <f t="shared" si="11"/>
        <v>1.1662257004951827E-5</v>
      </c>
      <c r="AM13">
        <f t="shared" si="12"/>
        <v>1.1050529488909611E-5</v>
      </c>
      <c r="AN13">
        <f t="shared" si="13"/>
        <v>1.182348089797225E-5</v>
      </c>
      <c r="AO13">
        <f t="shared" si="14"/>
        <v>1.2567895325805711E-5</v>
      </c>
      <c r="AP13">
        <f t="shared" si="4"/>
        <v>1.1292057767435803E-5</v>
      </c>
      <c r="AQ13">
        <f t="shared" si="5"/>
        <v>1.1483741930182755E-5</v>
      </c>
      <c r="AR13">
        <f t="shared" si="6"/>
        <v>1.1347797878348647E-5</v>
      </c>
      <c r="AS13">
        <f t="shared" si="7"/>
        <v>1.1476781418612857E-5</v>
      </c>
      <c r="AT13">
        <f t="shared" si="8"/>
        <v>1.1706543319055297E-5</v>
      </c>
      <c r="AV13">
        <f t="shared" si="15"/>
        <v>1.1679244097015039E-5</v>
      </c>
      <c r="AW13" s="3">
        <f t="shared" si="16"/>
        <v>1.1679244097015038E-2</v>
      </c>
      <c r="AX13">
        <f t="shared" si="17"/>
        <v>1.1461384462727072E-5</v>
      </c>
    </row>
    <row r="14" spans="2:59" x14ac:dyDescent="0.2">
      <c r="B14">
        <v>-5.9052290000000003</v>
      </c>
      <c r="C14">
        <v>0.70079999999999998</v>
      </c>
      <c r="D14">
        <v>22.141673000000001</v>
      </c>
      <c r="E14">
        <f t="shared" si="9"/>
        <v>-9.9802230399999914E-2</v>
      </c>
      <c r="H14">
        <v>-5.8901110000000001</v>
      </c>
      <c r="I14">
        <v>0.70099</v>
      </c>
      <c r="J14">
        <v>22.214625999999999</v>
      </c>
      <c r="K14">
        <f t="shared" si="0"/>
        <v>-9.9109403431620002E-2</v>
      </c>
      <c r="N14">
        <v>-5.8779430000000001</v>
      </c>
      <c r="O14">
        <v>0.70189000000000001</v>
      </c>
      <c r="P14">
        <v>22.286106</v>
      </c>
      <c r="Q14">
        <f t="shared" si="1"/>
        <v>-0.10113247830531868</v>
      </c>
      <c r="T14">
        <v>-5.8616599999999996</v>
      </c>
      <c r="U14">
        <v>0.70038999999999996</v>
      </c>
      <c r="V14">
        <v>22.357367</v>
      </c>
      <c r="W14">
        <f t="shared" si="2"/>
        <v>-0.1016492981672501</v>
      </c>
      <c r="Y14">
        <v>-5.8469730000000002</v>
      </c>
      <c r="Z14">
        <v>0.70038999999999996</v>
      </c>
      <c r="AA14">
        <v>22.433955999999998</v>
      </c>
      <c r="AB14">
        <f t="shared" si="3"/>
        <v>-0.10271189181573259</v>
      </c>
      <c r="AD14" s="2">
        <v>0.69540000000000002</v>
      </c>
      <c r="AE14" s="7">
        <v>22.141331999999998</v>
      </c>
      <c r="AF14">
        <v>22.2124305</v>
      </c>
      <c r="AG14">
        <v>22.285516999999999</v>
      </c>
      <c r="AH14">
        <v>22.360136499999999</v>
      </c>
      <c r="AI14">
        <v>22.437469499999999</v>
      </c>
      <c r="AJ14">
        <v>22.513126</v>
      </c>
      <c r="AK14">
        <f t="shared" si="10"/>
        <v>1.0692300641830243E-5</v>
      </c>
      <c r="AL14">
        <f t="shared" si="11"/>
        <v>1.0955800378102954E-5</v>
      </c>
      <c r="AM14">
        <f t="shared" si="12"/>
        <v>1.1148701156664664E-5</v>
      </c>
      <c r="AN14">
        <f t="shared" si="13"/>
        <v>1.1515138157331962E-5</v>
      </c>
      <c r="AO14">
        <f t="shared" si="14"/>
        <v>1.1226997471840416E-5</v>
      </c>
      <c r="AP14">
        <f t="shared" si="4"/>
        <v>1.0692300641830243E-5</v>
      </c>
      <c r="AQ14">
        <f t="shared" si="5"/>
        <v>1.0829907645536484E-5</v>
      </c>
      <c r="AR14">
        <f t="shared" si="6"/>
        <v>1.094422144283902E-5</v>
      </c>
      <c r="AS14">
        <f t="shared" si="7"/>
        <v>1.1096402438107722E-5</v>
      </c>
      <c r="AT14">
        <f t="shared" si="8"/>
        <v>1.1132487787423707E-5</v>
      </c>
      <c r="AV14">
        <f t="shared" si="15"/>
        <v>1.1107787561154047E-5</v>
      </c>
      <c r="AW14" s="3">
        <f t="shared" si="16"/>
        <v>1.1107787561154048E-2</v>
      </c>
      <c r="AX14">
        <f t="shared" si="17"/>
        <v>1.0939063991147437E-5</v>
      </c>
    </row>
    <row r="15" spans="2:59" x14ac:dyDescent="0.2">
      <c r="B15">
        <v>-5.9778390000000003</v>
      </c>
      <c r="C15">
        <v>0.80173000000000005</v>
      </c>
      <c r="D15">
        <v>22.30463</v>
      </c>
      <c r="E15">
        <f t="shared" si="9"/>
        <v>-8.0266975740000746E-2</v>
      </c>
      <c r="H15">
        <v>-5.9615109999999998</v>
      </c>
      <c r="I15">
        <v>0.80074000000000001</v>
      </c>
      <c r="J15">
        <v>22.376885999999999</v>
      </c>
      <c r="K15">
        <f t="shared" si="0"/>
        <v>-7.9417767072119894E-2</v>
      </c>
      <c r="N15">
        <v>-5.9467879999999997</v>
      </c>
      <c r="O15">
        <v>0.80039000000000005</v>
      </c>
      <c r="P15">
        <v>22.446548</v>
      </c>
      <c r="Q15">
        <f t="shared" si="1"/>
        <v>-7.9923135939668377E-2</v>
      </c>
      <c r="T15">
        <v>-5.9334790000000002</v>
      </c>
      <c r="U15">
        <v>0.79881000000000002</v>
      </c>
      <c r="V15">
        <v>22.512017</v>
      </c>
      <c r="W15">
        <f t="shared" si="2"/>
        <v>-8.3351430112750258E-2</v>
      </c>
      <c r="Y15">
        <v>-5.9183469999999998</v>
      </c>
      <c r="Z15">
        <v>0.79901</v>
      </c>
      <c r="AA15">
        <v>22.587658999999999</v>
      </c>
      <c r="AB15">
        <f t="shared" si="3"/>
        <v>-8.3552493036988196E-2</v>
      </c>
      <c r="AD15" s="2">
        <v>0.79730000000000001</v>
      </c>
      <c r="AE15" s="7">
        <v>22.304320499999999</v>
      </c>
      <c r="AF15">
        <v>22.371783499999999</v>
      </c>
      <c r="AG15">
        <v>22.442739499999998</v>
      </c>
      <c r="AH15">
        <v>22.520405499999999</v>
      </c>
      <c r="AI15">
        <v>22.591952500000001</v>
      </c>
      <c r="AJ15">
        <v>22.667353500000001</v>
      </c>
      <c r="AK15">
        <f t="shared" si="10"/>
        <v>1.0072054052572276E-5</v>
      </c>
      <c r="AL15">
        <f t="shared" si="11"/>
        <v>1.0561088476179758E-5</v>
      </c>
      <c r="AM15">
        <f t="shared" si="12"/>
        <v>1.1522149627747335E-5</v>
      </c>
      <c r="AN15">
        <f t="shared" si="13"/>
        <v>1.057875645590789E-5</v>
      </c>
      <c r="AO15">
        <f t="shared" si="14"/>
        <v>1.1112699116950786E-5</v>
      </c>
      <c r="AP15">
        <f t="shared" si="4"/>
        <v>1.0072054052572276E-5</v>
      </c>
      <c r="AQ15">
        <f t="shared" si="5"/>
        <v>1.0321889857075605E-5</v>
      </c>
      <c r="AR15">
        <f t="shared" si="6"/>
        <v>1.0729905137924303E-5</v>
      </c>
      <c r="AS15">
        <f t="shared" si="7"/>
        <v>1.070063114641362E-5</v>
      </c>
      <c r="AT15">
        <f t="shared" si="8"/>
        <v>1.0792557772064893E-5</v>
      </c>
      <c r="AV15">
        <f t="shared" si="15"/>
        <v>1.0769349545871609E-5</v>
      </c>
      <c r="AW15" s="3">
        <f t="shared" si="16"/>
        <v>1.0769349545871609E-2</v>
      </c>
      <c r="AX15">
        <f t="shared" si="17"/>
        <v>1.0523407593210139E-5</v>
      </c>
    </row>
    <row r="16" spans="2:59" x14ac:dyDescent="0.2">
      <c r="B16">
        <v>-6.033544</v>
      </c>
      <c r="C16">
        <v>0.90044999999999997</v>
      </c>
      <c r="D16">
        <v>22.492159999999998</v>
      </c>
      <c r="E16">
        <f t="shared" si="9"/>
        <v>-4.584436709999995E-2</v>
      </c>
      <c r="H16">
        <v>-6.0184230000000003</v>
      </c>
      <c r="I16">
        <v>0.89844000000000002</v>
      </c>
      <c r="J16">
        <v>22.557625000000002</v>
      </c>
      <c r="K16">
        <f t="shared" si="0"/>
        <v>-4.7110189404720337E-2</v>
      </c>
      <c r="N16">
        <v>-6.0046989999999996</v>
      </c>
      <c r="O16">
        <v>0.89985000000000004</v>
      </c>
      <c r="P16">
        <v>22.63233</v>
      </c>
      <c r="Q16">
        <f t="shared" si="1"/>
        <v>-4.6902106582434655E-2</v>
      </c>
      <c r="T16">
        <v>-5.9900169999999999</v>
      </c>
      <c r="U16">
        <v>0.89976</v>
      </c>
      <c r="V16">
        <v>22.704249000000001</v>
      </c>
      <c r="W16">
        <f t="shared" si="2"/>
        <v>-4.7456003674000158E-2</v>
      </c>
      <c r="Y16">
        <v>-5.9746180000000004</v>
      </c>
      <c r="Z16">
        <v>0.90042</v>
      </c>
      <c r="AA16">
        <v>22.781834</v>
      </c>
      <c r="AB16">
        <f t="shared" si="3"/>
        <v>-4.6728867503096794E-2</v>
      </c>
      <c r="AD16" s="2">
        <v>0.9</v>
      </c>
      <c r="AE16" s="7">
        <v>22.490639000000002</v>
      </c>
      <c r="AF16">
        <v>22.5578535</v>
      </c>
      <c r="AG16">
        <v>22.632684000000001</v>
      </c>
      <c r="AH16">
        <v>22.707128000000001</v>
      </c>
      <c r="AI16">
        <v>22.777820500000001</v>
      </c>
      <c r="AJ16">
        <v>22.854037000000002</v>
      </c>
      <c r="AK16">
        <f t="shared" si="10"/>
        <v>9.9519408771087119E-6</v>
      </c>
      <c r="AL16">
        <f t="shared" si="11"/>
        <v>1.1045363546504649E-5</v>
      </c>
      <c r="AM16">
        <f t="shared" si="12"/>
        <v>1.0952085604873929E-5</v>
      </c>
      <c r="AN16">
        <f t="shared" si="13"/>
        <v>1.0366681035394176E-5</v>
      </c>
      <c r="AO16">
        <f t="shared" si="14"/>
        <v>1.1141195991986042E-5</v>
      </c>
      <c r="AP16">
        <f t="shared" si="4"/>
        <v>9.9519408771087119E-6</v>
      </c>
      <c r="AQ16">
        <f t="shared" si="5"/>
        <v>1.0504148352055155E-5</v>
      </c>
      <c r="AR16">
        <f t="shared" si="6"/>
        <v>1.0661130258458791E-5</v>
      </c>
      <c r="AS16">
        <f t="shared" si="7"/>
        <v>1.0595806992957369E-5</v>
      </c>
      <c r="AT16">
        <f t="shared" si="8"/>
        <v>1.071432878975509E-5</v>
      </c>
      <c r="AV16">
        <f t="shared" si="15"/>
        <v>1.0691453411173502E-5</v>
      </c>
      <c r="AW16" s="3">
        <f t="shared" si="16"/>
        <v>1.0691453411173502E-2</v>
      </c>
      <c r="AX16">
        <f t="shared" si="17"/>
        <v>1.0485471054067025E-5</v>
      </c>
    </row>
    <row r="17" spans="2:51" x14ac:dyDescent="0.2">
      <c r="B17">
        <v>-6.0785850000000003</v>
      </c>
      <c r="C17">
        <v>1</v>
      </c>
      <c r="D17">
        <v>22.698041</v>
      </c>
      <c r="E17">
        <f t="shared" si="9"/>
        <v>0</v>
      </c>
      <c r="H17">
        <v>-6.0640573377999996</v>
      </c>
      <c r="I17">
        <v>1</v>
      </c>
      <c r="J17">
        <v>22.770799052999998</v>
      </c>
      <c r="K17">
        <f t="shared" si="0"/>
        <v>0</v>
      </c>
      <c r="N17">
        <v>-6.0493597602999998</v>
      </c>
      <c r="O17">
        <v>1</v>
      </c>
      <c r="P17">
        <v>22.844565622899999</v>
      </c>
      <c r="Q17">
        <f t="shared" si="1"/>
        <v>0</v>
      </c>
      <c r="T17">
        <v>-6.0343443213999999</v>
      </c>
      <c r="U17">
        <v>1</v>
      </c>
      <c r="V17">
        <v>22.919962140500001</v>
      </c>
      <c r="W17">
        <f t="shared" si="2"/>
        <v>0</v>
      </c>
      <c r="Y17">
        <v>-6.0193038135999997</v>
      </c>
      <c r="Z17">
        <v>1</v>
      </c>
      <c r="AA17">
        <v>22.996161352299996</v>
      </c>
      <c r="AB17">
        <f t="shared" si="3"/>
        <v>0</v>
      </c>
      <c r="AD17" s="2">
        <v>1</v>
      </c>
      <c r="AE17" s="7">
        <v>22.698060000000002</v>
      </c>
      <c r="AF17">
        <v>22.7713705</v>
      </c>
      <c r="AG17">
        <v>22.845239500000002</v>
      </c>
      <c r="AH17">
        <v>22.920548499999999</v>
      </c>
      <c r="AI17">
        <v>22.996818000000001</v>
      </c>
      <c r="AJ17">
        <v>23.074221999999999</v>
      </c>
      <c r="AK17">
        <f t="shared" si="10"/>
        <v>1.0754474890970478E-5</v>
      </c>
      <c r="AL17">
        <f t="shared" si="11"/>
        <v>1.0801467872725291E-5</v>
      </c>
      <c r="AM17">
        <f t="shared" si="12"/>
        <v>1.0976232713295619E-5</v>
      </c>
      <c r="AN17">
        <f t="shared" si="13"/>
        <v>1.1079586356295134E-5</v>
      </c>
      <c r="AO17">
        <f t="shared" si="14"/>
        <v>1.1206958926472943E-5</v>
      </c>
      <c r="AP17">
        <f t="shared" si="4"/>
        <v>1.0754474890970478E-5</v>
      </c>
      <c r="AQ17">
        <f t="shared" si="5"/>
        <v>1.0783779587599796E-5</v>
      </c>
      <c r="AR17">
        <f t="shared" si="6"/>
        <v>1.085582164778387E-5</v>
      </c>
      <c r="AS17">
        <f t="shared" si="7"/>
        <v>1.0920783675918422E-5</v>
      </c>
      <c r="AT17">
        <f t="shared" si="8"/>
        <v>1.0987809827957218E-5</v>
      </c>
      <c r="AV17">
        <f t="shared" si="15"/>
        <v>1.0963744151951893E-5</v>
      </c>
      <c r="AW17" s="3">
        <f t="shared" si="16"/>
        <v>1.0963744151951893E-2</v>
      </c>
      <c r="AX17">
        <f t="shared" si="17"/>
        <v>1.0860533926045957E-5</v>
      </c>
      <c r="AY17">
        <f>AV5/AV17</f>
        <v>1.7056394417116834</v>
      </c>
    </row>
    <row r="18" spans="2:51" x14ac:dyDescent="0.2">
      <c r="AF18" t="s">
        <v>59</v>
      </c>
      <c r="AK18" t="s">
        <v>58</v>
      </c>
      <c r="AL18" t="s">
        <v>58</v>
      </c>
      <c r="AQ18">
        <f>AQ5/AQ17</f>
        <v>1.5938318743609583</v>
      </c>
    </row>
    <row r="19" spans="2:51" x14ac:dyDescent="0.2">
      <c r="AD19" s="2">
        <v>0</v>
      </c>
      <c r="AE19">
        <f t="shared" ref="AE19:AJ31" si="24">(2*AE5)^(1/3)</f>
        <v>3.4890454227365395</v>
      </c>
      <c r="AF19">
        <f t="shared" si="24"/>
        <v>3.494951032979452</v>
      </c>
      <c r="AG19">
        <f t="shared" si="24"/>
        <v>3.5010390384508505</v>
      </c>
      <c r="AH19">
        <f t="shared" si="24"/>
        <v>3.5074849340453556</v>
      </c>
      <c r="AI19">
        <f t="shared" si="24"/>
        <v>3.514340185615628</v>
      </c>
      <c r="AJ19">
        <f t="shared" si="24"/>
        <v>3.5217903684850951</v>
      </c>
      <c r="AK19">
        <f>(AF19-AE19)/AE19</f>
        <v>1.6926148924368447E-3</v>
      </c>
      <c r="AL19">
        <f>(AG19-AF19)/AF19</f>
        <v>1.7419429954669502E-3</v>
      </c>
      <c r="AM19">
        <f t="shared" ref="AM19:AO19" si="25">(AH19-AG19)/AG19</f>
        <v>1.841137880415419E-3</v>
      </c>
      <c r="AN19">
        <f t="shared" si="25"/>
        <v>1.9544635826463683E-3</v>
      </c>
      <c r="AO19">
        <f t="shared" si="25"/>
        <v>2.1199378762366424E-3</v>
      </c>
    </row>
    <row r="20" spans="2:51" x14ac:dyDescent="0.2">
      <c r="H20" t="s">
        <v>48</v>
      </c>
      <c r="AD20" s="2">
        <v>4.8500000000000001E-2</v>
      </c>
      <c r="AE20">
        <f t="shared" si="24"/>
        <v>3.4968618946939194</v>
      </c>
      <c r="AF20">
        <f t="shared" si="24"/>
        <v>3.5026490149651184</v>
      </c>
      <c r="AG20">
        <f t="shared" si="24"/>
        <v>3.508700936738312</v>
      </c>
      <c r="AH20">
        <f t="shared" si="24"/>
        <v>3.5148976685188296</v>
      </c>
      <c r="AI20">
        <f t="shared" si="24"/>
        <v>3.5217054945507287</v>
      </c>
      <c r="AJ20">
        <f t="shared" si="24"/>
        <v>3.5289593724679045</v>
      </c>
      <c r="AK20">
        <f t="shared" ref="AK20:AK31" si="26">(AF20-AE20)/AE20</f>
        <v>1.6549467624043912E-3</v>
      </c>
      <c r="AL20">
        <f t="shared" ref="AL20:AL31" si="27">(AG20-AF20)/AF20</f>
        <v>1.7278127917860619E-3</v>
      </c>
      <c r="AM20">
        <f t="shared" ref="AM20:AM31" si="28">(AH20-AG20)/AG20</f>
        <v>1.7661042910878826E-3</v>
      </c>
      <c r="AN20">
        <f t="shared" ref="AN20:AN31" si="29">(AI20-AH20)/AH20</f>
        <v>1.9368489992961629E-3</v>
      </c>
      <c r="AO20">
        <f t="shared" ref="AO20:AO31" si="30">(AJ20-AI20)/AI20</f>
        <v>2.0597627849347441E-3</v>
      </c>
    </row>
    <row r="21" spans="2:51" x14ac:dyDescent="0.2">
      <c r="H21" t="s">
        <v>8</v>
      </c>
      <c r="I21" t="s">
        <v>40</v>
      </c>
      <c r="J21" t="s">
        <v>13</v>
      </c>
      <c r="K21" t="s">
        <v>25</v>
      </c>
      <c r="AD21" s="2">
        <v>0.1014</v>
      </c>
      <c r="AE21">
        <f t="shared" si="24"/>
        <v>3.5021002904197758</v>
      </c>
      <c r="AF21">
        <f t="shared" si="24"/>
        <v>3.5076328116265003</v>
      </c>
      <c r="AG21">
        <f t="shared" si="24"/>
        <v>3.5133380581566591</v>
      </c>
      <c r="AH21">
        <f t="shared" si="24"/>
        <v>3.5194315918877157</v>
      </c>
      <c r="AI21">
        <f t="shared" si="24"/>
        <v>3.5259459862365641</v>
      </c>
      <c r="AJ21">
        <f t="shared" si="24"/>
        <v>3.5329296194330664</v>
      </c>
      <c r="AK21">
        <f t="shared" si="26"/>
        <v>1.5797723502833749E-3</v>
      </c>
      <c r="AL21">
        <f t="shared" si="27"/>
        <v>1.6265233097512456E-3</v>
      </c>
      <c r="AM21">
        <f t="shared" si="28"/>
        <v>1.7344000577768708E-3</v>
      </c>
      <c r="AN21">
        <f t="shared" si="29"/>
        <v>1.8509791080650758E-3</v>
      </c>
      <c r="AO21">
        <f t="shared" si="30"/>
        <v>1.9806410035101869E-3</v>
      </c>
    </row>
    <row r="22" spans="2:51" x14ac:dyDescent="0.2">
      <c r="H22">
        <v>-5.0823725639000008</v>
      </c>
      <c r="I22">
        <v>0</v>
      </c>
      <c r="J22">
        <v>21.840284459400003</v>
      </c>
      <c r="K22">
        <f t="shared" ref="K22:K34" si="31">H22-(1-$I22)*$H$22-$I22*$H$34</f>
        <v>0</v>
      </c>
      <c r="AD22" s="2">
        <v>0.1512</v>
      </c>
      <c r="AE22">
        <f t="shared" si="24"/>
        <v>3.5057843398990323</v>
      </c>
      <c r="AF22">
        <f t="shared" si="24"/>
        <v>3.5110791778000938</v>
      </c>
      <c r="AG22">
        <f t="shared" si="24"/>
        <v>3.5165222085515597</v>
      </c>
      <c r="AH22">
        <f t="shared" si="24"/>
        <v>3.5225491338368324</v>
      </c>
      <c r="AI22">
        <f t="shared" si="24"/>
        <v>3.5285332579119704</v>
      </c>
      <c r="AJ22">
        <f t="shared" si="24"/>
        <v>3.5350891880185622</v>
      </c>
      <c r="AK22">
        <f t="shared" si="26"/>
        <v>1.5103147791498345E-3</v>
      </c>
      <c r="AL22">
        <f t="shared" si="27"/>
        <v>1.5502443766808747E-3</v>
      </c>
      <c r="AM22">
        <f t="shared" si="28"/>
        <v>1.7138880199921089E-3</v>
      </c>
      <c r="AN22">
        <f t="shared" si="29"/>
        <v>1.6988049982484988E-3</v>
      </c>
      <c r="AO22">
        <f t="shared" si="30"/>
        <v>1.8579759994869207E-3</v>
      </c>
    </row>
    <row r="23" spans="2:51" x14ac:dyDescent="0.2">
      <c r="H23">
        <v>-5.1116094249000001</v>
      </c>
      <c r="I23">
        <v>4.6399999999999997E-2</v>
      </c>
      <c r="J23">
        <v>21.965592525399998</v>
      </c>
      <c r="K23">
        <f t="shared" si="31"/>
        <v>1.3528788829280325E-2</v>
      </c>
      <c r="AD23" s="2">
        <v>0.23319999999999999</v>
      </c>
      <c r="AE23">
        <f t="shared" si="24"/>
        <v>3.5101927367697248</v>
      </c>
      <c r="AF23">
        <f t="shared" si="24"/>
        <v>3.5151912211071208</v>
      </c>
      <c r="AG23">
        <f t="shared" si="24"/>
        <v>3.5203202188022953</v>
      </c>
      <c r="AH23">
        <f t="shared" si="24"/>
        <v>3.5257689116198763</v>
      </c>
      <c r="AI23">
        <f t="shared" si="24"/>
        <v>3.5314103831925019</v>
      </c>
      <c r="AJ23">
        <f t="shared" si="24"/>
        <v>3.5372476664522616</v>
      </c>
      <c r="AK23">
        <f t="shared" si="26"/>
        <v>1.4239914193418079E-3</v>
      </c>
      <c r="AL23">
        <f t="shared" si="27"/>
        <v>1.4590949318424569E-3</v>
      </c>
      <c r="AM23">
        <f t="shared" si="28"/>
        <v>1.5477832921218647E-3</v>
      </c>
      <c r="AN23">
        <f t="shared" si="29"/>
        <v>1.6000684429524083E-3</v>
      </c>
      <c r="AO23">
        <f t="shared" si="30"/>
        <v>1.6529608927758374E-3</v>
      </c>
    </row>
    <row r="24" spans="2:51" x14ac:dyDescent="0.2">
      <c r="H24">
        <v>-5.1609069233999998</v>
      </c>
      <c r="I24">
        <v>0.1</v>
      </c>
      <c r="J24">
        <v>22.049914947399998</v>
      </c>
      <c r="K24">
        <f t="shared" si="31"/>
        <v>1.3632989270000895E-2</v>
      </c>
      <c r="AD24" s="2">
        <v>0.3</v>
      </c>
      <c r="AE24">
        <f t="shared" si="24"/>
        <v>3.5136988034976695</v>
      </c>
      <c r="AF24">
        <f t="shared" si="24"/>
        <v>3.5183942615863897</v>
      </c>
      <c r="AG24">
        <f t="shared" si="24"/>
        <v>3.5232995436649994</v>
      </c>
      <c r="AH24">
        <f t="shared" si="24"/>
        <v>3.5283834053867227</v>
      </c>
      <c r="AI24">
        <f t="shared" si="24"/>
        <v>3.5335091512923258</v>
      </c>
      <c r="AJ24">
        <f t="shared" si="24"/>
        <v>3.5389091673420596</v>
      </c>
      <c r="AK24">
        <f t="shared" si="26"/>
        <v>1.3363291367052138E-3</v>
      </c>
      <c r="AL24">
        <f t="shared" si="27"/>
        <v>1.3941820370062862E-3</v>
      </c>
      <c r="AM24">
        <f t="shared" si="28"/>
        <v>1.4429263418332394E-3</v>
      </c>
      <c r="AN24">
        <f t="shared" si="29"/>
        <v>1.4527179494659562E-3</v>
      </c>
      <c r="AO24">
        <f t="shared" si="30"/>
        <v>1.528230384732091E-3</v>
      </c>
    </row>
    <row r="25" spans="2:51" x14ac:dyDescent="0.2">
      <c r="H25">
        <v>-5.2207693586000001</v>
      </c>
      <c r="I25">
        <v>0.1517</v>
      </c>
      <c r="J25">
        <v>22.0860479581</v>
      </c>
      <c r="K25">
        <f t="shared" si="31"/>
        <v>1.4210733840911427E-3</v>
      </c>
      <c r="AD25" s="2">
        <v>0.4</v>
      </c>
      <c r="AE25">
        <f t="shared" si="24"/>
        <v>3.518677323516008</v>
      </c>
      <c r="AF25">
        <f t="shared" si="24"/>
        <v>3.5230423078167057</v>
      </c>
      <c r="AG25">
        <f t="shared" si="24"/>
        <v>3.5275794677115364</v>
      </c>
      <c r="AH25">
        <f t="shared" si="24"/>
        <v>3.5321250249129661</v>
      </c>
      <c r="AI25">
        <f t="shared" si="24"/>
        <v>3.536990617011798</v>
      </c>
      <c r="AJ25">
        <f t="shared" si="24"/>
        <v>3.5420043816063065</v>
      </c>
      <c r="AK25">
        <f t="shared" si="26"/>
        <v>1.2405184958352408E-3</v>
      </c>
      <c r="AL25">
        <f t="shared" si="27"/>
        <v>1.2878527983510037E-3</v>
      </c>
      <c r="AM25">
        <f t="shared" si="28"/>
        <v>1.2885768394548869E-3</v>
      </c>
      <c r="AN25">
        <f t="shared" si="29"/>
        <v>1.3775254455925588E-3</v>
      </c>
      <c r="AO25">
        <f t="shared" si="30"/>
        <v>1.4175227297448627E-3</v>
      </c>
    </row>
    <row r="26" spans="2:51" x14ac:dyDescent="0.2">
      <c r="H26">
        <v>-5.3166279999999997</v>
      </c>
      <c r="I26">
        <v>0.23035</v>
      </c>
      <c r="J26">
        <v>22.129716999999999</v>
      </c>
      <c r="K26">
        <f t="shared" si="31"/>
        <v>-2.194794820830448E-2</v>
      </c>
      <c r="AD26" s="2">
        <v>0.50249999999999995</v>
      </c>
      <c r="AE26">
        <f t="shared" si="24"/>
        <v>3.5241200090289082</v>
      </c>
      <c r="AF26">
        <f t="shared" si="24"/>
        <v>3.5283054352723475</v>
      </c>
      <c r="AG26">
        <f t="shared" si="24"/>
        <v>3.5324761468357719</v>
      </c>
      <c r="AH26">
        <f t="shared" si="24"/>
        <v>3.5368675941260546</v>
      </c>
      <c r="AI26">
        <f t="shared" si="24"/>
        <v>3.5412142992854823</v>
      </c>
      <c r="AJ26">
        <f t="shared" si="24"/>
        <v>3.5459815934150183</v>
      </c>
      <c r="AK26">
        <f t="shared" si="26"/>
        <v>1.1876514513456183E-3</v>
      </c>
      <c r="AL26">
        <f t="shared" si="27"/>
        <v>1.1820721419778324E-3</v>
      </c>
      <c r="AM26">
        <f t="shared" si="28"/>
        <v>1.243164032180735E-3</v>
      </c>
      <c r="AN26">
        <f t="shared" si="29"/>
        <v>1.2289702805518092E-3</v>
      </c>
      <c r="AO26">
        <f t="shared" si="30"/>
        <v>1.3462314693854964E-3</v>
      </c>
    </row>
    <row r="27" spans="2:51" x14ac:dyDescent="0.2">
      <c r="H27">
        <v>-5.4039010000000003</v>
      </c>
      <c r="I27">
        <v>0.29986000000000002</v>
      </c>
      <c r="J27">
        <v>22.162699</v>
      </c>
      <c r="K27">
        <f t="shared" si="31"/>
        <v>-4.5155424078277662E-2</v>
      </c>
      <c r="AD27" s="2">
        <v>0.6018</v>
      </c>
      <c r="AE27">
        <f t="shared" si="24"/>
        <v>3.5304465939532483</v>
      </c>
      <c r="AF27">
        <f t="shared" si="24"/>
        <v>3.534433194641625</v>
      </c>
      <c r="AG27">
        <f t="shared" si="24"/>
        <v>3.5385551414698986</v>
      </c>
      <c r="AH27">
        <f t="shared" si="24"/>
        <v>3.5424654322637941</v>
      </c>
      <c r="AI27">
        <f t="shared" si="24"/>
        <v>3.5466538595008026</v>
      </c>
      <c r="AJ27">
        <f t="shared" si="24"/>
        <v>3.5511112569471108</v>
      </c>
      <c r="AK27">
        <f t="shared" si="26"/>
        <v>1.1292057767435619E-3</v>
      </c>
      <c r="AL27">
        <f t="shared" si="27"/>
        <v>1.1662257004949701E-3</v>
      </c>
      <c r="AM27">
        <f t="shared" si="28"/>
        <v>1.1050529488912167E-3</v>
      </c>
      <c r="AN27">
        <f t="shared" si="29"/>
        <v>1.1823480897968639E-3</v>
      </c>
      <c r="AO27">
        <f t="shared" si="30"/>
        <v>1.2567895325808953E-3</v>
      </c>
    </row>
    <row r="28" spans="2:51" x14ac:dyDescent="0.2">
      <c r="H28">
        <v>-5.5270099999999998</v>
      </c>
      <c r="I28">
        <v>0.40079999999999999</v>
      </c>
      <c r="J28">
        <v>22.219875999999999</v>
      </c>
      <c r="K28">
        <f t="shared" si="31"/>
        <v>-7.5230702229839519E-2</v>
      </c>
      <c r="AD28" s="2">
        <v>0.69540000000000002</v>
      </c>
      <c r="AE28">
        <f t="shared" si="24"/>
        <v>3.5378920707337604</v>
      </c>
      <c r="AF28">
        <f t="shared" si="24"/>
        <v>3.5416748912996239</v>
      </c>
      <c r="AG28">
        <f t="shared" si="24"/>
        <v>3.5455550796109452</v>
      </c>
      <c r="AH28">
        <f t="shared" si="24"/>
        <v>3.5495079130126532</v>
      </c>
      <c r="AI28">
        <f t="shared" si="24"/>
        <v>3.5535952204135417</v>
      </c>
      <c r="AJ28">
        <f t="shared" si="24"/>
        <v>3.5575848408690942</v>
      </c>
      <c r="AK28">
        <f t="shared" si="26"/>
        <v>1.0692300641830697E-3</v>
      </c>
      <c r="AL28">
        <f t="shared" si="27"/>
        <v>1.0955800378101522E-3</v>
      </c>
      <c r="AM28">
        <f t="shared" si="28"/>
        <v>1.1148701156665688E-3</v>
      </c>
      <c r="AN28">
        <f t="shared" si="29"/>
        <v>1.1515138157332243E-3</v>
      </c>
      <c r="AO28">
        <f t="shared" si="30"/>
        <v>1.1226997471839881E-3</v>
      </c>
    </row>
    <row r="29" spans="2:51" x14ac:dyDescent="0.2">
      <c r="H29">
        <v>-5.6409640000000003</v>
      </c>
      <c r="I29">
        <v>0.50063999999999997</v>
      </c>
      <c r="J29">
        <v>22.294573</v>
      </c>
      <c r="K29">
        <f t="shared" si="31"/>
        <v>-9.7164821217871733E-2</v>
      </c>
      <c r="AD29" s="2">
        <v>0.79730000000000001</v>
      </c>
      <c r="AE29">
        <f t="shared" si="24"/>
        <v>3.5465519916864214</v>
      </c>
      <c r="AF29">
        <f t="shared" si="24"/>
        <v>3.550124098022474</v>
      </c>
      <c r="AG29">
        <f t="shared" si="24"/>
        <v>3.5538734154925371</v>
      </c>
      <c r="AH29">
        <f t="shared" si="24"/>
        <v>3.5579682416176746</v>
      </c>
      <c r="AI29">
        <f t="shared" si="24"/>
        <v>3.5617321295682673</v>
      </c>
      <c r="AJ29">
        <f t="shared" si="24"/>
        <v>3.565690175317374</v>
      </c>
      <c r="AK29">
        <f t="shared" si="26"/>
        <v>1.0072054052572808E-3</v>
      </c>
      <c r="AL29">
        <f t="shared" si="27"/>
        <v>1.0561088476179219E-3</v>
      </c>
      <c r="AM29">
        <f t="shared" si="28"/>
        <v>1.1522149627746219E-3</v>
      </c>
      <c r="AN29">
        <f t="shared" si="29"/>
        <v>1.0578756455907807E-3</v>
      </c>
      <c r="AO29">
        <f t="shared" si="30"/>
        <v>1.1112699116950164E-3</v>
      </c>
    </row>
    <row r="30" spans="2:51" x14ac:dyDescent="0.2">
      <c r="H30">
        <v>-5.745298</v>
      </c>
      <c r="I30">
        <v>0.60304000000000002</v>
      </c>
      <c r="J30">
        <v>22.394676</v>
      </c>
      <c r="K30">
        <f t="shared" si="31"/>
        <v>-0.10711945607739137</v>
      </c>
      <c r="AD30" s="2">
        <v>0.9</v>
      </c>
      <c r="AE30">
        <f t="shared" si="24"/>
        <v>3.5563999608331684</v>
      </c>
      <c r="AF30">
        <f t="shared" si="24"/>
        <v>3.5599392690477245</v>
      </c>
      <c r="AG30">
        <f t="shared" si="24"/>
        <v>3.5638713513907354</v>
      </c>
      <c r="AH30">
        <f t="shared" si="24"/>
        <v>3.567774533803254</v>
      </c>
      <c r="AI30">
        <f t="shared" si="24"/>
        <v>3.5714731318630681</v>
      </c>
      <c r="AJ30">
        <f t="shared" si="24"/>
        <v>3.5754521800772876</v>
      </c>
      <c r="AK30">
        <f t="shared" si="26"/>
        <v>9.9519408771079113E-4</v>
      </c>
      <c r="AL30">
        <f t="shared" si="27"/>
        <v>1.1045363546504331E-3</v>
      </c>
      <c r="AM30">
        <f t="shared" si="28"/>
        <v>1.0952085604873168E-3</v>
      </c>
      <c r="AN30">
        <f t="shared" si="29"/>
        <v>1.0366681035394306E-3</v>
      </c>
      <c r="AO30">
        <f t="shared" si="30"/>
        <v>1.114119599198491E-3</v>
      </c>
    </row>
    <row r="31" spans="2:51" x14ac:dyDescent="0.2">
      <c r="H31">
        <v>-5.8294280000000001</v>
      </c>
      <c r="I31">
        <v>0.69877</v>
      </c>
      <c r="J31">
        <v>22.511655999999999</v>
      </c>
      <c r="K31">
        <f t="shared" si="31"/>
        <v>-0.10301765309987054</v>
      </c>
      <c r="AD31" s="2">
        <v>1</v>
      </c>
      <c r="AE31">
        <f t="shared" si="24"/>
        <v>3.5672995451117107</v>
      </c>
      <c r="AF31">
        <f t="shared" si="24"/>
        <v>3.571135988450358</v>
      </c>
      <c r="AG31">
        <f t="shared" si="24"/>
        <v>3.574993339515196</v>
      </c>
      <c r="AH31">
        <f t="shared" si="24"/>
        <v>3.5789173353994963</v>
      </c>
      <c r="AI31">
        <f t="shared" si="24"/>
        <v>3.5828826277674573</v>
      </c>
      <c r="AJ31">
        <f t="shared" si="24"/>
        <v>3.5868979496122337</v>
      </c>
      <c r="AK31">
        <f t="shared" si="26"/>
        <v>1.0754474890970111E-3</v>
      </c>
      <c r="AL31">
        <f t="shared" si="27"/>
        <v>1.0801467872725646E-3</v>
      </c>
      <c r="AM31">
        <f t="shared" si="28"/>
        <v>1.0976232713296159E-3</v>
      </c>
      <c r="AN31">
        <f t="shared" si="29"/>
        <v>1.1079586356297674E-3</v>
      </c>
      <c r="AO31">
        <f t="shared" si="30"/>
        <v>1.120695892647337E-3</v>
      </c>
    </row>
    <row r="32" spans="2:51" x14ac:dyDescent="0.2">
      <c r="H32">
        <v>-5.9025299999999996</v>
      </c>
      <c r="I32">
        <v>0.79952000000000001</v>
      </c>
      <c r="J32">
        <v>22.666512000000001</v>
      </c>
      <c r="K32">
        <f t="shared" si="31"/>
        <v>-8.3261049214095273E-2</v>
      </c>
    </row>
    <row r="33" spans="5:33" x14ac:dyDescent="0.2">
      <c r="H33">
        <v>-5.9600429999999998</v>
      </c>
      <c r="I33">
        <v>0.89937</v>
      </c>
      <c r="J33">
        <v>22.852550999999998</v>
      </c>
      <c r="K33">
        <f t="shared" si="31"/>
        <v>-4.8744951467249997E-2</v>
      </c>
    </row>
    <row r="34" spans="5:33" x14ac:dyDescent="0.2">
      <c r="H34">
        <v>-6.0040460516000005</v>
      </c>
      <c r="I34">
        <v>1</v>
      </c>
      <c r="J34">
        <v>23.073978955699996</v>
      </c>
      <c r="K34">
        <f t="shared" si="31"/>
        <v>0</v>
      </c>
    </row>
    <row r="37" spans="5:33" x14ac:dyDescent="0.2">
      <c r="G37" t="s">
        <v>49</v>
      </c>
      <c r="M37" t="s">
        <v>50</v>
      </c>
      <c r="T37" t="s">
        <v>51</v>
      </c>
      <c r="U37" t="s">
        <v>56</v>
      </c>
      <c r="Z37" t="s">
        <v>53</v>
      </c>
      <c r="AC37">
        <f>AC39/Y39</f>
        <v>1.1418307026412893</v>
      </c>
    </row>
    <row r="38" spans="5:33" x14ac:dyDescent="0.2">
      <c r="E38" t="s">
        <v>52</v>
      </c>
      <c r="F38">
        <v>900</v>
      </c>
      <c r="G38">
        <v>1000</v>
      </c>
      <c r="H38">
        <v>1100</v>
      </c>
      <c r="I38">
        <v>1200</v>
      </c>
      <c r="J38">
        <v>1300</v>
      </c>
      <c r="K38">
        <v>1400</v>
      </c>
      <c r="L38">
        <v>900</v>
      </c>
      <c r="M38">
        <v>1000</v>
      </c>
      <c r="N38">
        <v>1100</v>
      </c>
      <c r="O38">
        <v>1200</v>
      </c>
      <c r="P38">
        <v>1300</v>
      </c>
      <c r="Q38">
        <v>1400</v>
      </c>
      <c r="R38" t="s">
        <v>52</v>
      </c>
      <c r="S38">
        <v>950</v>
      </c>
      <c r="T38">
        <v>1050</v>
      </c>
      <c r="U38">
        <v>1150</v>
      </c>
      <c r="V38">
        <v>1250</v>
      </c>
      <c r="W38">
        <v>1350</v>
      </c>
      <c r="X38" t="s">
        <v>52</v>
      </c>
      <c r="Y38">
        <v>950</v>
      </c>
      <c r="Z38">
        <v>1050</v>
      </c>
      <c r="AA38">
        <v>1150</v>
      </c>
      <c r="AB38">
        <v>1250</v>
      </c>
      <c r="AC38">
        <v>1350</v>
      </c>
      <c r="AE38" t="s">
        <v>57</v>
      </c>
      <c r="AG38" t="s">
        <v>68</v>
      </c>
    </row>
    <row r="39" spans="5:33" x14ac:dyDescent="0.2">
      <c r="E39">
        <v>0</v>
      </c>
      <c r="F39" s="7">
        <v>-5.1656167499999999</v>
      </c>
      <c r="G39">
        <v>-5.1507489999999994</v>
      </c>
      <c r="H39">
        <v>-5.1351225000000005</v>
      </c>
      <c r="I39">
        <v>-5.1186600000000002</v>
      </c>
      <c r="J39">
        <v>-5.1011762500000009</v>
      </c>
      <c r="K39">
        <v>-5.0823665</v>
      </c>
      <c r="L39">
        <f t="shared" ref="L39:Q39" si="32">F39+(L$38*(8.6173*10^-5))*1.5</f>
        <v>-5.0492831999999996</v>
      </c>
      <c r="M39">
        <f t="shared" si="32"/>
        <v>-5.0214894999999995</v>
      </c>
      <c r="N39">
        <f t="shared" si="32"/>
        <v>-4.9929370500000001</v>
      </c>
      <c r="O39">
        <f t="shared" si="32"/>
        <v>-4.9635486000000002</v>
      </c>
      <c r="P39">
        <f t="shared" si="32"/>
        <v>-4.9331389000000012</v>
      </c>
      <c r="Q39">
        <f t="shared" si="32"/>
        <v>-4.9014031999999998</v>
      </c>
      <c r="R39">
        <v>0</v>
      </c>
      <c r="S39">
        <f>(M39-L39)/(M$38-L$38)</f>
        <v>2.7793700000000143E-4</v>
      </c>
      <c r="T39">
        <f>(N39-M39)/(N$38-M$38)</f>
        <v>2.8552449999999399E-4</v>
      </c>
      <c r="U39">
        <f>(O39-N39)/(O$38-N$38)</f>
        <v>2.9388449999999899E-4</v>
      </c>
      <c r="V39">
        <f>(P39-O39)/(P$38-O$38)</f>
        <v>3.0409699999998983E-4</v>
      </c>
      <c r="W39">
        <f>(Q39-P39)/(Q$38-P$38)</f>
        <v>3.1735700000001365E-4</v>
      </c>
      <c r="X39">
        <v>0</v>
      </c>
      <c r="Y39">
        <f t="shared" ref="Y39:Z51" si="33">S39*(1.602*10^-19)*(6.022*10^23)</f>
        <v>26.813260556280134</v>
      </c>
      <c r="Z39">
        <f t="shared" si="33"/>
        <v>27.545245194779415</v>
      </c>
      <c r="AA39">
        <f t="shared" ref="AA39:AA51" si="34">U39*(1.602*10^-19)*(6.022*10^23)</f>
        <v>28.3517547931799</v>
      </c>
      <c r="AB39">
        <f t="shared" ref="AB39:AB51" si="35">V39*(1.602*10^-19)*(6.022*10^23)</f>
        <v>29.336979586679014</v>
      </c>
      <c r="AC39">
        <f t="shared" ref="AC39:AC51" si="36">W39*(1.602*10^-19)*(6.022*10^23)</f>
        <v>30.616204141081315</v>
      </c>
      <c r="AE39">
        <f>AVERAGE(Y39:AC39)</f>
        <v>28.532688854399954</v>
      </c>
    </row>
    <row r="40" spans="5:33" x14ac:dyDescent="0.2">
      <c r="E40">
        <v>0.05</v>
      </c>
      <c r="F40" s="7">
        <v>-5.1978374999999994</v>
      </c>
      <c r="G40">
        <v>-5.18316775</v>
      </c>
      <c r="H40">
        <v>-5.1670204999999996</v>
      </c>
      <c r="I40">
        <v>-5.1508935000000005</v>
      </c>
      <c r="J40">
        <v>-5.1331069999999999</v>
      </c>
      <c r="K40">
        <v>-5.1140805</v>
      </c>
      <c r="L40">
        <f t="shared" ref="L40:L51" si="37">F40+(L$38*(8.6173*10^-5))*1.5</f>
        <v>-5.0815039499999992</v>
      </c>
      <c r="M40">
        <f t="shared" ref="M40:M51" si="38">G40+(M$38*(8.6173*10^-5))*1.5</f>
        <v>-5.0539082500000001</v>
      </c>
      <c r="N40">
        <f t="shared" ref="N40:N51" si="39">H40+(N$38*(8.6173*10^-5))*1.5</f>
        <v>-5.0248350499999992</v>
      </c>
      <c r="O40">
        <f t="shared" ref="O40:O51" si="40">I40+(O$38*(8.6173*10^-5))*1.5</f>
        <v>-4.9957821000000004</v>
      </c>
      <c r="P40">
        <f t="shared" ref="P40:P51" si="41">J40+(P$38*(8.6173*10^-5))*1.5</f>
        <v>-4.9650696500000002</v>
      </c>
      <c r="Q40">
        <f t="shared" ref="Q40:Q51" si="42">K40+(Q$38*(8.6173*10^-5))*1.5</f>
        <v>-4.9331171999999999</v>
      </c>
      <c r="R40">
        <v>0.05</v>
      </c>
      <c r="S40">
        <f t="shared" ref="S40:S50" si="43">(M40-L40)/(M$38-L$38)</f>
        <v>2.7595699999999112E-4</v>
      </c>
      <c r="T40">
        <f t="shared" ref="T40:T50" si="44">(N40-M40)/(N$38-M$38)</f>
        <v>2.9073200000000909E-4</v>
      </c>
      <c r="U40">
        <f t="shared" ref="U40:U51" si="45">(O40-N40)/(O$38-N$38)</f>
        <v>2.9052949999998747E-4</v>
      </c>
      <c r="V40">
        <f t="shared" ref="V40:V51" si="46">(P40-O40)/(P$38-O$38)</f>
        <v>3.0712450000000227E-4</v>
      </c>
      <c r="W40">
        <f t="shared" ref="W40:W51" si="47">(Q40-P40)/(Q$38-P$38)</f>
        <v>3.1952450000000354E-4</v>
      </c>
      <c r="X40">
        <v>0.05</v>
      </c>
      <c r="Y40">
        <f t="shared" si="33"/>
        <v>26.622245125079139</v>
      </c>
      <c r="Z40">
        <f t="shared" si="33"/>
        <v>28.047625426080874</v>
      </c>
      <c r="AA40">
        <f t="shared" si="34"/>
        <v>28.028089756978787</v>
      </c>
      <c r="AB40">
        <f t="shared" si="35"/>
        <v>29.629049898780217</v>
      </c>
      <c r="AC40">
        <f t="shared" si="36"/>
        <v>30.825308154780341</v>
      </c>
      <c r="AE40">
        <f t="shared" ref="AE40:AE51" si="48">AVERAGE(Y40:AC40)</f>
        <v>28.630463672339875</v>
      </c>
    </row>
    <row r="41" spans="5:33" x14ac:dyDescent="0.2">
      <c r="E41">
        <v>0.1</v>
      </c>
      <c r="F41" s="7">
        <v>-5.2449477500000006</v>
      </c>
      <c r="G41">
        <v>-5.2294745000000002</v>
      </c>
      <c r="H41">
        <v>-5.2135427499999993</v>
      </c>
      <c r="I41">
        <v>-5.1970587500000001</v>
      </c>
      <c r="J41">
        <v>-5.1802612499999992</v>
      </c>
      <c r="K41">
        <v>-5.1616012499999995</v>
      </c>
      <c r="L41">
        <f t="shared" si="37"/>
        <v>-5.1286142000000003</v>
      </c>
      <c r="M41">
        <f t="shared" si="38"/>
        <v>-5.1002150000000004</v>
      </c>
      <c r="N41">
        <f t="shared" si="39"/>
        <v>-5.071357299999999</v>
      </c>
      <c r="O41">
        <f t="shared" si="40"/>
        <v>-5.04194735</v>
      </c>
      <c r="P41">
        <f t="shared" si="41"/>
        <v>-5.0122238999999995</v>
      </c>
      <c r="Q41">
        <f t="shared" si="42"/>
        <v>-4.9806379499999993</v>
      </c>
      <c r="R41">
        <v>0.1</v>
      </c>
      <c r="S41">
        <f t="shared" si="43"/>
        <v>2.8399199999999957E-4</v>
      </c>
      <c r="T41">
        <f t="shared" si="44"/>
        <v>2.885770000000143E-4</v>
      </c>
      <c r="U41">
        <f t="shared" si="45"/>
        <v>2.9409949999998909E-4</v>
      </c>
      <c r="V41">
        <f t="shared" si="46"/>
        <v>2.9723450000000538E-4</v>
      </c>
      <c r="W41">
        <f t="shared" si="47"/>
        <v>3.1585950000000195E-4</v>
      </c>
      <c r="X41">
        <v>0.1</v>
      </c>
      <c r="Y41">
        <f t="shared" si="33"/>
        <v>27.397401180479957</v>
      </c>
      <c r="Z41">
        <f t="shared" si="33"/>
        <v>27.83972731788138</v>
      </c>
      <c r="AA41">
        <f t="shared" si="34"/>
        <v>28.372496367778943</v>
      </c>
      <c r="AB41">
        <f t="shared" si="35"/>
        <v>28.674937467180516</v>
      </c>
      <c r="AC41">
        <f t="shared" si="36"/>
        <v>30.471736662180184</v>
      </c>
      <c r="AE41">
        <f t="shared" si="48"/>
        <v>28.551259799100194</v>
      </c>
    </row>
    <row r="42" spans="5:33" x14ac:dyDescent="0.2">
      <c r="E42">
        <v>0.15</v>
      </c>
      <c r="F42" s="7">
        <v>-5.300567</v>
      </c>
      <c r="G42">
        <v>-5.2846225000000002</v>
      </c>
      <c r="H42">
        <v>-5.2687854999999999</v>
      </c>
      <c r="I42">
        <v>-5.2544060000000004</v>
      </c>
      <c r="J42">
        <v>-5.23550775</v>
      </c>
      <c r="K42">
        <v>-5.2188734999999999</v>
      </c>
      <c r="L42">
        <f t="shared" si="37"/>
        <v>-5.1842334499999998</v>
      </c>
      <c r="M42">
        <f t="shared" si="38"/>
        <v>-5.1553630000000004</v>
      </c>
      <c r="N42">
        <f t="shared" si="39"/>
        <v>-5.1266000499999995</v>
      </c>
      <c r="O42">
        <f t="shared" si="40"/>
        <v>-5.0992946000000003</v>
      </c>
      <c r="P42">
        <f t="shared" si="41"/>
        <v>-5.0674704000000004</v>
      </c>
      <c r="Q42">
        <f t="shared" si="42"/>
        <v>-5.0379101999999998</v>
      </c>
      <c r="R42">
        <v>0.15</v>
      </c>
      <c r="S42">
        <f t="shared" si="43"/>
        <v>2.8870449999999435E-4</v>
      </c>
      <c r="T42">
        <f t="shared" si="44"/>
        <v>2.8762950000000843E-4</v>
      </c>
      <c r="U42">
        <f t="shared" si="45"/>
        <v>2.7305449999999177E-4</v>
      </c>
      <c r="V42">
        <f t="shared" si="46"/>
        <v>3.1824199999999967E-4</v>
      </c>
      <c r="W42">
        <f t="shared" si="47"/>
        <v>2.9560200000000592E-4</v>
      </c>
      <c r="X42">
        <v>0.15</v>
      </c>
      <c r="Y42">
        <f t="shared" si="33"/>
        <v>27.852027553979454</v>
      </c>
      <c r="Z42">
        <f t="shared" si="33"/>
        <v>27.74831968098081</v>
      </c>
      <c r="AA42">
        <f t="shared" si="34"/>
        <v>26.342233867979203</v>
      </c>
      <c r="AB42">
        <f t="shared" si="35"/>
        <v>30.701582250479966</v>
      </c>
      <c r="AC42">
        <f t="shared" si="36"/>
        <v>28.517446208880571</v>
      </c>
      <c r="AE42">
        <f t="shared" si="48"/>
        <v>28.232321912459998</v>
      </c>
    </row>
    <row r="43" spans="5:33" x14ac:dyDescent="0.2">
      <c r="E43">
        <v>0.23</v>
      </c>
      <c r="F43" s="7">
        <v>-5.3961385000000002</v>
      </c>
      <c r="G43">
        <v>-5.3803665000000001</v>
      </c>
      <c r="H43">
        <v>-5.3660609999999993</v>
      </c>
      <c r="I43">
        <v>-5.3491642499999994</v>
      </c>
      <c r="J43">
        <v>-5.33374375</v>
      </c>
      <c r="K43">
        <v>-5.3161967500000005</v>
      </c>
      <c r="L43">
        <f t="shared" si="37"/>
        <v>-5.2798049499999999</v>
      </c>
      <c r="M43">
        <f t="shared" si="38"/>
        <v>-5.2511070000000002</v>
      </c>
      <c r="N43">
        <f t="shared" si="39"/>
        <v>-5.2238755499999989</v>
      </c>
      <c r="O43">
        <f t="shared" si="40"/>
        <v>-5.1940528499999994</v>
      </c>
      <c r="P43">
        <f t="shared" si="41"/>
        <v>-5.1657064000000004</v>
      </c>
      <c r="Q43">
        <f t="shared" si="42"/>
        <v>-5.1352334500000003</v>
      </c>
      <c r="R43">
        <v>0.23</v>
      </c>
      <c r="S43">
        <f t="shared" si="43"/>
        <v>2.8697949999999749E-4</v>
      </c>
      <c r="T43">
        <f t="shared" si="44"/>
        <v>2.7231450000001265E-4</v>
      </c>
      <c r="U43">
        <f t="shared" si="45"/>
        <v>2.9822699999999537E-4</v>
      </c>
      <c r="V43">
        <f t="shared" si="46"/>
        <v>2.8346449999999023E-4</v>
      </c>
      <c r="W43">
        <f t="shared" si="47"/>
        <v>3.0472950000000055E-4</v>
      </c>
      <c r="X43">
        <v>0.23</v>
      </c>
      <c r="Y43">
        <f t="shared" si="33"/>
        <v>27.685612594979755</v>
      </c>
      <c r="Z43">
        <f t="shared" si="33"/>
        <v>26.270844262381221</v>
      </c>
      <c r="AA43">
        <f t="shared" si="34"/>
        <v>28.770686363879552</v>
      </c>
      <c r="AB43">
        <f t="shared" si="35"/>
        <v>27.346511968379058</v>
      </c>
      <c r="AC43">
        <f t="shared" si="36"/>
        <v>29.397998404980051</v>
      </c>
      <c r="AE43">
        <f t="shared" si="48"/>
        <v>27.894330718919928</v>
      </c>
    </row>
    <row r="44" spans="5:33" x14ac:dyDescent="0.2">
      <c r="E44">
        <v>0.3</v>
      </c>
      <c r="F44" s="7">
        <v>-5.4842719999999998</v>
      </c>
      <c r="G44">
        <v>-5.4681042500000006</v>
      </c>
      <c r="H44">
        <v>-5.4529550000000002</v>
      </c>
      <c r="I44">
        <v>-5.4373627500000001</v>
      </c>
      <c r="J44">
        <v>-5.4205825000000001</v>
      </c>
      <c r="K44">
        <v>-5.4049307500000001</v>
      </c>
      <c r="L44">
        <f t="shared" si="37"/>
        <v>-5.3679384499999996</v>
      </c>
      <c r="M44">
        <f t="shared" si="38"/>
        <v>-5.3388447500000007</v>
      </c>
      <c r="N44">
        <f t="shared" si="39"/>
        <v>-5.3107695499999998</v>
      </c>
      <c r="O44">
        <f t="shared" si="40"/>
        <v>-5.2822513500000001</v>
      </c>
      <c r="P44">
        <f t="shared" si="41"/>
        <v>-5.2525451500000004</v>
      </c>
      <c r="Q44">
        <f t="shared" si="42"/>
        <v>-5.22396745</v>
      </c>
      <c r="R44">
        <v>0.3</v>
      </c>
      <c r="S44">
        <f t="shared" si="43"/>
        <v>2.909369999999889E-4</v>
      </c>
      <c r="T44">
        <f t="shared" si="44"/>
        <v>2.8075200000000856E-4</v>
      </c>
      <c r="U44">
        <f t="shared" si="45"/>
        <v>2.8518199999999716E-4</v>
      </c>
      <c r="V44">
        <f t="shared" si="46"/>
        <v>2.9706199999999681E-4</v>
      </c>
      <c r="W44">
        <f t="shared" si="47"/>
        <v>2.8577700000000485E-4</v>
      </c>
      <c r="X44">
        <v>0.3</v>
      </c>
      <c r="Y44">
        <f t="shared" si="33"/>
        <v>28.067402276278926</v>
      </c>
      <c r="Z44">
        <f t="shared" si="33"/>
        <v>27.084830474880825</v>
      </c>
      <c r="AA44">
        <f t="shared" si="34"/>
        <v>27.512203384079722</v>
      </c>
      <c r="AB44">
        <f t="shared" si="35"/>
        <v>28.658295971279692</v>
      </c>
      <c r="AC44">
        <f t="shared" si="36"/>
        <v>27.569604485880465</v>
      </c>
      <c r="AE44">
        <f t="shared" si="48"/>
        <v>27.778467318479926</v>
      </c>
    </row>
    <row r="45" spans="5:33" x14ac:dyDescent="0.2">
      <c r="E45">
        <v>0.4</v>
      </c>
      <c r="F45" s="7">
        <v>-5.6038494999999999</v>
      </c>
      <c r="G45">
        <v>-5.5884847499999992</v>
      </c>
      <c r="H45">
        <v>-5.5721322499999992</v>
      </c>
      <c r="I45">
        <v>-5.5601029999999998</v>
      </c>
      <c r="J45">
        <v>-5.5432674999999998</v>
      </c>
      <c r="K45">
        <v>-5.5271642500000002</v>
      </c>
      <c r="L45">
        <f t="shared" si="37"/>
        <v>-5.4875159499999997</v>
      </c>
      <c r="M45">
        <f t="shared" si="38"/>
        <v>-5.4592252499999994</v>
      </c>
      <c r="N45">
        <f t="shared" si="39"/>
        <v>-5.4299467999999989</v>
      </c>
      <c r="O45">
        <f t="shared" si="40"/>
        <v>-5.4049915999999998</v>
      </c>
      <c r="P45">
        <f t="shared" si="41"/>
        <v>-5.3752301500000002</v>
      </c>
      <c r="Q45">
        <f t="shared" si="42"/>
        <v>-5.3462009500000001</v>
      </c>
      <c r="R45">
        <v>0.4</v>
      </c>
      <c r="S45">
        <f t="shared" si="43"/>
        <v>2.8290700000000335E-4</v>
      </c>
      <c r="T45">
        <f t="shared" si="44"/>
        <v>2.9278450000000508E-4</v>
      </c>
      <c r="U45">
        <f>(O45-N45)/(O$38-N$38)</f>
        <v>2.4955199999999067E-4</v>
      </c>
      <c r="V45">
        <f t="shared" si="46"/>
        <v>2.9761449999999635E-4</v>
      </c>
      <c r="W45">
        <f t="shared" si="47"/>
        <v>2.9029200000000086E-4</v>
      </c>
      <c r="X45">
        <v>0.4</v>
      </c>
      <c r="Y45">
        <f t="shared" si="33"/>
        <v>27.292728583080322</v>
      </c>
      <c r="Z45">
        <f t="shared" si="33"/>
        <v>28.245635109180487</v>
      </c>
      <c r="AA45">
        <f>U45*(1.602*10^-19)*(6.022*10^23)</f>
        <v>24.074890346879098</v>
      </c>
      <c r="AB45">
        <f t="shared" si="35"/>
        <v>28.711596994379647</v>
      </c>
      <c r="AC45">
        <f t="shared" si="36"/>
        <v>28.005177552480081</v>
      </c>
      <c r="AE45">
        <f t="shared" si="48"/>
        <v>27.266005717199924</v>
      </c>
    </row>
    <row r="46" spans="5:33" x14ac:dyDescent="0.2">
      <c r="E46">
        <v>0.5</v>
      </c>
      <c r="F46" s="7">
        <v>-5.7151932500000004</v>
      </c>
      <c r="G46">
        <v>-5.7030665000000003</v>
      </c>
      <c r="H46">
        <v>-5.6858052500000005</v>
      </c>
      <c r="I46">
        <v>-5.6712502499999999</v>
      </c>
      <c r="J46">
        <v>-5.6555799999999996</v>
      </c>
      <c r="K46">
        <v>-5.6394287500000004</v>
      </c>
      <c r="L46">
        <f t="shared" si="37"/>
        <v>-5.5988597000000002</v>
      </c>
      <c r="M46">
        <f t="shared" si="38"/>
        <v>-5.5738070000000004</v>
      </c>
      <c r="N46">
        <f t="shared" si="39"/>
        <v>-5.5436198000000001</v>
      </c>
      <c r="O46">
        <f t="shared" si="40"/>
        <v>-5.5161388499999999</v>
      </c>
      <c r="P46">
        <f t="shared" si="41"/>
        <v>-5.48754265</v>
      </c>
      <c r="Q46">
        <f t="shared" si="42"/>
        <v>-5.4584654500000003</v>
      </c>
      <c r="R46">
        <v>0.5</v>
      </c>
      <c r="S46">
        <f t="shared" si="43"/>
        <v>2.5052699999999817E-4</v>
      </c>
      <c r="T46">
        <f t="shared" si="44"/>
        <v>3.0187200000000305E-4</v>
      </c>
      <c r="U46">
        <f t="shared" si="45"/>
        <v>2.7480950000000168E-4</v>
      </c>
      <c r="V46">
        <f t="shared" si="46"/>
        <v>2.8596199999999963E-4</v>
      </c>
      <c r="W46">
        <f t="shared" si="47"/>
        <v>2.9077199999999692E-4</v>
      </c>
      <c r="X46">
        <v>0.5</v>
      </c>
      <c r="Y46">
        <f t="shared" si="33"/>
        <v>24.16895097587982</v>
      </c>
      <c r="Z46">
        <f t="shared" si="33"/>
        <v>29.122328407680293</v>
      </c>
      <c r="AA46">
        <f t="shared" si="34"/>
        <v>26.511543000180161</v>
      </c>
      <c r="AB46">
        <f t="shared" si="35"/>
        <v>27.587451887279965</v>
      </c>
      <c r="AC46">
        <f t="shared" si="36"/>
        <v>28.051484323679702</v>
      </c>
      <c r="AE46">
        <f t="shared" si="48"/>
        <v>27.088351718939986</v>
      </c>
    </row>
    <row r="47" spans="5:33" x14ac:dyDescent="0.2">
      <c r="E47">
        <v>0.6</v>
      </c>
      <c r="F47" s="7">
        <v>-5.8177374999999998</v>
      </c>
      <c r="G47">
        <v>-5.80375525</v>
      </c>
      <c r="H47">
        <v>-5.7902385000000001</v>
      </c>
      <c r="I47">
        <v>-5.7720945000000006</v>
      </c>
      <c r="J47">
        <v>-5.7591099999999997</v>
      </c>
      <c r="K47">
        <v>-5.7439879999999999</v>
      </c>
      <c r="L47">
        <f t="shared" si="37"/>
        <v>-5.7014039499999996</v>
      </c>
      <c r="M47">
        <f t="shared" si="38"/>
        <v>-5.6744957500000002</v>
      </c>
      <c r="N47">
        <f t="shared" si="39"/>
        <v>-5.6480530499999997</v>
      </c>
      <c r="O47">
        <f t="shared" si="40"/>
        <v>-5.6169831000000006</v>
      </c>
      <c r="P47">
        <f t="shared" si="41"/>
        <v>-5.5910726500000001</v>
      </c>
      <c r="Q47">
        <f t="shared" si="42"/>
        <v>-5.5630246999999997</v>
      </c>
      <c r="R47">
        <v>0.6</v>
      </c>
      <c r="S47">
        <f t="shared" si="43"/>
        <v>2.6908199999999384E-4</v>
      </c>
      <c r="T47">
        <f t="shared" si="44"/>
        <v>2.6442700000000485E-4</v>
      </c>
      <c r="U47">
        <f t="shared" si="45"/>
        <v>3.1069949999999123E-4</v>
      </c>
      <c r="V47">
        <f t="shared" si="46"/>
        <v>2.5910450000000474E-4</v>
      </c>
      <c r="W47">
        <f t="shared" si="47"/>
        <v>2.8047950000000378E-4</v>
      </c>
      <c r="X47">
        <v>0.6</v>
      </c>
      <c r="Y47">
        <f t="shared" si="33"/>
        <v>25.958997100079404</v>
      </c>
      <c r="Z47">
        <f t="shared" si="33"/>
        <v>25.509917891880466</v>
      </c>
      <c r="AA47">
        <f t="shared" si="34"/>
        <v>29.973938871779154</v>
      </c>
      <c r="AB47">
        <f t="shared" si="35"/>
        <v>24.996443329980455</v>
      </c>
      <c r="AC47">
        <f t="shared" si="36"/>
        <v>27.058541734980363</v>
      </c>
      <c r="AE47">
        <f t="shared" si="48"/>
        <v>26.699567785739969</v>
      </c>
    </row>
    <row r="48" spans="5:33" x14ac:dyDescent="0.2">
      <c r="E48">
        <v>0.7</v>
      </c>
      <c r="F48" s="7">
        <v>-5.9040627500000005</v>
      </c>
      <c r="G48">
        <v>-5.8900500000000005</v>
      </c>
      <c r="H48">
        <v>-5.8753227500000005</v>
      </c>
      <c r="I48">
        <v>-5.8598967499999999</v>
      </c>
      <c r="J48">
        <v>-5.8462575000000001</v>
      </c>
      <c r="K48">
        <v>-5.8302585000000002</v>
      </c>
      <c r="L48">
        <f t="shared" si="37"/>
        <v>-5.7877292000000002</v>
      </c>
      <c r="M48">
        <f t="shared" si="38"/>
        <v>-5.7607905000000006</v>
      </c>
      <c r="N48">
        <f t="shared" si="39"/>
        <v>-5.7331373000000001</v>
      </c>
      <c r="O48">
        <f t="shared" si="40"/>
        <v>-5.7047853499999999</v>
      </c>
      <c r="P48">
        <f t="shared" si="41"/>
        <v>-5.6782201500000005</v>
      </c>
      <c r="Q48">
        <f t="shared" si="42"/>
        <v>-5.6492952000000001</v>
      </c>
      <c r="R48">
        <v>0.7</v>
      </c>
      <c r="S48">
        <f t="shared" si="43"/>
        <v>2.6938699999999648E-4</v>
      </c>
      <c r="T48">
        <f t="shared" si="44"/>
        <v>2.7653200000000489E-4</v>
      </c>
      <c r="U48">
        <f t="shared" si="45"/>
        <v>2.8351950000000237E-4</v>
      </c>
      <c r="V48">
        <f t="shared" si="46"/>
        <v>2.6565199999999399E-4</v>
      </c>
      <c r="W48">
        <f t="shared" si="47"/>
        <v>2.8924950000000396E-4</v>
      </c>
      <c r="X48">
        <v>0.7</v>
      </c>
      <c r="Y48">
        <f t="shared" si="33"/>
        <v>25.98842119427966</v>
      </c>
      <c r="Z48">
        <f t="shared" si="33"/>
        <v>26.67771677808047</v>
      </c>
      <c r="AA48">
        <f t="shared" si="34"/>
        <v>27.351817952580227</v>
      </c>
      <c r="AB48">
        <f t="shared" si="35"/>
        <v>25.628096630879419</v>
      </c>
      <c r="AC48">
        <f t="shared" si="36"/>
        <v>27.904605033780381</v>
      </c>
      <c r="AE48">
        <f t="shared" si="48"/>
        <v>26.710131517920029</v>
      </c>
    </row>
    <row r="49" spans="2:31" x14ac:dyDescent="0.2">
      <c r="E49">
        <v>0.8</v>
      </c>
      <c r="F49" s="7">
        <v>-5.9766694999999999</v>
      </c>
      <c r="G49">
        <v>-5.9617112500000005</v>
      </c>
      <c r="H49">
        <v>-5.9473570000000002</v>
      </c>
      <c r="I49">
        <v>-5.9343104999999996</v>
      </c>
      <c r="J49">
        <v>-5.9184160000000006</v>
      </c>
      <c r="K49">
        <v>-5.9032292500000008</v>
      </c>
      <c r="L49">
        <f t="shared" si="37"/>
        <v>-5.8603359499999996</v>
      </c>
      <c r="M49">
        <f t="shared" si="38"/>
        <v>-5.8324517500000006</v>
      </c>
      <c r="N49">
        <f t="shared" si="39"/>
        <v>-5.8051715499999998</v>
      </c>
      <c r="O49">
        <f t="shared" si="40"/>
        <v>-5.7791990999999996</v>
      </c>
      <c r="P49">
        <f t="shared" si="41"/>
        <v>-5.7503786500000009</v>
      </c>
      <c r="Q49">
        <f t="shared" si="42"/>
        <v>-5.7222659500000006</v>
      </c>
      <c r="R49">
        <v>0.8</v>
      </c>
      <c r="S49">
        <f t="shared" si="43"/>
        <v>2.7884199999999025E-4</v>
      </c>
      <c r="T49">
        <f t="shared" si="44"/>
        <v>2.7280200000000753E-4</v>
      </c>
      <c r="U49">
        <f t="shared" si="45"/>
        <v>2.5972450000000258E-4</v>
      </c>
      <c r="V49">
        <f t="shared" si="46"/>
        <v>2.8820449999998664E-4</v>
      </c>
      <c r="W49">
        <f t="shared" si="47"/>
        <v>2.8112700000000325E-4</v>
      </c>
      <c r="X49">
        <v>0.8</v>
      </c>
      <c r="Y49">
        <f t="shared" si="33"/>
        <v>26.900568114479057</v>
      </c>
      <c r="Z49">
        <f t="shared" si="33"/>
        <v>26.317874576880723</v>
      </c>
      <c r="AA49">
        <f t="shared" si="34"/>
        <v>25.056256242780243</v>
      </c>
      <c r="AB49">
        <f t="shared" si="35"/>
        <v>27.803791333978708</v>
      </c>
      <c r="AC49">
        <f t="shared" si="36"/>
        <v>27.121007639880311</v>
      </c>
      <c r="AE49">
        <f t="shared" si="48"/>
        <v>26.63989958159981</v>
      </c>
    </row>
    <row r="50" spans="2:31" x14ac:dyDescent="0.2">
      <c r="E50">
        <v>0.9</v>
      </c>
      <c r="F50" s="7">
        <v>-6.0336289999999995</v>
      </c>
      <c r="G50">
        <v>-6.0189279999999998</v>
      </c>
      <c r="H50">
        <v>-6.0044662500000001</v>
      </c>
      <c r="I50">
        <v>-5.9904582499999997</v>
      </c>
      <c r="J50">
        <v>-5.9756245000000003</v>
      </c>
      <c r="K50">
        <v>-5.9600827499999998</v>
      </c>
      <c r="L50">
        <f t="shared" si="37"/>
        <v>-5.9172954499999992</v>
      </c>
      <c r="M50">
        <f t="shared" si="38"/>
        <v>-5.8896685</v>
      </c>
      <c r="N50">
        <f t="shared" si="39"/>
        <v>-5.8622807999999997</v>
      </c>
      <c r="O50">
        <f t="shared" si="40"/>
        <v>-5.8353468499999996</v>
      </c>
      <c r="P50">
        <f t="shared" si="41"/>
        <v>-5.8075871500000007</v>
      </c>
      <c r="Q50">
        <f t="shared" si="42"/>
        <v>-5.7791194499999996</v>
      </c>
      <c r="R50">
        <v>0.9</v>
      </c>
      <c r="S50">
        <f t="shared" si="43"/>
        <v>2.7626949999999263E-4</v>
      </c>
      <c r="T50">
        <f t="shared" si="44"/>
        <v>2.7387700000000239E-4</v>
      </c>
      <c r="U50">
        <f t="shared" si="45"/>
        <v>2.6933950000000093E-4</v>
      </c>
      <c r="V50">
        <f t="shared" si="46"/>
        <v>2.7759699999998946E-4</v>
      </c>
      <c r="W50">
        <f t="shared" si="47"/>
        <v>2.8467700000001095E-4</v>
      </c>
      <c r="X50">
        <v>0.9</v>
      </c>
      <c r="Y50">
        <f t="shared" si="33"/>
        <v>26.652392762579286</v>
      </c>
      <c r="Z50">
        <f t="shared" si="33"/>
        <v>26.42158244988023</v>
      </c>
      <c r="AA50">
        <f t="shared" si="34"/>
        <v>25.983838753380088</v>
      </c>
      <c r="AB50">
        <f t="shared" si="35"/>
        <v>26.780459926678979</v>
      </c>
      <c r="AC50">
        <f t="shared" si="36"/>
        <v>27.463484801881052</v>
      </c>
      <c r="AE50">
        <f t="shared" si="48"/>
        <v>26.660351738879921</v>
      </c>
    </row>
    <row r="51" spans="2:31" x14ac:dyDescent="0.2">
      <c r="E51">
        <v>1</v>
      </c>
      <c r="F51" s="7">
        <v>-6.0785852499999997</v>
      </c>
      <c r="G51">
        <v>-6.0639557499999999</v>
      </c>
      <c r="H51">
        <v>-6.0491885000000005</v>
      </c>
      <c r="I51">
        <v>-6.0342562500000003</v>
      </c>
      <c r="J51">
        <v>-6.0191724999999998</v>
      </c>
      <c r="K51">
        <v>-6.0040002499999998</v>
      </c>
      <c r="L51">
        <f t="shared" si="37"/>
        <v>-5.9622516999999995</v>
      </c>
      <c r="M51">
        <f t="shared" si="38"/>
        <v>-5.93469625</v>
      </c>
      <c r="N51">
        <f t="shared" si="39"/>
        <v>-5.9070030500000001</v>
      </c>
      <c r="O51">
        <f t="shared" si="40"/>
        <v>-5.8791448500000003</v>
      </c>
      <c r="P51">
        <f t="shared" si="41"/>
        <v>-5.8511351500000002</v>
      </c>
      <c r="Q51">
        <f t="shared" si="42"/>
        <v>-5.8230369499999997</v>
      </c>
      <c r="R51">
        <v>1</v>
      </c>
      <c r="S51">
        <f>(M51-L51)/(M$38-L$38)</f>
        <v>2.7555449999999482E-4</v>
      </c>
      <c r="T51">
        <f>(N51-M51)/(N$38-M$38)</f>
        <v>2.7693199999999862E-4</v>
      </c>
      <c r="U51">
        <f t="shared" si="45"/>
        <v>2.7858199999999836E-4</v>
      </c>
      <c r="V51">
        <f t="shared" si="46"/>
        <v>2.8009700000000139E-4</v>
      </c>
      <c r="W51">
        <f t="shared" si="47"/>
        <v>2.8098200000000519E-4</v>
      </c>
      <c r="X51">
        <v>1</v>
      </c>
      <c r="Y51">
        <f t="shared" si="33"/>
        <v>26.583414967979497</v>
      </c>
      <c r="Z51">
        <f t="shared" si="33"/>
        <v>26.716305754079865</v>
      </c>
      <c r="AA51">
        <f t="shared" si="34"/>
        <v>26.87548528007984</v>
      </c>
      <c r="AB51">
        <f t="shared" si="35"/>
        <v>27.021641026680133</v>
      </c>
      <c r="AC51">
        <f t="shared" si="36"/>
        <v>27.107019136080499</v>
      </c>
      <c r="AE51">
        <f t="shared" si="48"/>
        <v>26.860773232979966</v>
      </c>
    </row>
    <row r="52" spans="2:31" x14ac:dyDescent="0.2">
      <c r="Y52">
        <v>950</v>
      </c>
      <c r="Z52">
        <v>1050</v>
      </c>
      <c r="AA52">
        <v>1150</v>
      </c>
      <c r="AB52">
        <v>1250</v>
      </c>
      <c r="AC52">
        <v>1350</v>
      </c>
    </row>
    <row r="53" spans="2:31" x14ac:dyDescent="0.2">
      <c r="B53" t="s">
        <v>71</v>
      </c>
      <c r="G53" t="s">
        <v>74</v>
      </c>
      <c r="X53" t="s">
        <v>57</v>
      </c>
      <c r="Y53">
        <f>AVERAGE(Y39:Y51)</f>
        <v>26.767955614264185</v>
      </c>
      <c r="Z53">
        <f t="shared" ref="Z53:AC53" si="49">AVERAGE(Z39:Z51)</f>
        <v>27.19599640958824</v>
      </c>
      <c r="AA53">
        <f t="shared" si="49"/>
        <v>27.169633460118071</v>
      </c>
      <c r="AB53">
        <f t="shared" si="49"/>
        <v>27.913602944048908</v>
      </c>
      <c r="AC53">
        <f t="shared" si="49"/>
        <v>28.469970636965023</v>
      </c>
    </row>
    <row r="55" spans="2:31" x14ac:dyDescent="0.2">
      <c r="B55">
        <v>900</v>
      </c>
      <c r="G55">
        <v>900</v>
      </c>
    </row>
    <row r="56" spans="2:31" x14ac:dyDescent="0.2">
      <c r="B56" s="7" t="s">
        <v>8</v>
      </c>
      <c r="C56" s="7" t="s">
        <v>10</v>
      </c>
      <c r="D56" s="7" t="s">
        <v>13</v>
      </c>
      <c r="E56" s="7" t="s">
        <v>9</v>
      </c>
      <c r="H56" t="s">
        <v>3</v>
      </c>
      <c r="I56" t="s">
        <v>72</v>
      </c>
      <c r="J56" t="s">
        <v>73</v>
      </c>
      <c r="K56" t="s">
        <v>10</v>
      </c>
      <c r="L56" t="s">
        <v>8</v>
      </c>
      <c r="M56" t="s">
        <v>9</v>
      </c>
    </row>
    <row r="57" spans="2:31" x14ac:dyDescent="0.2">
      <c r="B57" s="7">
        <v>-5.1656164999999996</v>
      </c>
      <c r="C57" s="7">
        <v>0</v>
      </c>
      <c r="D57" s="7">
        <v>21.236839</v>
      </c>
      <c r="E57" s="7">
        <v>0</v>
      </c>
      <c r="G57">
        <v>0</v>
      </c>
      <c r="H57">
        <v>-10331.2335</v>
      </c>
      <c r="I57">
        <v>2000</v>
      </c>
      <c r="J57">
        <v>0</v>
      </c>
      <c r="K57">
        <f t="shared" ref="K57:K69" si="50">J57/SUM(I57:J57)</f>
        <v>0</v>
      </c>
      <c r="L57">
        <f>H57/SUM(I57:J57)</f>
        <v>-5.1656167499999999</v>
      </c>
      <c r="M57">
        <v>0</v>
      </c>
    </row>
    <row r="58" spans="2:31" x14ac:dyDescent="0.2">
      <c r="B58" s="7">
        <v>-5.1978200000000001</v>
      </c>
      <c r="C58" s="7">
        <v>4.9724999999999998E-2</v>
      </c>
      <c r="D58" s="7">
        <v>21.379888999999999</v>
      </c>
      <c r="E58" s="7">
        <v>1.3193730000000001E-2</v>
      </c>
      <c r="G58">
        <v>5</v>
      </c>
      <c r="H58">
        <v>-10395.674999999999</v>
      </c>
      <c r="I58">
        <v>1900.59</v>
      </c>
      <c r="J58">
        <v>99.41</v>
      </c>
      <c r="K58">
        <f t="shared" si="50"/>
        <v>4.9704999999999999E-2</v>
      </c>
      <c r="L58">
        <f t="shared" ref="L58:L69" si="51">H58/SUM(I58:J58)</f>
        <v>-5.1978374999999994</v>
      </c>
      <c r="M58">
        <v>1.3158349292500426E-2</v>
      </c>
    </row>
    <row r="59" spans="2:31" x14ac:dyDescent="0.2">
      <c r="B59" s="7">
        <v>-5.2455534999999998</v>
      </c>
      <c r="C59" s="7">
        <v>0.10059999999999999</v>
      </c>
      <c r="D59" s="7">
        <v>21.476116000000001</v>
      </c>
      <c r="E59" s="7">
        <v>1.190738E-2</v>
      </c>
      <c r="G59">
        <v>10</v>
      </c>
      <c r="H59">
        <v>-10489.895500000001</v>
      </c>
      <c r="I59">
        <v>1799.925</v>
      </c>
      <c r="J59">
        <v>200.07499999999999</v>
      </c>
      <c r="K59">
        <f t="shared" si="50"/>
        <v>0.10003749999999999</v>
      </c>
      <c r="L59">
        <f t="shared" si="51"/>
        <v>-5.2449477500000006</v>
      </c>
      <c r="M59">
        <v>1.2000086318749381E-2</v>
      </c>
    </row>
    <row r="60" spans="2:31" x14ac:dyDescent="0.2">
      <c r="B60" s="7">
        <v>-5.3014935000000003</v>
      </c>
      <c r="C60" s="7">
        <v>0.15117</v>
      </c>
      <c r="D60" s="7">
        <v>21.543963000000002</v>
      </c>
      <c r="E60" s="7">
        <v>2.1360699999999999E-3</v>
      </c>
      <c r="G60">
        <v>15</v>
      </c>
      <c r="H60">
        <v>-10601.134</v>
      </c>
      <c r="I60">
        <v>1699.23</v>
      </c>
      <c r="J60">
        <v>300.77</v>
      </c>
      <c r="K60">
        <f t="shared" si="50"/>
        <v>0.15038499999999999</v>
      </c>
      <c r="L60">
        <f t="shared" si="51"/>
        <v>-5.300567</v>
      </c>
      <c r="M60">
        <v>2.3465178725001756E-3</v>
      </c>
    </row>
    <row r="61" spans="2:31" x14ac:dyDescent="0.2">
      <c r="B61" s="7">
        <v>-5.3956474999999999</v>
      </c>
      <c r="C61" s="7">
        <v>0.22925000000000001</v>
      </c>
      <c r="D61" s="7">
        <v>21.625337500000001</v>
      </c>
      <c r="E61" s="7">
        <v>-2.0733499999999998E-2</v>
      </c>
      <c r="G61">
        <v>23</v>
      </c>
      <c r="H61">
        <v>-10792.277</v>
      </c>
      <c r="I61">
        <v>1540.4949999999999</v>
      </c>
      <c r="J61">
        <v>459.505</v>
      </c>
      <c r="K61">
        <f t="shared" si="50"/>
        <v>0.2297525</v>
      </c>
      <c r="L61">
        <f t="shared" si="51"/>
        <v>-5.3961385000000002</v>
      </c>
      <c r="M61">
        <v>-2.0764954703750726E-2</v>
      </c>
    </row>
    <row r="62" spans="2:31" x14ac:dyDescent="0.2">
      <c r="B62" s="7">
        <v>-5.4838420000000001</v>
      </c>
      <c r="C62" s="7">
        <v>0.30054500000000001</v>
      </c>
      <c r="D62" s="7">
        <v>21.690201999999999</v>
      </c>
      <c r="E62" s="7">
        <v>-4.3838099999999998E-2</v>
      </c>
      <c r="G62">
        <v>30</v>
      </c>
      <c r="H62">
        <v>-10968.544</v>
      </c>
      <c r="I62">
        <v>1398.22</v>
      </c>
      <c r="J62">
        <v>601.78</v>
      </c>
      <c r="K62">
        <f t="shared" si="50"/>
        <v>0.30088999999999999</v>
      </c>
      <c r="L62">
        <f t="shared" si="51"/>
        <v>-5.4842719999999998</v>
      </c>
      <c r="M62">
        <v>-4.3952158034999966E-2</v>
      </c>
    </row>
    <row r="63" spans="2:31" x14ac:dyDescent="0.2">
      <c r="B63" s="7">
        <v>-5.6055570000000001</v>
      </c>
      <c r="C63" s="7">
        <v>0.40117999999999998</v>
      </c>
      <c r="D63" s="7">
        <v>21.7825305</v>
      </c>
      <c r="E63" s="7">
        <v>-7.3676800000000001E-2</v>
      </c>
      <c r="G63">
        <v>40</v>
      </c>
      <c r="H63">
        <v>-11207.699000000001</v>
      </c>
      <c r="I63">
        <v>1200.385</v>
      </c>
      <c r="J63">
        <v>799.61500000000001</v>
      </c>
      <c r="K63">
        <f>J63/SUM(I63:J63)</f>
        <v>0.39980749999999998</v>
      </c>
      <c r="L63">
        <f t="shared" si="51"/>
        <v>-5.6038494999999999</v>
      </c>
      <c r="M63">
        <v>-7.3221096436249855E-2</v>
      </c>
    </row>
    <row r="64" spans="2:31" x14ac:dyDescent="0.2">
      <c r="B64" s="7">
        <v>-5.7140234999999997</v>
      </c>
      <c r="C64" s="7">
        <v>0.49803999999999998</v>
      </c>
      <c r="D64" s="7">
        <v>21.8837665</v>
      </c>
      <c r="E64" s="7">
        <v>-9.3713400000000002E-2</v>
      </c>
      <c r="G64">
        <v>50</v>
      </c>
      <c r="H64">
        <v>-11430.386500000001</v>
      </c>
      <c r="I64">
        <v>1002.03</v>
      </c>
      <c r="J64">
        <v>997.97</v>
      </c>
      <c r="K64">
        <f t="shared" si="50"/>
        <v>0.49898500000000001</v>
      </c>
      <c r="L64">
        <f t="shared" si="51"/>
        <v>-5.7151932500000004</v>
      </c>
      <c r="M64">
        <v>-9.4018913027500428E-2</v>
      </c>
    </row>
    <row r="65" spans="2:13" x14ac:dyDescent="0.2">
      <c r="B65" s="7">
        <v>-5.8171875000000002</v>
      </c>
      <c r="C65" s="7">
        <v>0.59954499999999999</v>
      </c>
      <c r="D65" s="7">
        <v>22.001836999999998</v>
      </c>
      <c r="E65" s="7">
        <v>-0.1042068</v>
      </c>
      <c r="G65">
        <v>60</v>
      </c>
      <c r="H65">
        <v>-11635.475</v>
      </c>
      <c r="I65">
        <v>799.47500000000002</v>
      </c>
      <c r="J65">
        <v>1200.5250000000001</v>
      </c>
      <c r="K65">
        <f t="shared" si="50"/>
        <v>0.60026250000000003</v>
      </c>
      <c r="L65">
        <f t="shared" si="51"/>
        <v>-5.8177374999999998</v>
      </c>
      <c r="M65">
        <v>-0.10409999576874984</v>
      </c>
    </row>
    <row r="66" spans="2:13" x14ac:dyDescent="0.2">
      <c r="B66" s="7">
        <v>-5.9052334999999996</v>
      </c>
      <c r="C66" s="7">
        <v>0.70074000000000003</v>
      </c>
      <c r="D66" s="7">
        <v>22.141331999999998</v>
      </c>
      <c r="E66" s="7">
        <v>-9.9865200000000001E-2</v>
      </c>
      <c r="G66">
        <v>70</v>
      </c>
      <c r="H66">
        <v>-11808.1255</v>
      </c>
      <c r="I66">
        <v>601.79999999999995</v>
      </c>
      <c r="J66">
        <v>1398.2</v>
      </c>
      <c r="K66">
        <f t="shared" si="50"/>
        <v>0.69910000000000005</v>
      </c>
      <c r="L66">
        <f t="shared" si="51"/>
        <v>-5.9040627500000005</v>
      </c>
      <c r="M66">
        <v>-0.10018972165000051</v>
      </c>
    </row>
    <row r="67" spans="2:13" x14ac:dyDescent="0.2">
      <c r="B67" s="7">
        <v>-5.9766500000000002</v>
      </c>
      <c r="C67" s="7">
        <v>0.80046499999999998</v>
      </c>
      <c r="D67" s="7">
        <v>22.304320499999999</v>
      </c>
      <c r="E67" s="7">
        <v>-8.0236199999999994E-2</v>
      </c>
      <c r="G67">
        <v>80</v>
      </c>
      <c r="H67">
        <v>-11953.339</v>
      </c>
      <c r="I67">
        <v>399.38499999999999</v>
      </c>
      <c r="J67">
        <v>1600.615</v>
      </c>
      <c r="K67">
        <f t="shared" si="50"/>
        <v>0.80030749999999995</v>
      </c>
      <c r="L67">
        <f t="shared" si="51"/>
        <v>-5.9766694999999999</v>
      </c>
      <c r="M67">
        <v>-8.03972121862504E-2</v>
      </c>
    </row>
    <row r="68" spans="2:13" x14ac:dyDescent="0.2">
      <c r="B68" s="7">
        <v>-6.0331950000000001</v>
      </c>
      <c r="C68" s="7">
        <v>0.89964500000000003</v>
      </c>
      <c r="D68" s="7">
        <v>22.490639000000002</v>
      </c>
      <c r="E68" s="7">
        <v>-4.6233200000000002E-2</v>
      </c>
      <c r="G68">
        <v>90</v>
      </c>
      <c r="H68">
        <v>-12067.258</v>
      </c>
      <c r="I68">
        <v>199.995</v>
      </c>
      <c r="J68">
        <v>1800.0050000000001</v>
      </c>
      <c r="K68">
        <f t="shared" si="50"/>
        <v>0.90000250000000004</v>
      </c>
      <c r="L68">
        <f t="shared" si="51"/>
        <v>-6.0336289999999995</v>
      </c>
      <c r="M68">
        <v>-4.6338317578749511E-2</v>
      </c>
    </row>
    <row r="69" spans="2:13" x14ac:dyDescent="0.2">
      <c r="B69" s="7">
        <v>-6.0785825000000004</v>
      </c>
      <c r="C69" s="7">
        <v>1</v>
      </c>
      <c r="D69" s="7">
        <v>22.698060000000002</v>
      </c>
      <c r="E69" s="7">
        <v>0</v>
      </c>
      <c r="G69">
        <v>100</v>
      </c>
      <c r="H69">
        <v>-12157.1705</v>
      </c>
      <c r="I69">
        <v>0</v>
      </c>
      <c r="J69">
        <v>2000</v>
      </c>
      <c r="K69">
        <f t="shared" si="50"/>
        <v>1</v>
      </c>
      <c r="L69">
        <f t="shared" si="51"/>
        <v>-6.0785852499999997</v>
      </c>
      <c r="M69">
        <v>0</v>
      </c>
    </row>
    <row r="71" spans="2:13" x14ac:dyDescent="0.2">
      <c r="B71" s="7">
        <v>1000</v>
      </c>
      <c r="G71">
        <v>1000</v>
      </c>
      <c r="H71" t="s">
        <v>3</v>
      </c>
      <c r="I71" t="s">
        <v>72</v>
      </c>
      <c r="J71" t="s">
        <v>73</v>
      </c>
      <c r="K71" t="s">
        <v>10</v>
      </c>
      <c r="L71" t="s">
        <v>8</v>
      </c>
      <c r="M71" t="s">
        <v>9</v>
      </c>
    </row>
    <row r="72" spans="2:13" x14ac:dyDescent="0.2">
      <c r="B72" t="s">
        <v>8</v>
      </c>
      <c r="C72" t="s">
        <v>10</v>
      </c>
      <c r="D72" t="s">
        <v>13</v>
      </c>
      <c r="E72" t="s">
        <v>9</v>
      </c>
      <c r="G72">
        <v>0</v>
      </c>
      <c r="H72">
        <v>-10301.498</v>
      </c>
      <c r="I72">
        <v>2000</v>
      </c>
      <c r="J72">
        <v>0</v>
      </c>
      <c r="K72">
        <v>0</v>
      </c>
      <c r="L72">
        <v>-5.1507489999999994</v>
      </c>
      <c r="M72">
        <v>0</v>
      </c>
    </row>
    <row r="73" spans="2:13" x14ac:dyDescent="0.2">
      <c r="B73">
        <v>-5.1507509999999996</v>
      </c>
      <c r="C73">
        <v>0</v>
      </c>
      <c r="D73">
        <v>21.344859</v>
      </c>
      <c r="E73">
        <v>0</v>
      </c>
      <c r="G73">
        <v>5</v>
      </c>
      <c r="H73">
        <v>-10366.335499999999</v>
      </c>
      <c r="I73">
        <v>1899.61</v>
      </c>
      <c r="J73">
        <v>100.39</v>
      </c>
      <c r="K73">
        <v>5.0195000000000004E-2</v>
      </c>
      <c r="L73">
        <v>-5.18316775</v>
      </c>
      <c r="M73">
        <v>1.34196628162499E-2</v>
      </c>
    </row>
    <row r="74" spans="2:13" x14ac:dyDescent="0.2">
      <c r="B74">
        <v>-5.1831135000000002</v>
      </c>
      <c r="C74">
        <v>5.0055000000000002E-2</v>
      </c>
      <c r="D74">
        <v>21.486212500000001</v>
      </c>
      <c r="E74">
        <v>1.3347776054999871E-2</v>
      </c>
      <c r="G74">
        <v>10</v>
      </c>
      <c r="H74">
        <v>-10458.949000000001</v>
      </c>
      <c r="I74">
        <v>1800.5</v>
      </c>
      <c r="J74">
        <v>199.5</v>
      </c>
      <c r="K74">
        <v>9.9750000000000005E-2</v>
      </c>
      <c r="L74">
        <v>-5.2294745000000002</v>
      </c>
      <c r="M74">
        <v>1.2366873312499527E-2</v>
      </c>
    </row>
    <row r="75" spans="2:13" x14ac:dyDescent="0.2">
      <c r="B75">
        <v>-5.2296740000000002</v>
      </c>
      <c r="C75">
        <v>0.100045</v>
      </c>
      <c r="D75">
        <v>21.578059</v>
      </c>
      <c r="E75">
        <v>1.2438194044999684E-2</v>
      </c>
      <c r="G75">
        <v>15</v>
      </c>
      <c r="H75">
        <v>-10569.245000000001</v>
      </c>
      <c r="I75">
        <v>1700.57</v>
      </c>
      <c r="J75">
        <v>299.43</v>
      </c>
      <c r="K75">
        <v>0.14971500000000001</v>
      </c>
      <c r="L75">
        <v>-5.2846225000000002</v>
      </c>
      <c r="M75">
        <v>2.8472485762491839E-3</v>
      </c>
    </row>
    <row r="76" spans="2:13" x14ac:dyDescent="0.2">
      <c r="B76">
        <v>-5.2847489999999997</v>
      </c>
      <c r="C76">
        <v>0.14988000000000001</v>
      </c>
      <c r="D76">
        <v>21.641725000000001</v>
      </c>
      <c r="E76">
        <v>2.8725658799995113E-3</v>
      </c>
      <c r="G76">
        <v>23</v>
      </c>
      <c r="H76">
        <v>-10760.733</v>
      </c>
      <c r="I76">
        <v>1541.855</v>
      </c>
      <c r="J76">
        <v>458.14499999999998</v>
      </c>
      <c r="K76">
        <v>0.22907249999999998</v>
      </c>
      <c r="L76">
        <v>-5.3803665000000001</v>
      </c>
      <c r="M76">
        <v>-2.042694676062573E-2</v>
      </c>
    </row>
    <row r="77" spans="2:13" x14ac:dyDescent="0.2">
      <c r="B77">
        <v>-5.3810979999999997</v>
      </c>
      <c r="C77">
        <v>0.22956499999999999</v>
      </c>
      <c r="D77">
        <v>21.717852000000001</v>
      </c>
      <c r="E77">
        <v>-2.0708012435000311E-2</v>
      </c>
      <c r="G77">
        <v>30</v>
      </c>
      <c r="H77">
        <v>-10936.208500000001</v>
      </c>
      <c r="I77">
        <v>1400.75</v>
      </c>
      <c r="J77">
        <v>599.25</v>
      </c>
      <c r="K77">
        <v>0.29962499999999997</v>
      </c>
      <c r="L77">
        <v>-5.4681042500000006</v>
      </c>
      <c r="M77">
        <v>-4.3735677531251405E-2</v>
      </c>
    </row>
    <row r="78" spans="2:13" x14ac:dyDescent="0.2">
      <c r="B78">
        <v>-5.4686060000000003</v>
      </c>
      <c r="C78">
        <v>0.300145</v>
      </c>
      <c r="D78">
        <v>21.777273999999998</v>
      </c>
      <c r="E78">
        <v>-4.3762285855000638E-2</v>
      </c>
      <c r="G78">
        <v>40</v>
      </c>
      <c r="H78">
        <v>-11176.969499999999</v>
      </c>
      <c r="I78">
        <v>1201.44</v>
      </c>
      <c r="J78">
        <v>798.56</v>
      </c>
      <c r="K78">
        <v>0.39927999999999997</v>
      </c>
      <c r="L78">
        <v>-5.5884847499999992</v>
      </c>
      <c r="M78">
        <v>-7.3110558859999841E-2</v>
      </c>
    </row>
    <row r="79" spans="2:13" x14ac:dyDescent="0.2">
      <c r="B79">
        <v>-5.5881790000000002</v>
      </c>
      <c r="C79">
        <v>0.39915499999999998</v>
      </c>
      <c r="D79">
        <v>21.863696000000001</v>
      </c>
      <c r="E79">
        <v>-7.2919254845000392E-2</v>
      </c>
      <c r="G79">
        <v>50</v>
      </c>
      <c r="H79">
        <v>-11406.133</v>
      </c>
      <c r="I79">
        <v>998.04</v>
      </c>
      <c r="J79">
        <v>1001.96</v>
      </c>
      <c r="K79">
        <v>0.50097999999999998</v>
      </c>
      <c r="L79">
        <v>-5.7030665000000003</v>
      </c>
      <c r="M79">
        <v>-9.4819182385000644E-2</v>
      </c>
    </row>
    <row r="80" spans="2:13" x14ac:dyDescent="0.2">
      <c r="B80">
        <v>-5.7038824999999997</v>
      </c>
      <c r="C80">
        <v>0.50155000000000005</v>
      </c>
      <c r="D80">
        <v>21.961829999999999</v>
      </c>
      <c r="E80">
        <v>-9.5115538449999981E-2</v>
      </c>
      <c r="G80">
        <v>60</v>
      </c>
      <c r="H80">
        <v>-11607.5105</v>
      </c>
      <c r="I80">
        <v>797.84500000000003</v>
      </c>
      <c r="J80">
        <v>1202.155</v>
      </c>
      <c r="K80">
        <v>0.60107749999999993</v>
      </c>
      <c r="L80">
        <v>-5.80375525</v>
      </c>
      <c r="M80">
        <v>-0.10409821972687539</v>
      </c>
    </row>
    <row r="81" spans="2:13" x14ac:dyDescent="0.2">
      <c r="B81">
        <v>-5.8025085000000001</v>
      </c>
      <c r="C81">
        <v>0.59986499999999998</v>
      </c>
      <c r="D81">
        <v>22.076454999999999</v>
      </c>
      <c r="E81">
        <v>-0.10396018213500025</v>
      </c>
      <c r="G81">
        <v>70</v>
      </c>
      <c r="H81">
        <v>-11721.199500000001</v>
      </c>
      <c r="I81">
        <v>597.86</v>
      </c>
      <c r="J81">
        <v>1392.14</v>
      </c>
      <c r="K81">
        <v>0.69956783919597998</v>
      </c>
      <c r="L81">
        <v>-5.8900500000000005</v>
      </c>
      <c r="M81">
        <v>-0.10045092716331716</v>
      </c>
    </row>
    <row r="82" spans="2:13" x14ac:dyDescent="0.2">
      <c r="B82">
        <v>-5.8911490000000004</v>
      </c>
      <c r="C82">
        <v>0.70063500000000001</v>
      </c>
      <c r="D82">
        <v>22.2124305</v>
      </c>
      <c r="E82">
        <v>-0.10057741736500159</v>
      </c>
      <c r="G82">
        <v>80</v>
      </c>
      <c r="H82">
        <v>-11923.422500000001</v>
      </c>
      <c r="I82">
        <v>402.10500000000002</v>
      </c>
      <c r="J82">
        <v>1597.895</v>
      </c>
      <c r="K82">
        <v>0.79894750000000003</v>
      </c>
      <c r="L82">
        <v>-5.9617112500000005</v>
      </c>
      <c r="M82">
        <v>-8.1358000104375883E-2</v>
      </c>
    </row>
    <row r="83" spans="2:13" x14ac:dyDescent="0.2">
      <c r="B83">
        <v>-5.9620565000000001</v>
      </c>
      <c r="C83">
        <v>0.79957500000000004</v>
      </c>
      <c r="D83">
        <v>22.371783499999999</v>
      </c>
      <c r="E83">
        <v>-8.1132810425000201E-2</v>
      </c>
      <c r="G83">
        <v>90</v>
      </c>
      <c r="H83">
        <v>-12037.856</v>
      </c>
      <c r="I83">
        <v>201.19499999999999</v>
      </c>
      <c r="J83">
        <v>1798.8050000000001</v>
      </c>
      <c r="K83">
        <v>0.89940249999999999</v>
      </c>
      <c r="L83">
        <v>-6.0189279999999998</v>
      </c>
      <c r="M83">
        <v>-4.6838566033125417E-2</v>
      </c>
    </row>
    <row r="84" spans="2:13" x14ac:dyDescent="0.2">
      <c r="B84">
        <v>-6.0188005000000002</v>
      </c>
      <c r="C84">
        <v>0.898725</v>
      </c>
      <c r="D84">
        <v>22.5578535</v>
      </c>
      <c r="E84">
        <v>-4.7332931275000156E-2</v>
      </c>
      <c r="G84">
        <v>100</v>
      </c>
      <c r="H84">
        <v>-12127.9115</v>
      </c>
      <c r="I84">
        <v>0</v>
      </c>
      <c r="J84">
        <v>2000</v>
      </c>
      <c r="K84">
        <v>1</v>
      </c>
      <c r="L84">
        <v>-6.0639557499999999</v>
      </c>
      <c r="M84">
        <v>0</v>
      </c>
    </row>
    <row r="85" spans="2:13" x14ac:dyDescent="0.2">
      <c r="B85">
        <v>-6.0639519999999996</v>
      </c>
      <c r="C85">
        <v>1</v>
      </c>
      <c r="D85">
        <v>22.7713705</v>
      </c>
      <c r="E85">
        <v>0</v>
      </c>
    </row>
    <row r="86" spans="2:13" x14ac:dyDescent="0.2">
      <c r="G86">
        <v>1100</v>
      </c>
      <c r="H86" t="s">
        <v>3</v>
      </c>
      <c r="I86" t="s">
        <v>72</v>
      </c>
      <c r="J86" t="s">
        <v>73</v>
      </c>
      <c r="K86" t="s">
        <v>10</v>
      </c>
      <c r="L86" t="s">
        <v>8</v>
      </c>
      <c r="M86" t="s">
        <v>9</v>
      </c>
    </row>
    <row r="87" spans="2:13" x14ac:dyDescent="0.2">
      <c r="B87">
        <v>1100</v>
      </c>
      <c r="G87">
        <v>0</v>
      </c>
      <c r="H87">
        <v>-10270.245000000001</v>
      </c>
      <c r="I87">
        <v>2000</v>
      </c>
      <c r="J87">
        <v>0</v>
      </c>
      <c r="K87">
        <v>0</v>
      </c>
      <c r="L87">
        <v>-5.1351225000000005</v>
      </c>
      <c r="M87">
        <v>0</v>
      </c>
    </row>
    <row r="88" spans="2:13" x14ac:dyDescent="0.2">
      <c r="B88" t="s">
        <v>8</v>
      </c>
      <c r="C88" t="s">
        <v>40</v>
      </c>
      <c r="D88" t="s">
        <v>13</v>
      </c>
      <c r="E88" t="s">
        <v>25</v>
      </c>
      <c r="G88">
        <v>5</v>
      </c>
      <c r="H88">
        <v>-10334.040999999999</v>
      </c>
      <c r="I88">
        <v>1900.5150000000001</v>
      </c>
      <c r="J88">
        <v>99.484999999999999</v>
      </c>
      <c r="K88">
        <v>4.9742500000000002E-2</v>
      </c>
      <c r="L88">
        <v>-5.1670204999999996</v>
      </c>
      <c r="M88">
        <v>1.3569928005000453E-2</v>
      </c>
    </row>
    <row r="89" spans="2:13" x14ac:dyDescent="0.2">
      <c r="B89">
        <v>-5.1351149999999999</v>
      </c>
      <c r="C89">
        <v>0</v>
      </c>
      <c r="D89">
        <v>21.456598</v>
      </c>
      <c r="E89">
        <v>0</v>
      </c>
      <c r="G89">
        <v>10</v>
      </c>
      <c r="H89">
        <v>-10427.085499999999</v>
      </c>
      <c r="I89">
        <v>1801.0150000000001</v>
      </c>
      <c r="J89">
        <v>198.98500000000001</v>
      </c>
      <c r="K89">
        <v>9.9492500000000011E-2</v>
      </c>
      <c r="L89">
        <v>-5.2135427499999993</v>
      </c>
      <c r="M89">
        <v>1.2522461505001026E-2</v>
      </c>
    </row>
    <row r="90" spans="2:13" x14ac:dyDescent="0.2">
      <c r="B90">
        <v>-5.1675095000000004</v>
      </c>
      <c r="C90">
        <v>5.0334999999999998E-2</v>
      </c>
      <c r="D90">
        <v>21.597777499999999</v>
      </c>
      <c r="E90">
        <v>1.3617050677499687E-2</v>
      </c>
      <c r="G90">
        <v>15</v>
      </c>
      <c r="H90">
        <v>-10537.571</v>
      </c>
      <c r="I90">
        <v>1700.825</v>
      </c>
      <c r="J90">
        <v>299.17500000000001</v>
      </c>
      <c r="K90">
        <v>0.14958750000000001</v>
      </c>
      <c r="L90">
        <v>-5.2687854999999999</v>
      </c>
      <c r="M90">
        <v>3.0698477750011888E-3</v>
      </c>
    </row>
    <row r="91" spans="2:13" x14ac:dyDescent="0.2">
      <c r="B91">
        <v>-5.2132959999999997</v>
      </c>
      <c r="C91">
        <v>9.9269999999999997E-2</v>
      </c>
      <c r="D91">
        <v>21.683522</v>
      </c>
      <c r="E91">
        <v>1.2562352255000131E-2</v>
      </c>
      <c r="G91">
        <v>23</v>
      </c>
      <c r="H91">
        <v>-10732.121999999999</v>
      </c>
      <c r="I91">
        <v>1540.125</v>
      </c>
      <c r="J91">
        <v>459.875</v>
      </c>
      <c r="K91">
        <v>0.22993749999999999</v>
      </c>
      <c r="L91">
        <v>-5.3660609999999993</v>
      </c>
      <c r="M91">
        <v>-2.0760449124998859E-2</v>
      </c>
    </row>
    <row r="92" spans="2:13" x14ac:dyDescent="0.2">
      <c r="B92">
        <v>-5.2677630000000004</v>
      </c>
      <c r="C92">
        <v>0.14865</v>
      </c>
      <c r="D92">
        <v>21.742531</v>
      </c>
      <c r="E92">
        <v>3.2339312249993757E-3</v>
      </c>
      <c r="G92">
        <v>30</v>
      </c>
      <c r="H92">
        <v>-10905.91</v>
      </c>
      <c r="I92">
        <v>1400.2850000000001</v>
      </c>
      <c r="J92">
        <v>599.71500000000003</v>
      </c>
      <c r="K92">
        <v>0.2998575</v>
      </c>
      <c r="L92">
        <v>-5.4529550000000002</v>
      </c>
      <c r="M92">
        <v>-4.3742954404999868E-2</v>
      </c>
    </row>
    <row r="93" spans="2:13" x14ac:dyDescent="0.2">
      <c r="B93">
        <v>-5.3645275000000003</v>
      </c>
      <c r="C93">
        <v>0.22882</v>
      </c>
      <c r="D93">
        <v>21.813056</v>
      </c>
      <c r="E93">
        <v>-2.0246650670000754E-2</v>
      </c>
      <c r="G93">
        <v>40</v>
      </c>
      <c r="H93">
        <v>-11144.264499999999</v>
      </c>
      <c r="I93">
        <v>1203.4849999999999</v>
      </c>
      <c r="J93">
        <v>796.51499999999999</v>
      </c>
      <c r="K93">
        <v>0.39825749999999999</v>
      </c>
      <c r="L93">
        <v>-5.5721322499999992</v>
      </c>
      <c r="M93">
        <v>-7.2976110004998596E-2</v>
      </c>
    </row>
    <row r="94" spans="2:13" x14ac:dyDescent="0.2">
      <c r="B94">
        <v>-5.4547274999999997</v>
      </c>
      <c r="C94">
        <v>0.30136499999999999</v>
      </c>
      <c r="D94">
        <v>21.868485499999998</v>
      </c>
      <c r="E94">
        <v>-4.4132794627499861E-2</v>
      </c>
      <c r="G94">
        <v>50</v>
      </c>
      <c r="H94">
        <v>-11371.610500000001</v>
      </c>
      <c r="I94">
        <v>1002.1950000000001</v>
      </c>
      <c r="J94">
        <v>997.80499999999995</v>
      </c>
      <c r="K94">
        <v>0.49890249999999997</v>
      </c>
      <c r="L94">
        <v>-5.6858052500000005</v>
      </c>
      <c r="M94">
        <v>-9.4652937435000251E-2</v>
      </c>
    </row>
    <row r="95" spans="2:13" x14ac:dyDescent="0.2">
      <c r="B95">
        <v>-5.5718354999999997</v>
      </c>
      <c r="C95">
        <v>0.39854499999999998</v>
      </c>
      <c r="D95">
        <v>21.948276499999999</v>
      </c>
      <c r="E95">
        <v>-7.2407924957499592E-2</v>
      </c>
      <c r="G95">
        <v>60</v>
      </c>
      <c r="H95">
        <v>-11580.477000000001</v>
      </c>
      <c r="I95">
        <v>796.12</v>
      </c>
      <c r="J95">
        <v>1203.8800000000001</v>
      </c>
      <c r="K95">
        <v>0.60194000000000003</v>
      </c>
      <c r="L95">
        <v>-5.7902385000000001</v>
      </c>
      <c r="M95">
        <v>-0.10490311195999968</v>
      </c>
    </row>
    <row r="96" spans="2:13" x14ac:dyDescent="0.2">
      <c r="B96">
        <v>-5.6853410000000002</v>
      </c>
      <c r="C96">
        <v>0.49856</v>
      </c>
      <c r="D96">
        <v>22.039803500000001</v>
      </c>
      <c r="E96">
        <v>-9.4489063360000625E-2</v>
      </c>
      <c r="G96">
        <v>70</v>
      </c>
      <c r="H96">
        <v>-11750.645500000001</v>
      </c>
      <c r="I96">
        <v>600.88</v>
      </c>
      <c r="J96">
        <v>1399.12</v>
      </c>
      <c r="K96">
        <v>0.69955999999999996</v>
      </c>
      <c r="L96">
        <v>-5.8753227500000005</v>
      </c>
      <c r="M96">
        <v>-0.10075623904000075</v>
      </c>
    </row>
    <row r="97" spans="2:13" x14ac:dyDescent="0.2">
      <c r="B97">
        <v>-5.7897135000000004</v>
      </c>
      <c r="C97">
        <v>0.60155999999999998</v>
      </c>
      <c r="D97">
        <v>22.153783499999999</v>
      </c>
      <c r="E97">
        <v>-0.10470859386000075</v>
      </c>
      <c r="G97">
        <v>80</v>
      </c>
      <c r="H97">
        <v>-11894.714</v>
      </c>
      <c r="I97">
        <v>401.35</v>
      </c>
      <c r="J97">
        <v>1598.65</v>
      </c>
      <c r="K97">
        <v>0.79932500000000006</v>
      </c>
      <c r="L97">
        <v>-5.9473570000000002</v>
      </c>
      <c r="M97">
        <v>-8.1598694549999351E-2</v>
      </c>
    </row>
    <row r="98" spans="2:13" x14ac:dyDescent="0.2">
      <c r="B98">
        <v>-5.8766394999999996</v>
      </c>
      <c r="C98">
        <v>0.70096999999999998</v>
      </c>
      <c r="D98">
        <v>22.285516999999999</v>
      </c>
      <c r="E98">
        <v>-0.10076326669500002</v>
      </c>
      <c r="G98">
        <v>90</v>
      </c>
      <c r="H98">
        <v>-12008.932500000001</v>
      </c>
      <c r="I98">
        <v>200.89500000000001</v>
      </c>
      <c r="J98">
        <v>1799.105</v>
      </c>
      <c r="K98">
        <v>0.89955249999999998</v>
      </c>
      <c r="L98">
        <v>-6.0044662500000001</v>
      </c>
      <c r="M98">
        <v>-4.7093394534999611E-2</v>
      </c>
    </row>
    <row r="99" spans="2:13" x14ac:dyDescent="0.2">
      <c r="B99">
        <v>-5.9470175000000003</v>
      </c>
      <c r="C99">
        <v>0.79908000000000001</v>
      </c>
      <c r="D99">
        <v>22.442739499999998</v>
      </c>
      <c r="E99">
        <v>-8.1458277980000382E-2</v>
      </c>
      <c r="G99">
        <v>100</v>
      </c>
      <c r="H99">
        <v>-12098.377</v>
      </c>
      <c r="I99">
        <v>0</v>
      </c>
      <c r="J99">
        <v>2000</v>
      </c>
      <c r="K99">
        <v>1</v>
      </c>
      <c r="L99">
        <v>-6.0491885000000005</v>
      </c>
      <c r="M99">
        <v>0</v>
      </c>
    </row>
    <row r="100" spans="2:13" x14ac:dyDescent="0.2">
      <c r="B100">
        <v>-6.0047344999999996</v>
      </c>
      <c r="C100">
        <v>0.90010999999999997</v>
      </c>
      <c r="D100">
        <v>22.632684000000001</v>
      </c>
      <c r="E100">
        <v>-4.682309828500042E-2</v>
      </c>
    </row>
    <row r="101" spans="2:13" x14ac:dyDescent="0.2">
      <c r="B101">
        <v>-6.0492214999999998</v>
      </c>
      <c r="C101">
        <v>1</v>
      </c>
      <c r="D101">
        <v>22.845239500000002</v>
      </c>
      <c r="E101">
        <v>0</v>
      </c>
      <c r="G101">
        <v>1200</v>
      </c>
      <c r="H101" t="s">
        <v>3</v>
      </c>
      <c r="I101" t="s">
        <v>72</v>
      </c>
      <c r="J101" t="s">
        <v>73</v>
      </c>
      <c r="K101" t="s">
        <v>10</v>
      </c>
      <c r="L101" t="s">
        <v>8</v>
      </c>
      <c r="M101" t="s">
        <v>9</v>
      </c>
    </row>
    <row r="102" spans="2:13" x14ac:dyDescent="0.2">
      <c r="G102">
        <v>0</v>
      </c>
      <c r="H102">
        <v>-10237.32</v>
      </c>
      <c r="I102">
        <v>2000</v>
      </c>
      <c r="J102">
        <v>0</v>
      </c>
      <c r="K102">
        <v>0</v>
      </c>
      <c r="L102">
        <v>-5.1186600000000002</v>
      </c>
      <c r="M102">
        <v>0</v>
      </c>
    </row>
    <row r="103" spans="2:13" x14ac:dyDescent="0.2">
      <c r="B103">
        <v>1200</v>
      </c>
      <c r="G103">
        <v>5</v>
      </c>
      <c r="H103">
        <v>-10301.787</v>
      </c>
      <c r="I103">
        <v>1899.2</v>
      </c>
      <c r="J103">
        <v>100.8</v>
      </c>
      <c r="K103">
        <v>5.04E-2</v>
      </c>
      <c r="L103">
        <v>-5.1508935000000005</v>
      </c>
      <c r="M103">
        <v>1.3912550999999718E-2</v>
      </c>
    </row>
    <row r="104" spans="2:13" x14ac:dyDescent="0.2">
      <c r="B104" t="s">
        <v>8</v>
      </c>
      <c r="C104" t="s">
        <v>40</v>
      </c>
      <c r="D104" t="s">
        <v>13</v>
      </c>
      <c r="E104" t="s">
        <v>25</v>
      </c>
      <c r="G104">
        <v>10</v>
      </c>
      <c r="H104">
        <v>-10394.1175</v>
      </c>
      <c r="I104">
        <v>1800.655</v>
      </c>
      <c r="J104">
        <v>199.345</v>
      </c>
      <c r="K104">
        <v>9.9672499999999997E-2</v>
      </c>
      <c r="L104">
        <v>-5.1970587500000001</v>
      </c>
      <c r="M104">
        <v>1.286101722812516E-2</v>
      </c>
    </row>
    <row r="105" spans="2:13" x14ac:dyDescent="0.2">
      <c r="B105">
        <v>-5.1186870000000004</v>
      </c>
      <c r="C105">
        <v>0</v>
      </c>
      <c r="D105">
        <v>21.575330000000001</v>
      </c>
      <c r="E105">
        <v>0</v>
      </c>
      <c r="G105">
        <v>15</v>
      </c>
      <c r="H105">
        <v>-10508.812</v>
      </c>
      <c r="I105">
        <v>1697.55</v>
      </c>
      <c r="J105">
        <v>302.45</v>
      </c>
      <c r="K105">
        <v>0.151225</v>
      </c>
      <c r="L105">
        <v>-5.2544060000000004</v>
      </c>
      <c r="M105">
        <v>2.7150429062505754E-3</v>
      </c>
    </row>
    <row r="106" spans="2:13" x14ac:dyDescent="0.2">
      <c r="B106">
        <v>-5.1502569999999999</v>
      </c>
      <c r="C106">
        <v>4.9465000000000002E-2</v>
      </c>
      <c r="D106">
        <v>21.712411500000002</v>
      </c>
      <c r="E106">
        <v>1.3717977540000814E-2</v>
      </c>
      <c r="G106">
        <v>23</v>
      </c>
      <c r="H106">
        <v>-10698.3285</v>
      </c>
      <c r="I106">
        <v>1541.73</v>
      </c>
      <c r="J106">
        <v>458.27</v>
      </c>
      <c r="K106">
        <v>0.22913499999999998</v>
      </c>
      <c r="L106">
        <v>-5.3491642499999994</v>
      </c>
      <c r="M106">
        <v>-2.0709103256249195E-2</v>
      </c>
    </row>
    <row r="107" spans="2:13" x14ac:dyDescent="0.2">
      <c r="B107">
        <v>-5.1964984999999997</v>
      </c>
      <c r="C107">
        <v>9.9114999999999995E-2</v>
      </c>
      <c r="D107">
        <v>21.7965415</v>
      </c>
      <c r="E107">
        <v>1.2933832940000722E-2</v>
      </c>
      <c r="G107">
        <v>30</v>
      </c>
      <c r="H107">
        <v>-10874.7255</v>
      </c>
      <c r="I107">
        <v>1399.2850000000001</v>
      </c>
      <c r="J107">
        <v>600.71500000000003</v>
      </c>
      <c r="K107">
        <v>0.3003575</v>
      </c>
      <c r="L107">
        <v>-5.4373627500000001</v>
      </c>
      <c r="M107">
        <v>-4.3696549340625168E-2</v>
      </c>
    </row>
    <row r="108" spans="2:13" x14ac:dyDescent="0.2">
      <c r="B108">
        <v>-5.2557270000000003</v>
      </c>
      <c r="C108">
        <v>0.15246499999999999</v>
      </c>
      <c r="D108">
        <v>21.854515500000002</v>
      </c>
      <c r="E108">
        <v>2.5502455400000512E-3</v>
      </c>
      <c r="G108">
        <v>40</v>
      </c>
      <c r="H108">
        <v>-11120.206</v>
      </c>
      <c r="I108">
        <v>1197.7950000000001</v>
      </c>
      <c r="J108">
        <v>802.20500000000004</v>
      </c>
      <c r="K108">
        <v>0.40110250000000003</v>
      </c>
      <c r="L108">
        <v>-5.5601029999999998</v>
      </c>
      <c r="M108">
        <v>-7.419505513437441E-2</v>
      </c>
    </row>
    <row r="109" spans="2:13" x14ac:dyDescent="0.2">
      <c r="B109">
        <v>-5.3512085000000003</v>
      </c>
      <c r="C109">
        <v>0.23088500000000001</v>
      </c>
      <c r="D109">
        <v>21.914498500000001</v>
      </c>
      <c r="E109">
        <v>-2.1133352940000183E-2</v>
      </c>
      <c r="G109">
        <v>50</v>
      </c>
      <c r="H109">
        <v>-11342.5005</v>
      </c>
      <c r="I109">
        <v>1000.91</v>
      </c>
      <c r="J109">
        <v>999.09</v>
      </c>
      <c r="K109">
        <v>0.49954500000000002</v>
      </c>
      <c r="L109">
        <v>-5.6712502499999999</v>
      </c>
      <c r="M109">
        <v>-9.5208721293749576E-2</v>
      </c>
    </row>
    <row r="110" spans="2:13" x14ac:dyDescent="0.2">
      <c r="B110">
        <v>-5.4377639999999996</v>
      </c>
      <c r="C110">
        <v>0.30079</v>
      </c>
      <c r="D110">
        <v>21.963286</v>
      </c>
      <c r="E110">
        <v>-4.3686910759999309E-2</v>
      </c>
      <c r="G110">
        <v>60</v>
      </c>
      <c r="H110">
        <v>-11544.189</v>
      </c>
      <c r="I110">
        <v>802.11</v>
      </c>
      <c r="J110">
        <v>1197.8900000000001</v>
      </c>
      <c r="K110">
        <v>0.59894500000000006</v>
      </c>
      <c r="L110">
        <v>-5.7720945000000006</v>
      </c>
      <c r="M110">
        <v>-0.10504270404375005</v>
      </c>
    </row>
    <row r="111" spans="2:13" x14ac:dyDescent="0.2">
      <c r="B111">
        <v>-5.5597139999999996</v>
      </c>
      <c r="C111">
        <v>0.40043000000000001</v>
      </c>
      <c r="D111">
        <v>22.033232000000002</v>
      </c>
      <c r="E111">
        <v>-7.441091091999974E-2</v>
      </c>
      <c r="G111">
        <v>70</v>
      </c>
      <c r="H111">
        <v>-11719.7935</v>
      </c>
      <c r="I111">
        <v>602.22500000000002</v>
      </c>
      <c r="J111">
        <v>1397.7750000000001</v>
      </c>
      <c r="K111">
        <v>0.69888749999999999</v>
      </c>
      <c r="L111">
        <v>-5.8598967499999999</v>
      </c>
      <c r="M111">
        <v>-0.10133797582812498</v>
      </c>
    </row>
    <row r="112" spans="2:13" x14ac:dyDescent="0.2">
      <c r="B112">
        <v>-5.6700549999999996</v>
      </c>
      <c r="C112">
        <v>0.498805</v>
      </c>
      <c r="D112">
        <v>22.122102999999999</v>
      </c>
      <c r="E112">
        <v>-9.4684089419998951E-2</v>
      </c>
      <c r="G112">
        <v>80</v>
      </c>
      <c r="H112">
        <v>-11868.620999999999</v>
      </c>
      <c r="I112">
        <v>396.7</v>
      </c>
      <c r="J112">
        <v>1603.3</v>
      </c>
      <c r="K112">
        <v>0.80164999999999997</v>
      </c>
      <c r="L112">
        <v>-5.9343104999999996</v>
      </c>
      <c r="M112">
        <v>-8.1662766187498903E-2</v>
      </c>
    </row>
    <row r="113" spans="2:13" x14ac:dyDescent="0.2">
      <c r="B113">
        <v>-5.771369</v>
      </c>
      <c r="C113">
        <v>0.59817500000000001</v>
      </c>
      <c r="D113">
        <v>22.227308000000001</v>
      </c>
      <c r="E113">
        <v>-0.10501928969999996</v>
      </c>
      <c r="G113">
        <v>90</v>
      </c>
      <c r="H113">
        <v>-11980.916499999999</v>
      </c>
      <c r="I113">
        <v>198.73</v>
      </c>
      <c r="J113">
        <v>1801.27</v>
      </c>
      <c r="K113">
        <v>0.90063499999999996</v>
      </c>
      <c r="L113">
        <v>-5.9904582499999997</v>
      </c>
      <c r="M113">
        <v>-4.7180221381249332E-2</v>
      </c>
    </row>
    <row r="114" spans="2:13" x14ac:dyDescent="0.2">
      <c r="B114">
        <v>-5.8613629999999999</v>
      </c>
      <c r="C114">
        <v>0.70069999999999999</v>
      </c>
      <c r="D114">
        <v>22.360136499999999</v>
      </c>
      <c r="E114">
        <v>-0.10114591079999968</v>
      </c>
      <c r="G114">
        <v>100</v>
      </c>
      <c r="H114">
        <v>-12068.512500000001</v>
      </c>
      <c r="I114">
        <v>0</v>
      </c>
      <c r="J114">
        <v>2000</v>
      </c>
      <c r="K114">
        <v>1</v>
      </c>
      <c r="L114">
        <v>-6.0342562500000003</v>
      </c>
      <c r="M114">
        <v>0</v>
      </c>
    </row>
    <row r="115" spans="2:13" x14ac:dyDescent="0.2">
      <c r="B115">
        <v>-5.9349379999999998</v>
      </c>
      <c r="C115">
        <v>0.80239000000000005</v>
      </c>
      <c r="D115">
        <v>22.520405499999999</v>
      </c>
      <c r="E115">
        <v>-8.1618021159999721E-2</v>
      </c>
    </row>
    <row r="116" spans="2:13" x14ac:dyDescent="0.2">
      <c r="B116">
        <v>-5.9913495000000001</v>
      </c>
      <c r="C116">
        <v>0.90168000000000004</v>
      </c>
      <c r="D116">
        <v>22.707128000000001</v>
      </c>
      <c r="E116">
        <v>-4.712396592000001E-2</v>
      </c>
      <c r="G116">
        <v>1300</v>
      </c>
      <c r="H116" t="s">
        <v>3</v>
      </c>
      <c r="I116" t="s">
        <v>72</v>
      </c>
      <c r="J116" t="s">
        <v>73</v>
      </c>
      <c r="K116" t="s">
        <v>10</v>
      </c>
      <c r="L116" t="s">
        <v>8</v>
      </c>
      <c r="M116" t="s">
        <v>9</v>
      </c>
    </row>
    <row r="117" spans="2:13" x14ac:dyDescent="0.2">
      <c r="B117">
        <v>-6.034243</v>
      </c>
      <c r="C117">
        <v>1</v>
      </c>
      <c r="D117">
        <v>22.920548499999999</v>
      </c>
      <c r="E117">
        <v>0</v>
      </c>
      <c r="G117">
        <v>0</v>
      </c>
      <c r="H117">
        <v>-10202.352500000001</v>
      </c>
      <c r="I117">
        <v>2000</v>
      </c>
      <c r="J117">
        <v>0</v>
      </c>
      <c r="K117">
        <v>0</v>
      </c>
      <c r="L117">
        <v>-5.1011762500000009</v>
      </c>
      <c r="M117">
        <v>0</v>
      </c>
    </row>
    <row r="118" spans="2:13" x14ac:dyDescent="0.2">
      <c r="G118">
        <v>5</v>
      </c>
      <c r="H118">
        <v>-10266.214</v>
      </c>
      <c r="I118">
        <v>1900.0650000000001</v>
      </c>
      <c r="J118">
        <v>99.935000000000002</v>
      </c>
      <c r="K118">
        <v>4.9967499999999998E-2</v>
      </c>
      <c r="L118">
        <v>-5.1331069999999999</v>
      </c>
      <c r="M118">
        <v>1.393922762187666E-2</v>
      </c>
    </row>
    <row r="119" spans="2:13" x14ac:dyDescent="0.2">
      <c r="B119">
        <v>1300</v>
      </c>
      <c r="G119">
        <v>10</v>
      </c>
      <c r="H119">
        <v>-10360.522499999999</v>
      </c>
      <c r="I119">
        <v>1799.6849999999999</v>
      </c>
      <c r="J119">
        <v>200.315</v>
      </c>
      <c r="K119">
        <v>0.1001575</v>
      </c>
      <c r="L119">
        <v>-5.1802612499999992</v>
      </c>
      <c r="M119">
        <v>1.2859209409376682E-2</v>
      </c>
    </row>
    <row r="120" spans="2:13" x14ac:dyDescent="0.2">
      <c r="B120" t="s">
        <v>8</v>
      </c>
      <c r="C120" t="s">
        <v>40</v>
      </c>
      <c r="D120" t="s">
        <v>13</v>
      </c>
      <c r="E120" t="s">
        <v>25</v>
      </c>
      <c r="G120">
        <v>15</v>
      </c>
      <c r="H120">
        <v>-10471.0155</v>
      </c>
      <c r="I120">
        <v>1700.4849999999999</v>
      </c>
      <c r="J120">
        <v>299.51499999999999</v>
      </c>
      <c r="K120">
        <v>0.14975749999999999</v>
      </c>
      <c r="L120">
        <v>-5.23550775</v>
      </c>
      <c r="M120">
        <v>3.1453234093758997E-3</v>
      </c>
    </row>
    <row r="121" spans="2:13" x14ac:dyDescent="0.2">
      <c r="B121">
        <v>-5.1011819999999997</v>
      </c>
      <c r="C121">
        <v>0</v>
      </c>
      <c r="D121">
        <v>21.702082000000001</v>
      </c>
      <c r="E121">
        <v>0</v>
      </c>
      <c r="G121">
        <v>23</v>
      </c>
      <c r="H121">
        <v>-10667.487499999999</v>
      </c>
      <c r="I121">
        <v>1539.64</v>
      </c>
      <c r="J121">
        <v>460.36</v>
      </c>
      <c r="K121">
        <v>0.23018</v>
      </c>
      <c r="L121">
        <v>-5.33374375</v>
      </c>
      <c r="M121">
        <v>-2.1263123174999565E-2</v>
      </c>
    </row>
    <row r="122" spans="2:13" x14ac:dyDescent="0.2">
      <c r="B122">
        <v>-5.1327040000000004</v>
      </c>
      <c r="C122">
        <v>4.9735000000000001E-2</v>
      </c>
      <c r="D122">
        <v>21.838816999999999</v>
      </c>
      <c r="E122">
        <v>1.4134008842499213E-2</v>
      </c>
      <c r="G122">
        <v>30</v>
      </c>
      <c r="H122">
        <v>-10841.165000000001</v>
      </c>
      <c r="I122">
        <v>1400.66</v>
      </c>
      <c r="J122">
        <v>599.34</v>
      </c>
      <c r="K122">
        <v>0.29966999999999999</v>
      </c>
      <c r="L122">
        <v>-5.4205825000000001</v>
      </c>
      <c r="M122">
        <v>-4.4310313762499609E-2</v>
      </c>
    </row>
    <row r="123" spans="2:13" x14ac:dyDescent="0.2">
      <c r="B123">
        <v>-5.1807040000000004</v>
      </c>
      <c r="C123">
        <v>0.10056</v>
      </c>
      <c r="D123">
        <v>21.917800499999998</v>
      </c>
      <c r="E123">
        <v>1.2790621879999131E-2</v>
      </c>
      <c r="G123">
        <v>40</v>
      </c>
      <c r="H123">
        <v>-11086.535</v>
      </c>
      <c r="I123">
        <v>1199.075</v>
      </c>
      <c r="J123">
        <v>800.92499999999995</v>
      </c>
      <c r="K123">
        <v>0.4004625</v>
      </c>
      <c r="L123">
        <v>-5.5432674999999998</v>
      </c>
      <c r="M123">
        <v>-7.4468176734374225E-2</v>
      </c>
    </row>
    <row r="124" spans="2:13" x14ac:dyDescent="0.2">
      <c r="B124">
        <v>-5.2341119999999997</v>
      </c>
      <c r="C124">
        <v>0.14862</v>
      </c>
      <c r="D124">
        <v>21.966084500000001</v>
      </c>
      <c r="E124">
        <v>3.5010050100001688E-3</v>
      </c>
      <c r="G124">
        <v>50</v>
      </c>
      <c r="H124">
        <v>-11311.16</v>
      </c>
      <c r="I124">
        <v>1001.38</v>
      </c>
      <c r="J124">
        <v>998.62</v>
      </c>
      <c r="K124">
        <v>0.49930999999999998</v>
      </c>
      <c r="L124">
        <v>-5.6555799999999996</v>
      </c>
      <c r="M124">
        <v>-9.603904241249861E-2</v>
      </c>
    </row>
    <row r="125" spans="2:13" x14ac:dyDescent="0.2">
      <c r="B125">
        <v>-5.3332090000000001</v>
      </c>
      <c r="C125">
        <v>0.22993</v>
      </c>
      <c r="D125">
        <v>22.019860999999999</v>
      </c>
      <c r="E125">
        <v>-2.0954593985000436E-2</v>
      </c>
      <c r="G125">
        <v>60</v>
      </c>
      <c r="H125">
        <v>-11518.22</v>
      </c>
      <c r="I125">
        <v>799.55</v>
      </c>
      <c r="J125">
        <v>1200.45</v>
      </c>
      <c r="K125">
        <v>0.60022500000000001</v>
      </c>
      <c r="L125">
        <v>-5.7591099999999997</v>
      </c>
      <c r="M125">
        <v>-0.1069294508437495</v>
      </c>
    </row>
    <row r="126" spans="2:13" x14ac:dyDescent="0.2">
      <c r="B126">
        <v>-5.4200920000000004</v>
      </c>
      <c r="C126">
        <v>0.29935499999999998</v>
      </c>
      <c r="D126">
        <v>22.059144499999999</v>
      </c>
      <c r="E126">
        <v>-4.410645064750085E-2</v>
      </c>
      <c r="G126">
        <v>70</v>
      </c>
      <c r="H126">
        <v>-11692.514999999999</v>
      </c>
      <c r="I126">
        <v>598.44000000000005</v>
      </c>
      <c r="J126">
        <v>1401.56</v>
      </c>
      <c r="K126">
        <v>0.70077999999999996</v>
      </c>
      <c r="L126">
        <v>-5.8462575000000001</v>
      </c>
      <c r="M126">
        <v>-0.10176783792500022</v>
      </c>
    </row>
    <row r="127" spans="2:13" x14ac:dyDescent="0.2">
      <c r="B127">
        <v>-5.5428645000000003</v>
      </c>
      <c r="C127">
        <v>0.39994000000000002</v>
      </c>
      <c r="D127">
        <v>22.124411500000001</v>
      </c>
      <c r="E127">
        <v>-7.4543379130000087E-2</v>
      </c>
      <c r="G127">
        <v>80</v>
      </c>
      <c r="H127">
        <v>-11836.832</v>
      </c>
      <c r="I127">
        <v>399.495</v>
      </c>
      <c r="J127">
        <v>1600.5050000000001</v>
      </c>
      <c r="K127">
        <v>0.80025250000000003</v>
      </c>
      <c r="L127">
        <v>-5.9184160000000006</v>
      </c>
      <c r="M127">
        <v>-8.2610955946875286E-2</v>
      </c>
    </row>
    <row r="128" spans="2:13" x14ac:dyDescent="0.2">
      <c r="B128">
        <v>-5.6545465000000004</v>
      </c>
      <c r="C128">
        <v>0.49817499999999998</v>
      </c>
      <c r="D128">
        <v>22.203765499999999</v>
      </c>
      <c r="E128">
        <v>-9.6047073537500971E-2</v>
      </c>
      <c r="G128">
        <v>90</v>
      </c>
      <c r="H128">
        <v>-11951.249</v>
      </c>
      <c r="I128">
        <v>199.1</v>
      </c>
      <c r="J128">
        <v>1800.9</v>
      </c>
      <c r="K128">
        <v>0.90045000000000008</v>
      </c>
      <c r="L128">
        <v>-5.9756245000000003</v>
      </c>
      <c r="M128">
        <v>-4.7838526687500327E-2</v>
      </c>
    </row>
    <row r="129" spans="2:13" x14ac:dyDescent="0.2">
      <c r="B129">
        <v>-5.7591275</v>
      </c>
      <c r="C129">
        <v>0.60018000000000005</v>
      </c>
      <c r="D129">
        <v>22.3062425</v>
      </c>
      <c r="E129">
        <v>-0.10698896261000002</v>
      </c>
      <c r="G129">
        <v>100</v>
      </c>
      <c r="H129">
        <v>-12038.344999999999</v>
      </c>
      <c r="I129">
        <v>0</v>
      </c>
      <c r="J129">
        <v>2000</v>
      </c>
      <c r="K129">
        <v>1</v>
      </c>
      <c r="L129">
        <v>-6.0191724999999998</v>
      </c>
      <c r="M129">
        <v>0</v>
      </c>
    </row>
    <row r="130" spans="2:13" x14ac:dyDescent="0.2">
      <c r="B130">
        <v>-5.8470624999999998</v>
      </c>
      <c r="C130">
        <v>0.70137000000000005</v>
      </c>
      <c r="D130">
        <v>22.437469499999999</v>
      </c>
      <c r="E130">
        <v>-0.10203300986499997</v>
      </c>
    </row>
    <row r="131" spans="2:13" x14ac:dyDescent="0.2">
      <c r="B131">
        <v>-5.9185185000000002</v>
      </c>
      <c r="C131">
        <v>0.80052999999999996</v>
      </c>
      <c r="D131">
        <v>22.591952500000001</v>
      </c>
      <c r="E131">
        <v>-8.2461567685000681E-2</v>
      </c>
      <c r="G131">
        <v>1400</v>
      </c>
      <c r="H131" t="s">
        <v>3</v>
      </c>
      <c r="I131" t="s">
        <v>72</v>
      </c>
      <c r="J131" t="s">
        <v>73</v>
      </c>
      <c r="K131" t="s">
        <v>10</v>
      </c>
      <c r="L131" t="s">
        <v>8</v>
      </c>
      <c r="M131" t="s">
        <v>9</v>
      </c>
    </row>
    <row r="132" spans="2:13" x14ac:dyDescent="0.2">
      <c r="B132">
        <v>-5.9757749999999996</v>
      </c>
      <c r="C132">
        <v>0.90003999999999995</v>
      </c>
      <c r="D132">
        <v>22.777820500000001</v>
      </c>
      <c r="E132">
        <v>-4.8369330579999925E-2</v>
      </c>
      <c r="G132">
        <v>0</v>
      </c>
      <c r="H132">
        <v>-10164.733</v>
      </c>
      <c r="I132">
        <v>2000</v>
      </c>
      <c r="J132">
        <v>0</v>
      </c>
      <c r="K132">
        <v>0</v>
      </c>
      <c r="L132">
        <v>-5.0823665</v>
      </c>
      <c r="M132">
        <v>0</v>
      </c>
    </row>
    <row r="133" spans="2:13" x14ac:dyDescent="0.2">
      <c r="B133">
        <v>-6.0191675</v>
      </c>
      <c r="C133">
        <v>1</v>
      </c>
      <c r="D133">
        <v>22.996818000000001</v>
      </c>
      <c r="E133">
        <v>0</v>
      </c>
      <c r="G133">
        <v>5</v>
      </c>
      <c r="H133">
        <v>-10228.161</v>
      </c>
      <c r="I133">
        <v>1900.69</v>
      </c>
      <c r="J133">
        <v>99.31</v>
      </c>
      <c r="K133">
        <v>4.9654999999999998E-2</v>
      </c>
      <c r="L133">
        <v>-5.1140805</v>
      </c>
      <c r="M133">
        <v>1.4049723856249585E-2</v>
      </c>
    </row>
    <row r="134" spans="2:13" x14ac:dyDescent="0.2">
      <c r="G134">
        <v>10</v>
      </c>
      <c r="H134">
        <v>-10323.202499999999</v>
      </c>
      <c r="I134">
        <v>1799.905</v>
      </c>
      <c r="J134">
        <v>200.095</v>
      </c>
      <c r="K134">
        <v>0.1000475</v>
      </c>
      <c r="L134">
        <v>-5.1616012499999995</v>
      </c>
      <c r="M134">
        <v>1.2972402603126043E-2</v>
      </c>
    </row>
    <row r="135" spans="2:13" x14ac:dyDescent="0.2">
      <c r="B135">
        <v>1400</v>
      </c>
      <c r="G135">
        <v>15</v>
      </c>
      <c r="H135">
        <v>-10437.746999999999</v>
      </c>
      <c r="I135">
        <v>1698.44</v>
      </c>
      <c r="J135">
        <v>301.56</v>
      </c>
      <c r="K135">
        <v>0.15078</v>
      </c>
      <c r="L135">
        <v>-5.2188734999999999</v>
      </c>
      <c r="M135">
        <v>2.4569368250002555E-3</v>
      </c>
    </row>
    <row r="136" spans="2:13" x14ac:dyDescent="0.2">
      <c r="B136" t="s">
        <v>8</v>
      </c>
      <c r="C136" t="s">
        <v>40</v>
      </c>
      <c r="D136" t="s">
        <v>13</v>
      </c>
      <c r="E136" t="s">
        <v>9</v>
      </c>
      <c r="G136">
        <v>23</v>
      </c>
      <c r="H136">
        <v>-10632.3935</v>
      </c>
      <c r="I136">
        <v>1539.9549999999999</v>
      </c>
      <c r="J136">
        <v>460.04500000000002</v>
      </c>
      <c r="K136">
        <v>0.23002250000000002</v>
      </c>
      <c r="L136">
        <v>-5.3161967500000005</v>
      </c>
      <c r="M136">
        <v>-2.1833750740625657E-2</v>
      </c>
    </row>
    <row r="137" spans="2:13" x14ac:dyDescent="0.2">
      <c r="B137">
        <v>-5.0823039999999997</v>
      </c>
      <c r="C137">
        <v>0</v>
      </c>
      <c r="D137">
        <v>21.840395999999998</v>
      </c>
      <c r="E137">
        <v>0</v>
      </c>
      <c r="G137">
        <v>30</v>
      </c>
      <c r="H137">
        <v>-10809.861500000001</v>
      </c>
      <c r="I137">
        <v>1399.135</v>
      </c>
      <c r="J137">
        <v>600.86500000000001</v>
      </c>
      <c r="K137">
        <v>0.30043249999999999</v>
      </c>
      <c r="L137">
        <v>-5.4049307500000001</v>
      </c>
      <c r="M137">
        <v>-4.5675518403125448E-2</v>
      </c>
    </row>
    <row r="138" spans="2:13" x14ac:dyDescent="0.2">
      <c r="B138">
        <v>-5.1140005000000004</v>
      </c>
      <c r="C138">
        <v>4.9755000000000001E-2</v>
      </c>
      <c r="D138">
        <v>21.974043500000001</v>
      </c>
      <c r="E138">
        <v>1.4161738154999326E-2</v>
      </c>
      <c r="G138">
        <v>40</v>
      </c>
      <c r="H138">
        <v>-11054.3285</v>
      </c>
      <c r="I138">
        <v>1199.085</v>
      </c>
      <c r="J138">
        <v>800.91499999999996</v>
      </c>
      <c r="K138">
        <v>0.40045749999999997</v>
      </c>
      <c r="L138">
        <v>-5.5271642500000002</v>
      </c>
      <c r="M138">
        <v>-7.572260255937513E-2</v>
      </c>
    </row>
    <row r="139" spans="2:13" x14ac:dyDescent="0.2">
      <c r="B139">
        <v>-5.1620474999999999</v>
      </c>
      <c r="C139">
        <v>0.10055500000000001</v>
      </c>
      <c r="D139">
        <v>22.048292499999999</v>
      </c>
      <c r="E139">
        <v>1.293613295500029E-2</v>
      </c>
      <c r="G139">
        <v>50</v>
      </c>
      <c r="H139">
        <v>-11278.8575</v>
      </c>
      <c r="I139">
        <v>1001.155</v>
      </c>
      <c r="J139">
        <v>998.84500000000003</v>
      </c>
      <c r="K139">
        <v>0.49942249999999999</v>
      </c>
      <c r="L139">
        <v>-5.6394287500000004</v>
      </c>
      <c r="M139">
        <v>-9.6777618490625716E-2</v>
      </c>
    </row>
    <row r="140" spans="2:13" x14ac:dyDescent="0.2">
      <c r="B140">
        <v>-5.217587</v>
      </c>
      <c r="C140">
        <v>0.149955</v>
      </c>
      <c r="D140">
        <v>22.088749499999999</v>
      </c>
      <c r="E140">
        <v>2.927674354999521E-3</v>
      </c>
      <c r="G140">
        <v>60</v>
      </c>
      <c r="H140">
        <v>-11487.976000000001</v>
      </c>
      <c r="I140">
        <v>797.27499999999998</v>
      </c>
      <c r="J140">
        <v>1202.7249999999999</v>
      </c>
      <c r="K140">
        <v>0.60136249999999991</v>
      </c>
      <c r="L140">
        <v>-5.7439879999999999</v>
      </c>
      <c r="M140">
        <v>-0.10738552401562496</v>
      </c>
    </row>
    <row r="141" spans="2:13" x14ac:dyDescent="0.2">
      <c r="B141">
        <v>-5.3167445000000004</v>
      </c>
      <c r="C141">
        <v>0.23042000000000001</v>
      </c>
      <c r="D141">
        <v>22.1292355</v>
      </c>
      <c r="E141">
        <v>-2.2066763980000959E-2</v>
      </c>
      <c r="G141">
        <v>70</v>
      </c>
      <c r="H141">
        <v>-11660.517</v>
      </c>
      <c r="I141">
        <v>600.86500000000001</v>
      </c>
      <c r="J141">
        <v>1399.135</v>
      </c>
      <c r="K141">
        <v>0.69956750000000001</v>
      </c>
      <c r="L141">
        <v>-5.8302585000000002</v>
      </c>
      <c r="M141">
        <v>-0.10314698159687552</v>
      </c>
    </row>
    <row r="142" spans="2:13" x14ac:dyDescent="0.2">
      <c r="B142">
        <v>-5.4046250000000002</v>
      </c>
      <c r="C142">
        <v>0.3</v>
      </c>
      <c r="D142">
        <v>22.1604335</v>
      </c>
      <c r="E142">
        <v>-4.5816700000000932E-2</v>
      </c>
      <c r="G142">
        <v>80</v>
      </c>
      <c r="H142">
        <v>-11806.458500000001</v>
      </c>
      <c r="I142">
        <v>399.83</v>
      </c>
      <c r="J142">
        <v>1600.17</v>
      </c>
      <c r="K142">
        <v>0.80008500000000005</v>
      </c>
      <c r="L142">
        <v>-5.9032292500000008</v>
      </c>
      <c r="M142">
        <v>-8.3477411131250179E-2</v>
      </c>
    </row>
    <row r="143" spans="2:13" x14ac:dyDescent="0.2">
      <c r="B143">
        <v>-5.5277010000000004</v>
      </c>
      <c r="C143">
        <v>0.40079999999999999</v>
      </c>
      <c r="D143">
        <v>22.2186305</v>
      </c>
      <c r="E143">
        <v>-7.5987255200000714E-2</v>
      </c>
      <c r="G143">
        <v>90</v>
      </c>
      <c r="H143">
        <v>-11920.165499999999</v>
      </c>
      <c r="I143">
        <v>200.02</v>
      </c>
      <c r="J143">
        <v>1799.98</v>
      </c>
      <c r="K143">
        <v>0.89998999999999996</v>
      </c>
      <c r="L143">
        <v>-5.9600827499999998</v>
      </c>
      <c r="M143">
        <v>-4.8255091337500389E-2</v>
      </c>
    </row>
    <row r="144" spans="2:13" x14ac:dyDescent="0.2">
      <c r="B144">
        <v>-5.6385205000000003</v>
      </c>
      <c r="C144">
        <v>0.49872</v>
      </c>
      <c r="D144">
        <v>22.293560500000002</v>
      </c>
      <c r="E144">
        <v>-9.6555751680000412E-2</v>
      </c>
      <c r="G144">
        <v>100</v>
      </c>
      <c r="H144">
        <v>-12008.0005</v>
      </c>
      <c r="I144">
        <v>0</v>
      </c>
      <c r="J144">
        <v>2000</v>
      </c>
      <c r="K144">
        <v>1</v>
      </c>
      <c r="L144">
        <v>-6.0040002499999998</v>
      </c>
      <c r="M144">
        <v>0</v>
      </c>
    </row>
    <row r="145" spans="2:5" x14ac:dyDescent="0.2">
      <c r="B145">
        <v>-5.7434430000000001</v>
      </c>
      <c r="C145">
        <v>0.60057000000000005</v>
      </c>
      <c r="D145">
        <v>22.390450999999999</v>
      </c>
      <c r="E145">
        <v>-0.1076050418300003</v>
      </c>
    </row>
    <row r="146" spans="2:5" x14ac:dyDescent="0.2">
      <c r="B146">
        <v>-5.8312010000000001</v>
      </c>
      <c r="C146">
        <v>0.700465</v>
      </c>
      <c r="D146">
        <v>22.513126</v>
      </c>
      <c r="E146">
        <v>-0.10329171833499995</v>
      </c>
    </row>
    <row r="147" spans="2:5" x14ac:dyDescent="0.2">
      <c r="B147">
        <v>-5.9038525000000002</v>
      </c>
      <c r="C147">
        <v>0.80061499999999997</v>
      </c>
      <c r="D147">
        <v>22.667353500000001</v>
      </c>
      <c r="E147">
        <v>-8.3636866185000436E-2</v>
      </c>
    </row>
    <row r="148" spans="2:5" x14ac:dyDescent="0.2">
      <c r="B148">
        <v>-5.9595729999999998</v>
      </c>
      <c r="C148">
        <v>0.899335</v>
      </c>
      <c r="D148">
        <v>22.854037000000002</v>
      </c>
      <c r="E148">
        <v>-4.8369017864999364E-2</v>
      </c>
    </row>
    <row r="149" spans="2:5" x14ac:dyDescent="0.2">
      <c r="B149">
        <v>-6.0039850000000001</v>
      </c>
      <c r="C149">
        <v>1</v>
      </c>
      <c r="D149">
        <v>23.074221999999999</v>
      </c>
      <c r="E1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UZr_900K</vt:lpstr>
      <vt:lpstr>UZr_1000K</vt:lpstr>
      <vt:lpstr>UZr_1100K</vt:lpstr>
      <vt:lpstr>UZr_1200K</vt:lpstr>
      <vt:lpstr>UZr_1300K</vt:lpstr>
      <vt:lpstr>UZr_1400K</vt:lpstr>
      <vt:lpstr>u23zr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Beeler</cp:lastModifiedBy>
  <dcterms:created xsi:type="dcterms:W3CDTF">2019-01-16T16:25:01Z</dcterms:created>
  <dcterms:modified xsi:type="dcterms:W3CDTF">2020-04-20T13:59:15Z</dcterms:modified>
</cp:coreProperties>
</file>