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903E8E60-C144-214D-B588-CC936722B1B8}" xr6:coauthVersionLast="43" xr6:coauthVersionMax="43" xr10:uidLastSave="{00000000-0000-0000-0000-000000000000}"/>
  <bookViews>
    <workbookView xWindow="4240" yWindow="1900" windowWidth="26360" windowHeight="19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V6" i="1"/>
  <c r="V13" i="1"/>
  <c r="V12" i="1"/>
  <c r="V14" i="1"/>
  <c r="W12" i="1"/>
  <c r="W14" i="1"/>
  <c r="V5" i="1"/>
  <c r="W5" i="1" s="1"/>
  <c r="Q14" i="1"/>
  <c r="U14" i="1" s="1"/>
  <c r="R14" i="1"/>
  <c r="V7" i="1"/>
  <c r="W7" i="1" s="1"/>
  <c r="Q13" i="1"/>
  <c r="Q12" i="1"/>
  <c r="U12" i="1" s="1"/>
  <c r="T13" i="1"/>
  <c r="T12" i="1"/>
  <c r="T14" i="1"/>
  <c r="P9" i="1"/>
  <c r="P10" i="1"/>
  <c r="Q5" i="1"/>
  <c r="Q6" i="1"/>
  <c r="Q7" i="1"/>
  <c r="P2" i="1"/>
  <c r="P3" i="1"/>
  <c r="T7" i="1"/>
  <c r="T6" i="1"/>
  <c r="U7" i="1" l="1"/>
  <c r="U5" i="1"/>
  <c r="R13" i="1"/>
  <c r="R7" i="1"/>
  <c r="R12" i="1"/>
  <c r="R6" i="1"/>
  <c r="R5" i="1"/>
  <c r="L35" i="1"/>
  <c r="L33" i="1"/>
  <c r="L31" i="1"/>
  <c r="L30" i="1"/>
  <c r="L32" i="1"/>
  <c r="L34" i="1"/>
  <c r="L36" i="1"/>
  <c r="L37" i="1"/>
  <c r="H30" i="1"/>
  <c r="H31" i="1"/>
  <c r="H32" i="1"/>
  <c r="H33" i="1"/>
  <c r="H35" i="1"/>
  <c r="H36" i="1"/>
  <c r="D2" i="1"/>
  <c r="K1" i="1" s="1"/>
  <c r="C17" i="1"/>
  <c r="D17" i="1"/>
  <c r="C14" i="1"/>
  <c r="D14" i="1"/>
  <c r="C16" i="1"/>
  <c r="D16" i="1"/>
  <c r="D6" i="1"/>
  <c r="E6" i="1"/>
  <c r="D7" i="1"/>
  <c r="E7" i="1" s="1"/>
  <c r="D8" i="1"/>
  <c r="D9" i="1"/>
  <c r="D10" i="1"/>
  <c r="D11" i="1"/>
  <c r="D12" i="1"/>
  <c r="D13" i="1"/>
  <c r="D15" i="1"/>
  <c r="C8" i="1"/>
  <c r="C9" i="1"/>
  <c r="C10" i="1"/>
  <c r="C11" i="1"/>
  <c r="C12" i="1"/>
  <c r="C13" i="1"/>
  <c r="C15" i="1"/>
  <c r="D5" i="1"/>
  <c r="H4" i="1"/>
  <c r="C6" i="1"/>
  <c r="C7" i="1"/>
  <c r="C5" i="1"/>
  <c r="E14" i="1" l="1"/>
  <c r="E12" i="1"/>
  <c r="E16" i="1"/>
  <c r="E15" i="1"/>
  <c r="E13" i="1"/>
  <c r="E11" i="1"/>
  <c r="E10" i="1"/>
  <c r="E9" i="1"/>
  <c r="E8" i="1"/>
</calcChain>
</file>

<file path=xl/sharedStrings.xml><?xml version="1.0" encoding="utf-8"?>
<sst xmlns="http://schemas.openxmlformats.org/spreadsheetml/2006/main" count="61" uniqueCount="43">
  <si>
    <t>Uxe</t>
  </si>
  <si>
    <t>alpha U</t>
  </si>
  <si>
    <t>fcc Xe</t>
  </si>
  <si>
    <t>xe single</t>
  </si>
  <si>
    <t>u single</t>
  </si>
  <si>
    <t>Ef</t>
  </si>
  <si>
    <t>E/at</t>
  </si>
  <si>
    <t>E/at - norm</t>
  </si>
  <si>
    <t>ispin2</t>
  </si>
  <si>
    <t>ispin1</t>
  </si>
  <si>
    <t>2d</t>
  </si>
  <si>
    <t>ispin2 magmom=0</t>
  </si>
  <si>
    <t>2e</t>
  </si>
  <si>
    <t>2f</t>
  </si>
  <si>
    <t>ibrion=-1, nsw!=0</t>
  </si>
  <si>
    <t>c</t>
  </si>
  <si>
    <t>didn’t finish</t>
  </si>
  <si>
    <t>NBANDS=50</t>
  </si>
  <si>
    <t>5c</t>
  </si>
  <si>
    <t>algo=F</t>
  </si>
  <si>
    <t>5d</t>
  </si>
  <si>
    <t>NBANDS=25 k112</t>
  </si>
  <si>
    <t>5e</t>
  </si>
  <si>
    <t>nelmdl -10</t>
  </si>
  <si>
    <t>b2uxe</t>
  </si>
  <si>
    <t>new</t>
  </si>
  <si>
    <t>isif2</t>
  </si>
  <si>
    <t>NBANDS=64</t>
  </si>
  <si>
    <t>k224 isym0</t>
  </si>
  <si>
    <t>ZrXe</t>
  </si>
  <si>
    <t>hcp Zr</t>
  </si>
  <si>
    <t>B1</t>
  </si>
  <si>
    <t>B2</t>
  </si>
  <si>
    <t>L12</t>
  </si>
  <si>
    <t>E</t>
  </si>
  <si>
    <t>V</t>
  </si>
  <si>
    <t>V/at</t>
  </si>
  <si>
    <t>deltaIJ</t>
  </si>
  <si>
    <t>U</t>
  </si>
  <si>
    <t>Xe</t>
  </si>
  <si>
    <t>UXe</t>
  </si>
  <si>
    <t>a0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</si>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</sst>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1" fillId="0" borderId="0" xfId="0" applyNumberFormat="1" applyFont="1"/>
    <xf numFmtId="165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Sheet1!$A$6:$A$16</c:f>
              <c:numCache>
                <c:formatCode>General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3.25</c:v>
                </c:pt>
                <c:pt idx="5">
                  <c:v>3.5</c:v>
                </c:pt>
                <c:pt idx="6">
                  <c:v>3.75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6.6365604000000005</c:v>
                </c:pt>
                <c:pt idx="1">
                  <c:v>1.2885006500000002</c:v>
                </c:pt>
                <c:pt idx="2">
                  <c:v>0.59692350000000016</c:v>
                </c:pt>
                <c:pt idx="3">
                  <c:v>0.31265420000000033</c:v>
                </c:pt>
                <c:pt idx="4">
                  <c:v>0.21394575000000016</c:v>
                </c:pt>
                <c:pt idx="5">
                  <c:v>0.18771385000000018</c:v>
                </c:pt>
                <c:pt idx="6">
                  <c:v>0.16611645000000008</c:v>
                </c:pt>
                <c:pt idx="7">
                  <c:v>8.4297150000000265E-2</c:v>
                </c:pt>
                <c:pt idx="8">
                  <c:v>5.8587450000000096E-2</c:v>
                </c:pt>
                <c:pt idx="9">
                  <c:v>0.20167955000000015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4-6746-BEF4-F65450AE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715544"/>
        <c:axId val="-1978712520"/>
      </c:scatterChart>
      <c:valAx>
        <c:axId val="-1978715544"/>
        <c:scaling>
          <c:orientation val="minMax"/>
          <c:max val="6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-1978712520"/>
        <c:crosses val="autoZero"/>
        <c:crossBetween val="midCat"/>
      </c:valAx>
      <c:valAx>
        <c:axId val="-1978712520"/>
        <c:scaling>
          <c:orientation val="minMax"/>
          <c:max val="2"/>
          <c:min val="-0.75"/>
        </c:scaling>
        <c:delete val="0"/>
        <c:axPos val="l"/>
        <c:numFmt formatCode="General" sourceLinked="1"/>
        <c:majorTickMark val="out"/>
        <c:minorTickMark val="none"/>
        <c:tickLblPos val="nextTo"/>
        <c:crossAx val="-197871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Sheet1!$J$30:$J$37</c:f>
              <c:numCache>
                <c:formatCode>General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Sheet1!$L$30:$L$37</c:f>
              <c:numCache>
                <c:formatCode>0.0000</c:formatCode>
                <c:ptCount val="8"/>
                <c:pt idx="0">
                  <c:v>13.1815902</c:v>
                </c:pt>
                <c:pt idx="1">
                  <c:v>2.4942108000000003</c:v>
                </c:pt>
                <c:pt idx="2">
                  <c:v>0.45713860000000039</c:v>
                </c:pt>
                <c:pt idx="3">
                  <c:v>3.9900800000000736E-2</c:v>
                </c:pt>
                <c:pt idx="4">
                  <c:v>3.4808100000000231E-2</c:v>
                </c:pt>
                <c:pt idx="5">
                  <c:v>-7.5749999999992212E-3</c:v>
                </c:pt>
                <c:pt idx="6">
                  <c:v>-3.2487199999999383E-2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1-5949-BEFC-D4CF2B4B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846568"/>
        <c:axId val="-1978849336"/>
      </c:scatterChart>
      <c:valAx>
        <c:axId val="-1978846568"/>
        <c:scaling>
          <c:orientation val="minMax"/>
          <c:max val="6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-1978849336"/>
        <c:crosses val="autoZero"/>
        <c:crossBetween val="midCat"/>
      </c:valAx>
      <c:valAx>
        <c:axId val="-1978849336"/>
        <c:scaling>
          <c:orientation val="minMax"/>
          <c:max val="1"/>
        </c:scaling>
        <c:delete val="0"/>
        <c:axPos val="l"/>
        <c:numFmt formatCode="0.0000" sourceLinked="1"/>
        <c:majorTickMark val="out"/>
        <c:minorTickMark val="none"/>
        <c:tickLblPos val="nextTo"/>
        <c:crossAx val="-197884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165100</xdr:rowOff>
    </xdr:from>
    <xdr:to>
      <xdr:col>11</xdr:col>
      <xdr:colOff>88900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39</xdr:row>
      <xdr:rowOff>38100</xdr:rowOff>
    </xdr:from>
    <xdr:to>
      <xdr:col>14</xdr:col>
      <xdr:colOff>241300</xdr:colOff>
      <xdr:row>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E1" workbookViewId="0">
      <selection activeCell="Q16" sqref="Q16"/>
    </sheetView>
  </sheetViews>
  <sheetFormatPr baseColWidth="10" defaultRowHeight="16" x14ac:dyDescent="0.2"/>
  <sheetData>
    <row r="1" spans="1:23" x14ac:dyDescent="0.2">
      <c r="A1" t="s">
        <v>0</v>
      </c>
      <c r="C1" t="s">
        <v>1</v>
      </c>
      <c r="D1" s="2">
        <v>-11.136627000000001</v>
      </c>
      <c r="F1" t="s">
        <v>4</v>
      </c>
      <c r="G1" s="2">
        <v>-4.5626392999999998</v>
      </c>
      <c r="I1" t="s">
        <v>24</v>
      </c>
      <c r="J1" s="2">
        <v>-6.0335299999999998</v>
      </c>
      <c r="K1" s="2">
        <f>(J1-D1-D2)/2</f>
        <v>2.5572771071250004</v>
      </c>
      <c r="P1" t="s">
        <v>6</v>
      </c>
    </row>
    <row r="2" spans="1:23" x14ac:dyDescent="0.2">
      <c r="C2" t="s">
        <v>2</v>
      </c>
      <c r="D2" s="2">
        <f>-0.045828857/4</f>
        <v>-1.145721425E-2</v>
      </c>
      <c r="F2" t="s">
        <v>3</v>
      </c>
      <c r="G2" s="2">
        <v>-3.8980846999999998E-3</v>
      </c>
      <c r="O2" t="s">
        <v>30</v>
      </c>
      <c r="P2">
        <f>-17.047441 /2</f>
        <v>-8.5237204999999996</v>
      </c>
    </row>
    <row r="3" spans="1:23" x14ac:dyDescent="0.2">
      <c r="A3" t="s">
        <v>8</v>
      </c>
      <c r="O3" t="s">
        <v>2</v>
      </c>
      <c r="P3">
        <f>-0.05690366 /4</f>
        <v>-1.4225915E-2</v>
      </c>
    </row>
    <row r="4" spans="1:23" x14ac:dyDescent="0.2">
      <c r="A4" t="s">
        <v>15</v>
      </c>
      <c r="B4" s="2"/>
      <c r="C4" t="s">
        <v>5</v>
      </c>
      <c r="D4" t="s">
        <v>6</v>
      </c>
      <c r="E4" t="s">
        <v>7</v>
      </c>
      <c r="H4" s="2">
        <f>G2+G1</f>
        <v>-4.5665373847000001</v>
      </c>
      <c r="O4" t="s">
        <v>29</v>
      </c>
      <c r="P4" t="s">
        <v>34</v>
      </c>
      <c r="Q4" t="s">
        <v>6</v>
      </c>
      <c r="R4" t="s">
        <v>5</v>
      </c>
      <c r="S4" t="s">
        <v>35</v>
      </c>
      <c r="T4" t="s">
        <v>36</v>
      </c>
      <c r="U4" t="s">
        <v>37</v>
      </c>
      <c r="V4" t="s">
        <v>41</v>
      </c>
      <c r="W4" t="s">
        <v>42</v>
      </c>
    </row>
    <row r="5" spans="1:23" x14ac:dyDescent="0.2">
      <c r="A5">
        <v>1.5</v>
      </c>
      <c r="B5" s="2"/>
      <c r="C5" s="2">
        <f>B5-$G$1-$G$2</f>
        <v>4.5665373847000001</v>
      </c>
      <c r="D5">
        <f>B5/2</f>
        <v>0</v>
      </c>
      <c r="O5" t="s">
        <v>32</v>
      </c>
      <c r="P5" s="1">
        <v>-3.8782540999999999</v>
      </c>
      <c r="Q5" s="6">
        <f>P5/2</f>
        <v>-1.93912705</v>
      </c>
      <c r="R5" s="6">
        <f>(P5-P2-P3)/2</f>
        <v>2.3298461575</v>
      </c>
      <c r="S5">
        <v>56.27</v>
      </c>
      <c r="T5" s="6">
        <f>S5/2</f>
        <v>28.135000000000002</v>
      </c>
      <c r="U5">
        <f>Q5-(P2+P3)/2</f>
        <v>2.3298461575000005</v>
      </c>
      <c r="V5">
        <f>S5^(1/3)</f>
        <v>3.8320012174513032</v>
      </c>
      <c r="W5">
        <f>V5*SQRT(3)/2</f>
        <v>3.3186104016457252</v>
      </c>
    </row>
    <row r="6" spans="1:23" x14ac:dyDescent="0.2">
      <c r="A6">
        <v>2</v>
      </c>
      <c r="B6" s="2">
        <v>8.6328127000000006</v>
      </c>
      <c r="C6" s="2">
        <f t="shared" ref="C6:C15" si="0">B6-$G$1-$G$2</f>
        <v>13.199350084699999</v>
      </c>
      <c r="D6">
        <f t="shared" ref="D6:D16" si="1">B6/2</f>
        <v>4.3164063500000003</v>
      </c>
      <c r="E6">
        <f t="shared" ref="E6:E15" si="2">D6-$D$16</f>
        <v>6.6365604000000005</v>
      </c>
      <c r="O6" t="s">
        <v>33</v>
      </c>
      <c r="P6" s="1">
        <v>-20.165469000000002</v>
      </c>
      <c r="Q6" s="6">
        <f>P6/4</f>
        <v>-5.0413672500000004</v>
      </c>
      <c r="R6" s="6">
        <f>(P6-P2*3-P3)/4</f>
        <v>1.3549796037499993</v>
      </c>
      <c r="S6">
        <v>99.37</v>
      </c>
      <c r="T6" s="6">
        <f>S6/4</f>
        <v>24.842500000000001</v>
      </c>
      <c r="V6">
        <f>S6^(1/3)</f>
        <v>4.6318209557102143</v>
      </c>
    </row>
    <row r="7" spans="1:23" x14ac:dyDescent="0.2">
      <c r="A7">
        <v>2.5</v>
      </c>
      <c r="B7" s="2">
        <v>-2.0633067999999999</v>
      </c>
      <c r="C7" s="2">
        <f t="shared" si="0"/>
        <v>2.5032305846999998</v>
      </c>
      <c r="D7">
        <f t="shared" si="1"/>
        <v>-1.0316533999999999</v>
      </c>
      <c r="E7">
        <f t="shared" si="2"/>
        <v>1.2885006500000002</v>
      </c>
      <c r="O7" t="s">
        <v>31</v>
      </c>
      <c r="P7" s="1">
        <v>-11.841867000000001</v>
      </c>
      <c r="Q7" s="6">
        <f>P7/8</f>
        <v>-1.4802333750000001</v>
      </c>
      <c r="R7" s="6">
        <f>(P7-4*P2-4*P3)/8</f>
        <v>2.7887398324999997</v>
      </c>
      <c r="S7">
        <v>243.2</v>
      </c>
      <c r="T7" s="6">
        <f>S7/8</f>
        <v>30.4</v>
      </c>
      <c r="U7">
        <f>Q7-(P2-P3)/2</f>
        <v>2.7745139174999993</v>
      </c>
      <c r="V7">
        <f>S7^(1/3)</f>
        <v>6.2419630028315387</v>
      </c>
      <c r="W7">
        <f>V7/2</f>
        <v>3.1209815014157694</v>
      </c>
    </row>
    <row r="8" spans="1:23" x14ac:dyDescent="0.2">
      <c r="A8">
        <v>2.75</v>
      </c>
      <c r="B8" s="4">
        <v>-3.4464611000000001</v>
      </c>
      <c r="C8" s="2">
        <f t="shared" si="0"/>
        <v>1.1200762846999999</v>
      </c>
      <c r="D8">
        <f t="shared" si="1"/>
        <v>-1.72323055</v>
      </c>
      <c r="E8">
        <f t="shared" si="2"/>
        <v>0.59692350000000016</v>
      </c>
    </row>
    <row r="9" spans="1:23" x14ac:dyDescent="0.2">
      <c r="A9">
        <v>3</v>
      </c>
      <c r="B9" s="2">
        <v>-4.0149996999999997</v>
      </c>
      <c r="C9" s="2">
        <f t="shared" si="0"/>
        <v>0.55153768470000009</v>
      </c>
      <c r="D9">
        <f t="shared" si="1"/>
        <v>-2.0074998499999999</v>
      </c>
      <c r="E9">
        <f t="shared" si="2"/>
        <v>0.31265420000000033</v>
      </c>
      <c r="O9" t="s">
        <v>38</v>
      </c>
      <c r="P9">
        <f>-44.575415 /4</f>
        <v>-11.14385375</v>
      </c>
    </row>
    <row r="10" spans="1:23" x14ac:dyDescent="0.2">
      <c r="A10">
        <v>3.25</v>
      </c>
      <c r="B10" s="4">
        <v>-4.2124166000000001</v>
      </c>
      <c r="C10" s="2">
        <f t="shared" si="0"/>
        <v>0.3541207846999998</v>
      </c>
      <c r="D10">
        <f t="shared" si="1"/>
        <v>-2.1062083</v>
      </c>
      <c r="E10">
        <f t="shared" si="2"/>
        <v>0.21394575000000016</v>
      </c>
      <c r="O10" t="s">
        <v>39</v>
      </c>
      <c r="P10">
        <f>-0.05690366 /4</f>
        <v>-1.4225915E-2</v>
      </c>
    </row>
    <row r="11" spans="1:23" x14ac:dyDescent="0.2">
      <c r="A11">
        <v>3.5</v>
      </c>
      <c r="B11" s="4">
        <v>-4.2648804</v>
      </c>
      <c r="C11" s="2">
        <f t="shared" si="0"/>
        <v>0.30165698469999985</v>
      </c>
      <c r="D11">
        <f t="shared" si="1"/>
        <v>-2.1324402</v>
      </c>
      <c r="E11">
        <f t="shared" si="2"/>
        <v>0.18771385000000018</v>
      </c>
      <c r="O11" t="s">
        <v>40</v>
      </c>
      <c r="P11" t="s">
        <v>34</v>
      </c>
      <c r="Q11" t="s">
        <v>6</v>
      </c>
      <c r="R11" t="s">
        <v>5</v>
      </c>
      <c r="S11" t="s">
        <v>35</v>
      </c>
      <c r="T11" t="s">
        <v>36</v>
      </c>
      <c r="U11" t="s">
        <v>37</v>
      </c>
      <c r="V11" t="s">
        <v>41</v>
      </c>
      <c r="W11" t="s">
        <v>42</v>
      </c>
    </row>
    <row r="12" spans="1:23" x14ac:dyDescent="0.2">
      <c r="A12">
        <v>3.75</v>
      </c>
      <c r="B12" s="3">
        <v>-4.3080752000000002</v>
      </c>
      <c r="C12" s="2">
        <f t="shared" si="0"/>
        <v>0.25846218469999965</v>
      </c>
      <c r="D12">
        <f t="shared" si="1"/>
        <v>-2.1540376000000001</v>
      </c>
      <c r="E12">
        <f t="shared" si="2"/>
        <v>0.16611645000000008</v>
      </c>
      <c r="O12" t="s">
        <v>32</v>
      </c>
      <c r="P12" s="1">
        <v>-5.381392</v>
      </c>
      <c r="Q12" s="6">
        <f>P12/2</f>
        <v>-2.690696</v>
      </c>
      <c r="R12" s="6">
        <f>(P12-P9-P10)/2</f>
        <v>2.8883438324999999</v>
      </c>
      <c r="S12">
        <v>56.99</v>
      </c>
      <c r="T12" s="6">
        <f>S12/2</f>
        <v>28.495000000000001</v>
      </c>
      <c r="U12">
        <f>Q12-(P9+P10)/2</f>
        <v>2.8883438325000004</v>
      </c>
      <c r="V12">
        <f>S12^(1/3)</f>
        <v>3.8482760595685148</v>
      </c>
      <c r="W12">
        <f>V12*SQRT(3)/2</f>
        <v>3.3327048283618113</v>
      </c>
    </row>
    <row r="13" spans="1:23" x14ac:dyDescent="0.2">
      <c r="A13">
        <v>4</v>
      </c>
      <c r="B13" s="2">
        <v>-4.4717137999999998</v>
      </c>
      <c r="C13" s="2">
        <f t="shared" si="0"/>
        <v>9.4823584699999991E-2</v>
      </c>
      <c r="D13">
        <f t="shared" si="1"/>
        <v>-2.2358568999999999</v>
      </c>
      <c r="E13">
        <f t="shared" si="2"/>
        <v>8.4297150000000265E-2</v>
      </c>
      <c r="O13" t="s">
        <v>33</v>
      </c>
      <c r="P13" s="1">
        <v>-26.770365000000002</v>
      </c>
      <c r="Q13" s="6">
        <f>P13/4</f>
        <v>-6.6925912500000004</v>
      </c>
      <c r="R13" s="6">
        <f>(P13-P9*3-P10)/4</f>
        <v>1.6688555412499999</v>
      </c>
      <c r="S13">
        <v>91.25</v>
      </c>
      <c r="T13" s="6">
        <f>S13/4</f>
        <v>22.8125</v>
      </c>
      <c r="V13">
        <f>S13^(1/3)</f>
        <v>4.5020566730468499</v>
      </c>
    </row>
    <row r="14" spans="1:23" x14ac:dyDescent="0.2">
      <c r="A14">
        <v>4.5</v>
      </c>
      <c r="B14" s="4">
        <v>-4.5231332000000002</v>
      </c>
      <c r="C14" s="2">
        <f t="shared" si="0"/>
        <v>4.3404184699999654E-2</v>
      </c>
      <c r="D14">
        <f t="shared" ref="D14" si="3">B14/2</f>
        <v>-2.2615666000000001</v>
      </c>
      <c r="E14">
        <f t="shared" si="2"/>
        <v>5.8587450000000096E-2</v>
      </c>
      <c r="O14" t="s">
        <v>31</v>
      </c>
      <c r="P14" s="1">
        <v>-21.100429999999999</v>
      </c>
      <c r="Q14" s="6">
        <f>P14/8</f>
        <v>-2.6375537499999999</v>
      </c>
      <c r="R14" s="6">
        <f>(P14-4*P9-4*P10)/8</f>
        <v>2.9414860825</v>
      </c>
      <c r="S14">
        <v>225.52</v>
      </c>
      <c r="T14" s="6">
        <f>S14/8</f>
        <v>28.19</v>
      </c>
      <c r="U14">
        <f>Q14-(P9-P10)/2</f>
        <v>2.9272601674999996</v>
      </c>
      <c r="V14">
        <f>S14^(1/3)</f>
        <v>6.0868839387973201</v>
      </c>
      <c r="W14">
        <f>V14/2</f>
        <v>3.0434419693986601</v>
      </c>
    </row>
    <row r="15" spans="1:23" x14ac:dyDescent="0.2">
      <c r="A15">
        <v>5</v>
      </c>
      <c r="B15" s="3">
        <v>-4.2369490000000001</v>
      </c>
      <c r="C15" s="2">
        <f t="shared" si="0"/>
        <v>0.32958838469999979</v>
      </c>
      <c r="D15">
        <f t="shared" si="1"/>
        <v>-2.1184745</v>
      </c>
      <c r="E15">
        <f t="shared" si="2"/>
        <v>0.20167955000000015</v>
      </c>
    </row>
    <row r="16" spans="1:23" x14ac:dyDescent="0.2">
      <c r="A16">
        <v>6</v>
      </c>
      <c r="B16" s="3">
        <v>-4.6403081000000004</v>
      </c>
      <c r="C16" s="2">
        <f>B16-$G$1-$G$2</f>
        <v>-7.3770715300000539E-2</v>
      </c>
      <c r="D16">
        <f t="shared" si="1"/>
        <v>-2.3201540500000002</v>
      </c>
      <c r="E16">
        <f>D16-$D$16</f>
        <v>0</v>
      </c>
    </row>
    <row r="17" spans="1:12" x14ac:dyDescent="0.2">
      <c r="A17">
        <v>10</v>
      </c>
      <c r="B17" s="3">
        <v>-4.0425003999999998</v>
      </c>
      <c r="C17" s="2">
        <f>B17-$G$1-$G$2</f>
        <v>0.52403698470000004</v>
      </c>
      <c r="D17">
        <f t="shared" ref="D17" si="4">B17/2</f>
        <v>-2.0212501999999999</v>
      </c>
    </row>
    <row r="19" spans="1:12" x14ac:dyDescent="0.2">
      <c r="A19" t="s">
        <v>9</v>
      </c>
      <c r="B19" s="2"/>
    </row>
    <row r="20" spans="1:12" x14ac:dyDescent="0.2">
      <c r="A20" t="s">
        <v>10</v>
      </c>
      <c r="B20" s="2">
        <v>10.021053</v>
      </c>
    </row>
    <row r="23" spans="1:12" x14ac:dyDescent="0.2">
      <c r="A23" t="s">
        <v>11</v>
      </c>
      <c r="B23" s="1"/>
    </row>
    <row r="24" spans="1:12" x14ac:dyDescent="0.2">
      <c r="A24" t="s">
        <v>12</v>
      </c>
      <c r="B24" s="2">
        <v>9.7303973999999993</v>
      </c>
    </row>
    <row r="26" spans="1:12" x14ac:dyDescent="0.2">
      <c r="A26" t="s">
        <v>11</v>
      </c>
      <c r="B26" s="1"/>
      <c r="C26" t="s">
        <v>14</v>
      </c>
    </row>
    <row r="27" spans="1:12" x14ac:dyDescent="0.2">
      <c r="A27" t="s">
        <v>13</v>
      </c>
      <c r="B27" s="2">
        <v>9.1104108999999998</v>
      </c>
      <c r="D27" t="s">
        <v>16</v>
      </c>
    </row>
    <row r="29" spans="1:12" x14ac:dyDescent="0.2">
      <c r="A29" t="s">
        <v>17</v>
      </c>
      <c r="B29" t="s">
        <v>19</v>
      </c>
      <c r="F29" t="s">
        <v>25</v>
      </c>
      <c r="G29" t="s">
        <v>21</v>
      </c>
      <c r="K29" t="s">
        <v>27</v>
      </c>
      <c r="L29" t="s">
        <v>28</v>
      </c>
    </row>
    <row r="30" spans="1:12" x14ac:dyDescent="0.2">
      <c r="A30" t="s">
        <v>18</v>
      </c>
      <c r="B30" s="5">
        <v>-4.3509262</v>
      </c>
      <c r="F30">
        <v>2</v>
      </c>
      <c r="G30" s="2">
        <v>8.6103146000000006</v>
      </c>
      <c r="H30" s="2">
        <f t="shared" ref="H30:H35" si="5">G30-$G$36</f>
        <v>13.033442900000001</v>
      </c>
      <c r="J30">
        <v>2</v>
      </c>
      <c r="K30" s="2">
        <v>8.6102992</v>
      </c>
      <c r="L30" s="2">
        <f t="shared" ref="L30:L37" si="6">K30-K$37</f>
        <v>13.1815902</v>
      </c>
    </row>
    <row r="31" spans="1:12" x14ac:dyDescent="0.2">
      <c r="A31" t="s">
        <v>21</v>
      </c>
      <c r="F31">
        <v>2.5</v>
      </c>
      <c r="G31" s="2">
        <v>-2.0116866</v>
      </c>
      <c r="H31" s="2">
        <f t="shared" si="5"/>
        <v>2.4114417000000001</v>
      </c>
      <c r="J31">
        <v>2.5</v>
      </c>
      <c r="K31" s="2">
        <v>-2.0770802000000002</v>
      </c>
      <c r="L31" s="2">
        <f t="shared" si="6"/>
        <v>2.4942108000000003</v>
      </c>
    </row>
    <row r="32" spans="1:12" x14ac:dyDescent="0.2">
      <c r="A32" t="s">
        <v>20</v>
      </c>
      <c r="B32" s="1">
        <v>-4.4504196</v>
      </c>
      <c r="F32">
        <v>3</v>
      </c>
      <c r="G32" s="2">
        <v>-3.8672046999999998</v>
      </c>
      <c r="H32" s="2">
        <f t="shared" si="5"/>
        <v>0.5559236000000003</v>
      </c>
      <c r="J32">
        <v>3</v>
      </c>
      <c r="K32" s="4">
        <v>-4.1141524</v>
      </c>
      <c r="L32" s="2">
        <f t="shared" si="6"/>
        <v>0.45713860000000039</v>
      </c>
    </row>
    <row r="33" spans="1:12" x14ac:dyDescent="0.2">
      <c r="A33" t="s">
        <v>21</v>
      </c>
      <c r="C33" t="s">
        <v>23</v>
      </c>
      <c r="F33">
        <v>3.5</v>
      </c>
      <c r="G33" s="4">
        <v>-4.3395598</v>
      </c>
      <c r="H33" s="2">
        <f t="shared" si="5"/>
        <v>8.3568500000000157E-2</v>
      </c>
      <c r="J33">
        <v>3.5</v>
      </c>
      <c r="K33" s="2">
        <v>-4.5313901999999997</v>
      </c>
      <c r="L33" s="2">
        <f t="shared" si="6"/>
        <v>3.9900800000000736E-2</v>
      </c>
    </row>
    <row r="34" spans="1:12" x14ac:dyDescent="0.2">
      <c r="A34" t="s">
        <v>22</v>
      </c>
      <c r="B34" s="5">
        <v>-3.5096774000000002</v>
      </c>
      <c r="F34">
        <v>4</v>
      </c>
      <c r="G34" s="3"/>
      <c r="H34" s="2"/>
      <c r="J34">
        <v>4</v>
      </c>
      <c r="K34" s="2">
        <v>-4.5364829000000002</v>
      </c>
      <c r="L34" s="2">
        <f t="shared" si="6"/>
        <v>3.4808100000000231E-2</v>
      </c>
    </row>
    <row r="35" spans="1:12" x14ac:dyDescent="0.2">
      <c r="F35">
        <v>5</v>
      </c>
      <c r="G35" s="2">
        <v>-4.4504196</v>
      </c>
      <c r="H35" s="2">
        <f t="shared" si="5"/>
        <v>-2.7291299999999907E-2</v>
      </c>
      <c r="J35">
        <v>4.5</v>
      </c>
      <c r="K35" s="2">
        <v>-4.5788659999999997</v>
      </c>
      <c r="L35" s="2">
        <f t="shared" si="6"/>
        <v>-7.5749999999992212E-3</v>
      </c>
    </row>
    <row r="36" spans="1:12" x14ac:dyDescent="0.2">
      <c r="F36">
        <v>6</v>
      </c>
      <c r="G36" s="2">
        <v>-4.4231283000000001</v>
      </c>
      <c r="H36" s="2">
        <f>G36-$G$36</f>
        <v>0</v>
      </c>
      <c r="J36">
        <v>5</v>
      </c>
      <c r="K36" s="4">
        <v>-4.6037781999999998</v>
      </c>
      <c r="L36" s="2">
        <f t="shared" si="6"/>
        <v>-3.2487199999999383E-2</v>
      </c>
    </row>
    <row r="37" spans="1:12" x14ac:dyDescent="0.2">
      <c r="F37" t="s">
        <v>26</v>
      </c>
      <c r="G37" s="3">
        <v>-4.6083965999999998</v>
      </c>
      <c r="J37">
        <v>6</v>
      </c>
      <c r="K37" s="4">
        <v>-4.5712910000000004</v>
      </c>
      <c r="L37" s="2">
        <f t="shared" si="6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2016-06-06T15:37:39Z</dcterms:created>
  <dcterms:modified xsi:type="dcterms:W3CDTF">2019-05-20T19:26:17Z</dcterms:modified>
</cp:coreProperties>
</file>