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67D4C82E-9CA2-2848-838C-90BDB6B8FA5F}" xr6:coauthVersionLast="43" xr6:coauthVersionMax="43" xr10:uidLastSave="{00000000-0000-0000-0000-000000000000}"/>
  <bookViews>
    <workbookView xWindow="15980" yWindow="7000" windowWidth="26440" windowHeight="15440" xr2:uid="{66C30AE8-B2D3-524A-9CB0-AA886D8966D3}"/>
  </bookViews>
  <sheets>
    <sheet name="alphaU" sheetId="1" r:id="rId1"/>
    <sheet name="beta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" l="1"/>
  <c r="D35" i="1" l="1"/>
  <c r="D36" i="1"/>
  <c r="D37" i="1"/>
  <c r="D38" i="1"/>
  <c r="D39" i="1"/>
  <c r="D40" i="1"/>
  <c r="D41" i="1"/>
  <c r="D42" i="1"/>
  <c r="D34" i="1"/>
  <c r="E24" i="1" l="1"/>
  <c r="D25" i="1"/>
  <c r="E25" i="1"/>
  <c r="D23" i="1"/>
  <c r="E23" i="1"/>
  <c r="D24" i="1"/>
  <c r="D22" i="1"/>
  <c r="F5" i="1"/>
  <c r="E19" i="1"/>
  <c r="J31" i="1"/>
  <c r="J22" i="1"/>
  <c r="J23" i="1"/>
  <c r="J24" i="1"/>
  <c r="J28" i="1"/>
  <c r="J29" i="1"/>
  <c r="J30" i="1"/>
  <c r="J32" i="1"/>
  <c r="J33" i="1"/>
  <c r="J34" i="1"/>
  <c r="J35" i="1"/>
  <c r="J27" i="1"/>
  <c r="J25" i="1"/>
  <c r="D15" i="1"/>
  <c r="D16" i="1"/>
  <c r="G14" i="2"/>
  <c r="C18" i="2"/>
  <c r="H14" i="2"/>
  <c r="E15" i="2"/>
  <c r="F15" i="2"/>
  <c r="D15" i="2"/>
  <c r="G5" i="2"/>
  <c r="C9" i="2"/>
  <c r="H5" i="2"/>
  <c r="H10" i="1"/>
  <c r="E5" i="1"/>
  <c r="D17" i="1"/>
  <c r="D19" i="1"/>
  <c r="D14" i="1"/>
  <c r="D18" i="1"/>
  <c r="E18" i="1"/>
  <c r="G11" i="1"/>
  <c r="F11" i="1"/>
  <c r="E11" i="1"/>
  <c r="I10" i="1"/>
</calcChain>
</file>

<file path=xl/sharedStrings.xml><?xml version="1.0" encoding="utf-8"?>
<sst xmlns="http://schemas.openxmlformats.org/spreadsheetml/2006/main" count="66" uniqueCount="40">
  <si>
    <t>alpha U</t>
  </si>
  <si>
    <t>252 atoms</t>
  </si>
  <si>
    <t>prec N</t>
  </si>
  <si>
    <t>encut 400</t>
  </si>
  <si>
    <t>k 424</t>
  </si>
  <si>
    <t>bulk</t>
  </si>
  <si>
    <t>E</t>
  </si>
  <si>
    <t>V</t>
  </si>
  <si>
    <t>a</t>
  </si>
  <si>
    <t>b</t>
  </si>
  <si>
    <t>c</t>
  </si>
  <si>
    <t>E/at</t>
  </si>
  <si>
    <t>V/at</t>
  </si>
  <si>
    <t>ispin1</t>
  </si>
  <si>
    <t>vac</t>
  </si>
  <si>
    <t>isif2</t>
  </si>
  <si>
    <t>Ef</t>
  </si>
  <si>
    <t>xesub</t>
  </si>
  <si>
    <t>xe fcc</t>
  </si>
  <si>
    <t>xesubV2</t>
  </si>
  <si>
    <t>Ebind</t>
  </si>
  <si>
    <t>30at</t>
  </si>
  <si>
    <t>press</t>
  </si>
  <si>
    <t>kB</t>
  </si>
  <si>
    <t>240 at</t>
  </si>
  <si>
    <t>cinebX</t>
  </si>
  <si>
    <t>cinebZ</t>
  </si>
  <si>
    <t>XeV1</t>
  </si>
  <si>
    <t>XeV2</t>
  </si>
  <si>
    <t>XeV0</t>
  </si>
  <si>
    <t>cineb0-1</t>
  </si>
  <si>
    <t>cineb1-2</t>
  </si>
  <si>
    <t>zrsub</t>
  </si>
  <si>
    <t>ZrV0</t>
  </si>
  <si>
    <t>ZrV1</t>
  </si>
  <si>
    <t>ZrV2</t>
  </si>
  <si>
    <t>xesubV0</t>
  </si>
  <si>
    <t>Zr hcp</t>
  </si>
  <si>
    <t>Zrcinb01</t>
  </si>
  <si>
    <t>Zrcineb12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</si>
</sst>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1" fontId="1" fillId="0" borderId="0" xfId="0" applyNumberFormat="1" applyFont="1"/>
    <xf numFmtId="164" fontId="0" fillId="0" borderId="0" xfId="0" applyNumberFormat="1" applyFont="1"/>
    <xf numFmtId="0" fontId="2" fillId="0" borderId="0" xfId="0" applyFont="1"/>
    <xf numFmtId="164" fontId="2" fillId="0" borderId="0" xfId="0" applyNumberFormat="1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alphaU!$I$27:$I$35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alphaU!$J$27:$J$35</c:f>
              <c:numCache>
                <c:formatCode>0.000</c:formatCode>
                <c:ptCount val="9"/>
                <c:pt idx="0">
                  <c:v>0.24789999999984502</c:v>
                </c:pt>
                <c:pt idx="1">
                  <c:v>0.50370000000020809</c:v>
                </c:pt>
                <c:pt idx="2">
                  <c:v>1.2606000000000677</c:v>
                </c:pt>
                <c:pt idx="3">
                  <c:v>1.5005999999998494</c:v>
                </c:pt>
                <c:pt idx="4">
                  <c:v>1.4722999999999047</c:v>
                </c:pt>
                <c:pt idx="5">
                  <c:v>1.518500000000131</c:v>
                </c:pt>
                <c:pt idx="6">
                  <c:v>0.94120000000020809</c:v>
                </c:pt>
                <c:pt idx="7">
                  <c:v>0.35320000000001528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A-2943-BFEE-BAF7E4A7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31935"/>
        <c:axId val="1542982111"/>
      </c:scatterChart>
      <c:valAx>
        <c:axId val="1495931935"/>
        <c:scaling>
          <c:orientation val="minMax"/>
          <c:max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82111"/>
        <c:crosses val="autoZero"/>
        <c:crossBetween val="midCat"/>
      </c:valAx>
      <c:valAx>
        <c:axId val="1542982111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alphaU!$K$35:$K$51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alphaU!$J$35:$J$51</c:f>
              <c:numCache>
                <c:formatCode>General</c:formatCode>
                <c:ptCount val="17"/>
                <c:pt idx="0" formatCode="0.000">
                  <c:v>0</c:v>
                </c:pt>
                <c:pt idx="1">
                  <c:v>0.35320000000001528</c:v>
                </c:pt>
                <c:pt idx="2">
                  <c:v>0.94120000000020809</c:v>
                </c:pt>
                <c:pt idx="3">
                  <c:v>1.518500000000131</c:v>
                </c:pt>
                <c:pt idx="4">
                  <c:v>1.4722999999999047</c:v>
                </c:pt>
                <c:pt idx="5">
                  <c:v>1.5005999999998494</c:v>
                </c:pt>
                <c:pt idx="6">
                  <c:v>1.2606000000000677</c:v>
                </c:pt>
                <c:pt idx="7">
                  <c:v>0.50370000000020809</c:v>
                </c:pt>
                <c:pt idx="8">
                  <c:v>0.24789999999984502</c:v>
                </c:pt>
                <c:pt idx="9">
                  <c:v>0.50370000000020809</c:v>
                </c:pt>
                <c:pt idx="10">
                  <c:v>1.2606000000000677</c:v>
                </c:pt>
                <c:pt idx="11">
                  <c:v>1.5005999999998494</c:v>
                </c:pt>
                <c:pt idx="12">
                  <c:v>1.4722999999999047</c:v>
                </c:pt>
                <c:pt idx="13">
                  <c:v>1.518500000000131</c:v>
                </c:pt>
                <c:pt idx="14">
                  <c:v>0.94120000000020809</c:v>
                </c:pt>
                <c:pt idx="15">
                  <c:v>0.35320000000001528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8-E446-ADA8-D23E9C65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31935"/>
        <c:axId val="1542982111"/>
      </c:scatterChart>
      <c:valAx>
        <c:axId val="1495931935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82111"/>
        <c:crosses val="autoZero"/>
        <c:crossBetween val="midCat"/>
        <c:majorUnit val="4"/>
      </c:valAx>
      <c:valAx>
        <c:axId val="1542982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Migration Barrier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319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alphaU!$B$34:$B$42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alphaU!$D$34:$D$42</c:f>
              <c:numCache>
                <c:formatCode>0.000</c:formatCode>
                <c:ptCount val="9"/>
                <c:pt idx="0">
                  <c:v>0.39079999999967185</c:v>
                </c:pt>
                <c:pt idx="1">
                  <c:v>0.61400000000003274</c:v>
                </c:pt>
                <c:pt idx="2">
                  <c:v>0.73499999999967258</c:v>
                </c:pt>
                <c:pt idx="3">
                  <c:v>0.76719999999977517</c:v>
                </c:pt>
                <c:pt idx="4">
                  <c:v>0.56669999999985521</c:v>
                </c:pt>
                <c:pt idx="5">
                  <c:v>0.5672999999997046</c:v>
                </c:pt>
                <c:pt idx="6">
                  <c:v>0.43239999999968859</c:v>
                </c:pt>
                <c:pt idx="7">
                  <c:v>0.18149999999968713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8-5E4D-A4B8-665E481D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07824"/>
        <c:axId val="969046272"/>
      </c:scatterChart>
      <c:valAx>
        <c:axId val="10151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46272"/>
        <c:crosses val="autoZero"/>
        <c:crossBetween val="midCat"/>
      </c:valAx>
      <c:valAx>
        <c:axId val="96904627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5</xdr:row>
      <xdr:rowOff>25400</xdr:rowOff>
    </xdr:from>
    <xdr:to>
      <xdr:col>18</xdr:col>
      <xdr:colOff>31750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412DA-1B50-5746-9C0E-9E527C1A0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19</xdr:row>
      <xdr:rowOff>177800</xdr:rowOff>
    </xdr:from>
    <xdr:to>
      <xdr:col>17</xdr:col>
      <xdr:colOff>571500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193A80-E7EF-2049-BE06-E80635805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654050</xdr:colOff>
      <xdr:row>45</xdr:row>
      <xdr:rowOff>133350</xdr:rowOff>
    </xdr:from>
    <xdr:to>
      <xdr:col>6</xdr:col>
      <xdr:colOff>273050</xdr:colOff>
      <xdr:row>59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A6218-8DC5-FC41-91ED-E40FD9D23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356A-6177-DE47-B8F4-60EA9A79BD57}">
  <dimension ref="B3:L51"/>
  <sheetViews>
    <sheetView tabSelected="1" topLeftCell="A20" workbookViewId="0">
      <selection activeCell="L32" sqref="L32"/>
    </sheetView>
  </sheetViews>
  <sheetFormatPr baseColWidth="10" defaultRowHeight="16" x14ac:dyDescent="0.2"/>
  <sheetData>
    <row r="3" spans="2:11" x14ac:dyDescent="0.2">
      <c r="B3" t="s">
        <v>0</v>
      </c>
      <c r="E3" t="s">
        <v>18</v>
      </c>
      <c r="F3" t="s">
        <v>37</v>
      </c>
    </row>
    <row r="4" spans="2:11" x14ac:dyDescent="0.2">
      <c r="B4" t="s">
        <v>1</v>
      </c>
      <c r="E4" s="2">
        <v>-5.6903660000000002E-2</v>
      </c>
      <c r="F4" s="2">
        <v>-136.37908999999999</v>
      </c>
    </row>
    <row r="5" spans="2:11" x14ac:dyDescent="0.2">
      <c r="B5" t="s">
        <v>2</v>
      </c>
      <c r="E5" s="2">
        <f>E4/4</f>
        <v>-1.4225915E-2</v>
      </c>
      <c r="F5" s="2">
        <f>F4/16</f>
        <v>-8.5236931249999994</v>
      </c>
    </row>
    <row r="6" spans="2:11" x14ac:dyDescent="0.2">
      <c r="B6" t="s">
        <v>3</v>
      </c>
    </row>
    <row r="7" spans="2:11" x14ac:dyDescent="0.2">
      <c r="B7" t="s">
        <v>4</v>
      </c>
    </row>
    <row r="8" spans="2:11" x14ac:dyDescent="0.2">
      <c r="B8" t="s">
        <v>13</v>
      </c>
    </row>
    <row r="9" spans="2:11" x14ac:dyDescent="0.2"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</row>
    <row r="10" spans="2:11" x14ac:dyDescent="0.2">
      <c r="B10" t="s">
        <v>5</v>
      </c>
      <c r="C10" s="2">
        <v>-2806.8319000000001</v>
      </c>
      <c r="D10">
        <v>5056.25</v>
      </c>
      <c r="E10">
        <v>19.614385829</v>
      </c>
      <c r="F10">
        <v>17.543442826</v>
      </c>
      <c r="G10">
        <v>14.693951916</v>
      </c>
      <c r="H10" s="2">
        <f>C10/252</f>
        <v>-11.138221825396826</v>
      </c>
      <c r="I10" s="2">
        <f>D10/252</f>
        <v>20.064484126984127</v>
      </c>
    </row>
    <row r="11" spans="2:11" x14ac:dyDescent="0.2">
      <c r="E11" s="2">
        <f>E10/7</f>
        <v>2.8020551184285716</v>
      </c>
      <c r="F11" s="2">
        <f>F10/3</f>
        <v>5.8478142753333335</v>
      </c>
      <c r="G11" s="2">
        <f>G10/3</f>
        <v>4.8979839719999996</v>
      </c>
    </row>
    <row r="12" spans="2:11" x14ac:dyDescent="0.2">
      <c r="E12" s="2"/>
      <c r="F12" s="2"/>
      <c r="G12" s="2"/>
    </row>
    <row r="13" spans="2:11" x14ac:dyDescent="0.2">
      <c r="B13" t="s">
        <v>15</v>
      </c>
      <c r="C13" t="s">
        <v>6</v>
      </c>
      <c r="D13" t="s">
        <v>16</v>
      </c>
      <c r="E13" t="s">
        <v>20</v>
      </c>
    </row>
    <row r="14" spans="2:11" x14ac:dyDescent="0.2">
      <c r="B14" t="s">
        <v>14</v>
      </c>
      <c r="C14" s="2">
        <v>-2794.0185000000001</v>
      </c>
      <c r="D14" s="2">
        <f>C14-251*H10</f>
        <v>1.6751781746033885</v>
      </c>
    </row>
    <row r="15" spans="2:11" x14ac:dyDescent="0.2">
      <c r="B15" t="s">
        <v>25</v>
      </c>
      <c r="C15" s="5">
        <v>-2793.7048</v>
      </c>
      <c r="D15" s="5">
        <f>C15-C14</f>
        <v>0.31370000000015352</v>
      </c>
    </row>
    <row r="16" spans="2:11" x14ac:dyDescent="0.2">
      <c r="B16" t="s">
        <v>26</v>
      </c>
      <c r="C16" s="2">
        <v>-2793.6797000000001</v>
      </c>
      <c r="D16" s="2">
        <f>C16-C14</f>
        <v>0.338799999999992</v>
      </c>
      <c r="I16" t="s">
        <v>30</v>
      </c>
      <c r="K16" t="s">
        <v>31</v>
      </c>
    </row>
    <row r="17" spans="2:12" x14ac:dyDescent="0.2">
      <c r="B17" t="s">
        <v>17</v>
      </c>
      <c r="C17" s="2">
        <v>-2789.0843</v>
      </c>
      <c r="D17" s="2">
        <f>C17-251*H10-E5</f>
        <v>6.6236040896035346</v>
      </c>
      <c r="G17" t="s">
        <v>29</v>
      </c>
      <c r="H17" s="5">
        <v>-2777.3823000000002</v>
      </c>
      <c r="I17">
        <v>0</v>
      </c>
      <c r="J17" s="5">
        <v>-2777.3823000000002</v>
      </c>
      <c r="K17">
        <v>0</v>
      </c>
      <c r="L17" s="5">
        <v>-2776.1579000000002</v>
      </c>
    </row>
    <row r="18" spans="2:12" x14ac:dyDescent="0.2">
      <c r="B18" t="s">
        <v>36</v>
      </c>
      <c r="C18" s="5">
        <v>-2777.3823000000002</v>
      </c>
      <c r="D18" s="2">
        <f>C18-250*H10-E5</f>
        <v>7.1873822642062377</v>
      </c>
      <c r="E18" s="2">
        <f>D18-D17-D14</f>
        <v>-1.1114000000006854</v>
      </c>
      <c r="G18" t="s">
        <v>27</v>
      </c>
      <c r="H18" s="5">
        <v>-2776.1579000000002</v>
      </c>
      <c r="I18">
        <v>1</v>
      </c>
      <c r="J18" s="5">
        <v>-2777.1264999999999</v>
      </c>
      <c r="K18">
        <v>1</v>
      </c>
      <c r="L18" s="5">
        <v>-2776.1116999999999</v>
      </c>
    </row>
    <row r="19" spans="2:12" x14ac:dyDescent="0.2">
      <c r="B19" t="s">
        <v>19</v>
      </c>
      <c r="C19" s="5">
        <v>-2777.6302000000001</v>
      </c>
      <c r="D19" s="2">
        <f>C19-250*H10-E5</f>
        <v>6.9394822642063927</v>
      </c>
      <c r="E19" s="2">
        <f>D19-D17-D14</f>
        <v>-1.3593000000005304</v>
      </c>
      <c r="G19" t="s">
        <v>28</v>
      </c>
      <c r="H19" s="5">
        <v>-2777.6302000000001</v>
      </c>
      <c r="I19">
        <v>2</v>
      </c>
      <c r="J19" s="5">
        <v>-2776.3696</v>
      </c>
      <c r="K19">
        <v>2</v>
      </c>
      <c r="L19" s="5">
        <v>-2776.6889999999999</v>
      </c>
    </row>
    <row r="20" spans="2:12" x14ac:dyDescent="0.2">
      <c r="I20">
        <v>3</v>
      </c>
      <c r="J20" s="5">
        <v>-2776.1296000000002</v>
      </c>
      <c r="K20">
        <v>3</v>
      </c>
      <c r="L20" s="5">
        <v>-2777.277</v>
      </c>
    </row>
    <row r="21" spans="2:12" x14ac:dyDescent="0.2">
      <c r="C21" t="s">
        <v>6</v>
      </c>
      <c r="D21" t="s">
        <v>16</v>
      </c>
      <c r="E21" t="s">
        <v>20</v>
      </c>
      <c r="I21">
        <v>4</v>
      </c>
      <c r="J21" s="5">
        <v>-2776.1579000000002</v>
      </c>
      <c r="K21">
        <v>4</v>
      </c>
      <c r="L21" s="5">
        <v>-2777.6302000000001</v>
      </c>
    </row>
    <row r="22" spans="2:12" x14ac:dyDescent="0.2">
      <c r="B22" t="s">
        <v>32</v>
      </c>
      <c r="C22" s="5">
        <v>-2803.3987999999999</v>
      </c>
      <c r="D22" s="2">
        <f>C22-251*H10-F5</f>
        <v>0.81857129960358144</v>
      </c>
      <c r="E22" s="2"/>
      <c r="I22">
        <v>5</v>
      </c>
      <c r="J22" s="2">
        <f>L18</f>
        <v>-2776.1116999999999</v>
      </c>
    </row>
    <row r="23" spans="2:12" x14ac:dyDescent="0.2">
      <c r="B23" t="s">
        <v>33</v>
      </c>
      <c r="C23" s="5">
        <v>-2790.7121000000002</v>
      </c>
      <c r="D23" s="2">
        <f>C23-250*$H$10-$F$5</f>
        <v>2.3670494742062598</v>
      </c>
      <c r="E23" s="2">
        <f>D23-$D$22-$D$14</f>
        <v>-0.12670000000071013</v>
      </c>
      <c r="I23">
        <v>6</v>
      </c>
      <c r="J23" s="2">
        <f t="shared" ref="J23:J25" si="0">L19</f>
        <v>-2776.6889999999999</v>
      </c>
    </row>
    <row r="24" spans="2:12" x14ac:dyDescent="0.2">
      <c r="B24" t="s">
        <v>34</v>
      </c>
      <c r="C24" s="5">
        <v>-2790.5362</v>
      </c>
      <c r="D24" s="2">
        <f t="shared" ref="D24:D25" si="1">C24-250*$H$10-$F$5</f>
        <v>2.5429494742064431</v>
      </c>
      <c r="E24" s="2">
        <f t="shared" ref="E24:E25" si="2">D24-$D$22-$D$14</f>
        <v>4.9199999999473221E-2</v>
      </c>
      <c r="I24">
        <v>7</v>
      </c>
      <c r="J24" s="2">
        <f t="shared" si="0"/>
        <v>-2777.277</v>
      </c>
    </row>
    <row r="25" spans="2:12" x14ac:dyDescent="0.2">
      <c r="B25" t="s">
        <v>35</v>
      </c>
      <c r="C25" s="5">
        <v>-2791.1028999999999</v>
      </c>
      <c r="D25" s="2">
        <f t="shared" si="1"/>
        <v>1.9762494742065879</v>
      </c>
      <c r="E25" s="2">
        <f t="shared" si="2"/>
        <v>-0.51750000000038199</v>
      </c>
      <c r="I25">
        <v>8</v>
      </c>
      <c r="J25" s="2">
        <f t="shared" si="0"/>
        <v>-2777.6302000000001</v>
      </c>
    </row>
    <row r="26" spans="2:12" x14ac:dyDescent="0.2">
      <c r="C26" s="2"/>
      <c r="D26" s="2"/>
      <c r="E26" s="2"/>
      <c r="J26" s="1"/>
    </row>
    <row r="27" spans="2:12" x14ac:dyDescent="0.2">
      <c r="B27" t="s">
        <v>38</v>
      </c>
      <c r="D27" t="s">
        <v>39</v>
      </c>
      <c r="I27" s="6">
        <v>0</v>
      </c>
      <c r="J27" s="7">
        <f>J17-MIN(J$17:J$25)</f>
        <v>0.24789999999984502</v>
      </c>
    </row>
    <row r="28" spans="2:12" x14ac:dyDescent="0.2">
      <c r="B28">
        <v>0</v>
      </c>
      <c r="C28" s="5">
        <v>-2790.7121000000002</v>
      </c>
      <c r="D28">
        <v>0</v>
      </c>
      <c r="E28" s="5">
        <v>-2790.5362</v>
      </c>
      <c r="I28" s="6">
        <v>1</v>
      </c>
      <c r="J28" s="7">
        <f t="shared" ref="J28:J35" si="3">J18-MIN(J$17:J$25)</f>
        <v>0.50370000000020809</v>
      </c>
    </row>
    <row r="29" spans="2:12" x14ac:dyDescent="0.2">
      <c r="B29">
        <v>1</v>
      </c>
      <c r="C29" s="8">
        <v>-2790.4888999999998</v>
      </c>
      <c r="D29">
        <v>1</v>
      </c>
      <c r="E29" s="8">
        <v>-2790.5356000000002</v>
      </c>
      <c r="I29" s="6">
        <v>2</v>
      </c>
      <c r="J29" s="7">
        <f t="shared" si="3"/>
        <v>1.2606000000000677</v>
      </c>
    </row>
    <row r="30" spans="2:12" x14ac:dyDescent="0.2">
      <c r="B30">
        <v>2</v>
      </c>
      <c r="C30" s="8">
        <v>-2790.3679000000002</v>
      </c>
      <c r="D30">
        <v>2</v>
      </c>
      <c r="E30" s="8">
        <v>-2790.6705000000002</v>
      </c>
      <c r="I30" s="6">
        <v>3</v>
      </c>
      <c r="J30" s="7">
        <f t="shared" si="3"/>
        <v>1.5005999999998494</v>
      </c>
    </row>
    <row r="31" spans="2:12" x14ac:dyDescent="0.2">
      <c r="B31">
        <v>3</v>
      </c>
      <c r="C31" s="8">
        <v>-2790.3357000000001</v>
      </c>
      <c r="D31">
        <v>3</v>
      </c>
      <c r="E31" s="8">
        <v>-2790.9214000000002</v>
      </c>
      <c r="I31" s="6">
        <v>4</v>
      </c>
      <c r="J31" s="7">
        <f>J21-MIN(J$17:J$25)</f>
        <v>1.4722999999999047</v>
      </c>
    </row>
    <row r="32" spans="2:12" x14ac:dyDescent="0.2">
      <c r="B32">
        <v>4</v>
      </c>
      <c r="C32" s="5">
        <v>-2790.5362</v>
      </c>
      <c r="D32">
        <v>4</v>
      </c>
      <c r="E32" s="5">
        <v>-2791.1028999999999</v>
      </c>
      <c r="I32" s="6">
        <v>5</v>
      </c>
      <c r="J32" s="7">
        <f t="shared" si="3"/>
        <v>1.518500000000131</v>
      </c>
      <c r="L32" s="2"/>
    </row>
    <row r="33" spans="2:11" x14ac:dyDescent="0.2">
      <c r="I33" s="6">
        <v>6</v>
      </c>
      <c r="J33" s="7">
        <f t="shared" si="3"/>
        <v>0.94120000000020809</v>
      </c>
    </row>
    <row r="34" spans="2:11" x14ac:dyDescent="0.2">
      <c r="B34">
        <v>0</v>
      </c>
      <c r="C34" s="5">
        <v>-2790.7121000000002</v>
      </c>
      <c r="D34" s="2">
        <f>C34-C$42</f>
        <v>0.39079999999967185</v>
      </c>
      <c r="I34" s="6">
        <v>7</v>
      </c>
      <c r="J34" s="7">
        <f t="shared" si="3"/>
        <v>0.35320000000001528</v>
      </c>
    </row>
    <row r="35" spans="2:11" x14ac:dyDescent="0.2">
      <c r="B35">
        <v>1</v>
      </c>
      <c r="C35" s="8">
        <v>-2790.4888999999998</v>
      </c>
      <c r="D35" s="2">
        <f t="shared" ref="D35:D42" si="4">C35-C$42</f>
        <v>0.61400000000003274</v>
      </c>
      <c r="I35" s="6">
        <v>8</v>
      </c>
      <c r="J35" s="7">
        <f t="shared" si="3"/>
        <v>0</v>
      </c>
      <c r="K35">
        <v>0</v>
      </c>
    </row>
    <row r="36" spans="2:11" x14ac:dyDescent="0.2">
      <c r="B36">
        <v>2</v>
      </c>
      <c r="C36" s="8">
        <v>-2790.3679000000002</v>
      </c>
      <c r="D36" s="2">
        <f t="shared" si="4"/>
        <v>0.73499999999967258</v>
      </c>
      <c r="I36" s="6">
        <v>9</v>
      </c>
      <c r="J36">
        <v>0.35320000000001528</v>
      </c>
      <c r="K36">
        <v>1</v>
      </c>
    </row>
    <row r="37" spans="2:11" x14ac:dyDescent="0.2">
      <c r="B37">
        <v>3</v>
      </c>
      <c r="C37" s="8">
        <v>-2790.3357000000001</v>
      </c>
      <c r="D37" s="2">
        <f t="shared" si="4"/>
        <v>0.76719999999977517</v>
      </c>
      <c r="I37" s="6">
        <v>10</v>
      </c>
      <c r="J37">
        <v>0.94120000000020809</v>
      </c>
      <c r="K37">
        <v>2</v>
      </c>
    </row>
    <row r="38" spans="2:11" x14ac:dyDescent="0.2">
      <c r="B38">
        <v>4</v>
      </c>
      <c r="C38" s="5">
        <v>-2790.5362</v>
      </c>
      <c r="D38" s="2">
        <f t="shared" si="4"/>
        <v>0.56669999999985521</v>
      </c>
      <c r="I38" s="6">
        <v>11</v>
      </c>
      <c r="J38">
        <v>1.518500000000131</v>
      </c>
      <c r="K38">
        <v>3</v>
      </c>
    </row>
    <row r="39" spans="2:11" x14ac:dyDescent="0.2">
      <c r="B39">
        <v>5</v>
      </c>
      <c r="C39" s="5">
        <v>-2790.5356000000002</v>
      </c>
      <c r="D39" s="2">
        <f t="shared" si="4"/>
        <v>0.5672999999997046</v>
      </c>
      <c r="I39" s="6">
        <v>12</v>
      </c>
      <c r="J39">
        <v>1.4722999999999047</v>
      </c>
      <c r="K39">
        <v>4</v>
      </c>
    </row>
    <row r="40" spans="2:11" x14ac:dyDescent="0.2">
      <c r="B40">
        <v>6</v>
      </c>
      <c r="C40" s="8">
        <v>-2790.6705000000002</v>
      </c>
      <c r="D40" s="2">
        <f t="shared" si="4"/>
        <v>0.43239999999968859</v>
      </c>
      <c r="I40" s="6">
        <v>13</v>
      </c>
      <c r="J40">
        <v>1.5005999999998494</v>
      </c>
      <c r="K40">
        <v>5</v>
      </c>
    </row>
    <row r="41" spans="2:11" x14ac:dyDescent="0.2">
      <c r="B41">
        <v>7</v>
      </c>
      <c r="C41" s="8">
        <v>-2790.9214000000002</v>
      </c>
      <c r="D41" s="2">
        <f t="shared" si="4"/>
        <v>0.18149999999968713</v>
      </c>
      <c r="I41" s="6">
        <v>14</v>
      </c>
      <c r="J41">
        <v>1.2606000000000677</v>
      </c>
      <c r="K41">
        <v>6</v>
      </c>
    </row>
    <row r="42" spans="2:11" x14ac:dyDescent="0.2">
      <c r="B42">
        <v>8</v>
      </c>
      <c r="C42" s="5">
        <v>-2791.1028999999999</v>
      </c>
      <c r="D42" s="2">
        <f t="shared" si="4"/>
        <v>0</v>
      </c>
      <c r="I42" s="6">
        <v>15</v>
      </c>
      <c r="J42">
        <v>0.50370000000020809</v>
      </c>
      <c r="K42">
        <v>7</v>
      </c>
    </row>
    <row r="43" spans="2:11" x14ac:dyDescent="0.2">
      <c r="I43" s="6">
        <v>16</v>
      </c>
      <c r="J43">
        <v>0.24789999999984502</v>
      </c>
      <c r="K43">
        <v>8</v>
      </c>
    </row>
    <row r="44" spans="2:11" x14ac:dyDescent="0.2">
      <c r="D44" s="2">
        <f>MAX(D34:D42)</f>
        <v>0.76719999999977517</v>
      </c>
      <c r="I44" s="6"/>
      <c r="J44">
        <v>0.50370000000020809</v>
      </c>
      <c r="K44">
        <v>9</v>
      </c>
    </row>
    <row r="45" spans="2:11" x14ac:dyDescent="0.2">
      <c r="J45">
        <v>1.2606000000000677</v>
      </c>
      <c r="K45">
        <v>10</v>
      </c>
    </row>
    <row r="46" spans="2:11" x14ac:dyDescent="0.2">
      <c r="J46">
        <v>1.5005999999998494</v>
      </c>
      <c r="K46">
        <v>11</v>
      </c>
    </row>
    <row r="47" spans="2:11" x14ac:dyDescent="0.2">
      <c r="J47">
        <v>1.4722999999999047</v>
      </c>
      <c r="K47">
        <v>12</v>
      </c>
    </row>
    <row r="48" spans="2:11" x14ac:dyDescent="0.2">
      <c r="J48">
        <v>1.518500000000131</v>
      </c>
      <c r="K48">
        <v>13</v>
      </c>
    </row>
    <row r="49" spans="10:11" x14ac:dyDescent="0.2">
      <c r="J49">
        <v>0.94120000000020809</v>
      </c>
      <c r="K49">
        <v>14</v>
      </c>
    </row>
    <row r="50" spans="10:11" x14ac:dyDescent="0.2">
      <c r="J50">
        <v>0.35320000000001528</v>
      </c>
      <c r="K50">
        <v>15</v>
      </c>
    </row>
    <row r="51" spans="10:11" x14ac:dyDescent="0.2">
      <c r="J51">
        <v>0</v>
      </c>
      <c r="K51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1836-88D0-F840-9336-EC4D80A31CC3}">
  <dimension ref="B3:H18"/>
  <sheetViews>
    <sheetView workbookViewId="0">
      <selection activeCell="B18" sqref="B18"/>
    </sheetView>
  </sheetViews>
  <sheetFormatPr baseColWidth="10" defaultRowHeight="16" x14ac:dyDescent="0.2"/>
  <sheetData>
    <row r="3" spans="2:8" x14ac:dyDescent="0.2">
      <c r="B3" t="s">
        <v>21</v>
      </c>
    </row>
    <row r="4" spans="2:8" x14ac:dyDescent="0.2"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</row>
    <row r="5" spans="2:8" x14ac:dyDescent="0.2">
      <c r="B5" s="2">
        <v>-331.29721000000001</v>
      </c>
      <c r="C5">
        <v>619.52</v>
      </c>
      <c r="D5" s="2">
        <v>10.458722226000001</v>
      </c>
      <c r="E5" s="2">
        <v>10.458847619</v>
      </c>
      <c r="F5" s="2">
        <v>5.6636469480000002</v>
      </c>
      <c r="G5" s="2">
        <f>B5/30</f>
        <v>-11.043240333333333</v>
      </c>
      <c r="H5" s="2">
        <f>C5/30</f>
        <v>20.650666666666666</v>
      </c>
    </row>
    <row r="7" spans="2:8" x14ac:dyDescent="0.2">
      <c r="B7" t="s">
        <v>14</v>
      </c>
    </row>
    <row r="8" spans="2:8" x14ac:dyDescent="0.2">
      <c r="B8" t="s">
        <v>6</v>
      </c>
      <c r="C8" t="s">
        <v>16</v>
      </c>
      <c r="D8" t="s">
        <v>22</v>
      </c>
    </row>
    <row r="9" spans="2:8" x14ac:dyDescent="0.2">
      <c r="B9" s="2">
        <v>-318.62842000000001</v>
      </c>
      <c r="C9" s="2">
        <f>B9-29*G5</f>
        <v>1.6255496666666431</v>
      </c>
      <c r="D9">
        <v>-21.69</v>
      </c>
      <c r="E9" t="s">
        <v>23</v>
      </c>
    </row>
    <row r="12" spans="2:8" x14ac:dyDescent="0.2">
      <c r="B12" t="s">
        <v>24</v>
      </c>
    </row>
    <row r="13" spans="2:8" x14ac:dyDescent="0.2">
      <c r="B13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11</v>
      </c>
      <c r="H13" t="s">
        <v>12</v>
      </c>
    </row>
    <row r="14" spans="2:8" x14ac:dyDescent="0.2">
      <c r="B14" s="2">
        <v>-2650.4859999999999</v>
      </c>
      <c r="C14">
        <v>4954.04</v>
      </c>
      <c r="D14" s="2">
        <v>20.915523368999999</v>
      </c>
      <c r="E14" s="2">
        <v>20.915397701</v>
      </c>
      <c r="F14" s="2">
        <v>11.324637597000001</v>
      </c>
      <c r="G14" s="2">
        <f>B14/240</f>
        <v>-11.043691666666666</v>
      </c>
      <c r="H14" s="2">
        <f>C14/240</f>
        <v>20.641833333333334</v>
      </c>
    </row>
    <row r="15" spans="2:8" x14ac:dyDescent="0.2">
      <c r="D15" s="2">
        <f>D14/2</f>
        <v>10.457761684499999</v>
      </c>
      <c r="E15" s="2">
        <f t="shared" ref="E15:F15" si="0">E14/2</f>
        <v>10.4576988505</v>
      </c>
      <c r="F15" s="2">
        <f t="shared" si="0"/>
        <v>5.6623187985000003</v>
      </c>
      <c r="G15" s="2"/>
      <c r="H15" s="2"/>
    </row>
    <row r="16" spans="2:8" x14ac:dyDescent="0.2">
      <c r="B16" t="s">
        <v>14</v>
      </c>
    </row>
    <row r="17" spans="2:5" x14ac:dyDescent="0.2">
      <c r="B17" t="s">
        <v>6</v>
      </c>
      <c r="C17" t="s">
        <v>16</v>
      </c>
      <c r="D17" t="s">
        <v>22</v>
      </c>
    </row>
    <row r="18" spans="2:5" x14ac:dyDescent="0.2">
      <c r="B18" s="4">
        <v>-2638.6008999999999</v>
      </c>
      <c r="C18" s="3">
        <f>B18-239*G14</f>
        <v>0.84140833333322007</v>
      </c>
      <c r="D18">
        <v>-1.9</v>
      </c>
      <c r="E1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alphaU</vt:lpstr>
      <vt:lpstr>betaU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</cp:lastModifiedBy>
  <dcterms:created xsi:type="dcterms:W3CDTF">2019-02-14T16:13:39Z</dcterms:created>
  <dcterms:modified xsi:type="dcterms:W3CDTF">2019-05-15T21:49:37Z</dcterms:modified>
</cp:coreProperties>
</file>