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D05A4CC0-81F4-914D-9196-3A6B47D57598}" xr6:coauthVersionLast="47" xr6:coauthVersionMax="47" xr10:uidLastSave="{00000000-0000-0000-0000-000000000000}"/>
  <bookViews>
    <workbookView xWindow="2500" yWindow="620" windowWidth="21840" windowHeight="15980" activeTab="3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" i="2" l="1"/>
  <c r="G21" i="2"/>
  <c r="H21" i="2"/>
  <c r="J10" i="2" a="1"/>
  <c r="J10" i="2" s="1"/>
  <c r="K11" i="2" s="1"/>
  <c r="F51" i="3" l="1"/>
  <c r="G51" i="3"/>
  <c r="H51" i="3"/>
  <c r="F49" i="3"/>
  <c r="G49" i="3"/>
  <c r="H49" i="3"/>
  <c r="M35" i="3"/>
  <c r="K35" i="3"/>
  <c r="F33" i="3"/>
  <c r="G33" i="3"/>
  <c r="H33" i="3" s="1"/>
  <c r="F37" i="3"/>
  <c r="G37" i="3"/>
  <c r="H37" i="3"/>
  <c r="F35" i="3"/>
  <c r="G35" i="3" s="1"/>
  <c r="H35" i="3" s="1"/>
  <c r="J10" i="3" a="1"/>
  <c r="J10" i="3" s="1"/>
  <c r="K19" i="3"/>
  <c r="F22" i="2" l="1"/>
  <c r="F20" i="2"/>
  <c r="F16" i="2"/>
  <c r="G16" i="2"/>
  <c r="H16" i="2" s="1"/>
  <c r="F17" i="2"/>
  <c r="G17" i="2" s="1"/>
  <c r="H17" i="2" s="1"/>
  <c r="F18" i="2"/>
  <c r="G18" i="2"/>
  <c r="H18" i="2" s="1"/>
  <c r="F19" i="2"/>
  <c r="G19" i="2" s="1"/>
  <c r="H19" i="2" s="1"/>
  <c r="G20" i="2"/>
  <c r="H20" i="2" s="1"/>
  <c r="G22" i="2"/>
  <c r="H22" i="2" s="1"/>
  <c r="F31" i="3"/>
  <c r="G31" i="3" s="1"/>
  <c r="H31" i="3" s="1"/>
  <c r="F32" i="3"/>
  <c r="G32" i="3" s="1"/>
  <c r="H32" i="3" s="1"/>
  <c r="F34" i="3"/>
  <c r="G34" i="3" s="1"/>
  <c r="H34" i="3" s="1"/>
  <c r="F36" i="3"/>
  <c r="G36" i="3"/>
  <c r="H36" i="3" s="1"/>
  <c r="F46" i="3"/>
  <c r="G46" i="3" s="1"/>
  <c r="H46" i="3" s="1"/>
  <c r="F47" i="3"/>
  <c r="G47" i="3" s="1"/>
  <c r="H47" i="3" s="1"/>
  <c r="F48" i="3"/>
  <c r="G48" i="3" s="1"/>
  <c r="H48" i="3" s="1"/>
  <c r="F50" i="3"/>
  <c r="G50" i="3" s="1"/>
  <c r="H50" i="3" s="1"/>
  <c r="F52" i="3"/>
  <c r="G52" i="3"/>
  <c r="H52" i="3" s="1"/>
  <c r="F21" i="3"/>
  <c r="G21" i="3" s="1"/>
  <c r="H21" i="3" s="1"/>
  <c r="F19" i="3"/>
  <c r="G19" i="3" s="1"/>
  <c r="H19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 s="1"/>
  <c r="H22" i="3" s="1"/>
  <c r="F15" i="3"/>
  <c r="G15" i="3" s="1"/>
  <c r="M52" i="3"/>
  <c r="K52" i="3"/>
  <c r="J52" i="3"/>
  <c r="F45" i="3"/>
  <c r="G45" i="3" s="1"/>
  <c r="H45" i="3" s="1"/>
  <c r="J35" i="3"/>
  <c r="F38" i="3"/>
  <c r="G38" i="3" s="1"/>
  <c r="H38" i="3" s="1"/>
  <c r="F30" i="3"/>
  <c r="G30" i="3" s="1"/>
  <c r="H30" i="3" s="1"/>
  <c r="H15" i="3" l="1"/>
  <c r="G28" i="1"/>
  <c r="H28" i="1" s="1"/>
  <c r="F26" i="1"/>
  <c r="H26" i="1" s="1"/>
  <c r="D28" i="1"/>
  <c r="M19" i="6"/>
  <c r="K19" i="6"/>
  <c r="F21" i="6"/>
  <c r="G21" i="6" s="1"/>
  <c r="H21" i="6" s="1"/>
  <c r="F20" i="6"/>
  <c r="G20" i="6" s="1"/>
  <c r="H20" i="6" s="1"/>
  <c r="J19" i="6"/>
  <c r="F19" i="6"/>
  <c r="G19" i="6" s="1"/>
  <c r="H19" i="6" s="1"/>
  <c r="F18" i="6"/>
  <c r="G18" i="6" s="1"/>
  <c r="H18" i="6" s="1"/>
  <c r="F17" i="6"/>
  <c r="G17" i="6" s="1"/>
  <c r="H17" i="6" s="1"/>
  <c r="F16" i="6"/>
  <c r="G16" i="6" s="1"/>
  <c r="H16" i="6" s="1"/>
  <c r="J10" i="6" a="1"/>
  <c r="J10" i="6" s="1"/>
  <c r="F20" i="5"/>
  <c r="G20" i="5" s="1"/>
  <c r="H20" i="5" s="1"/>
  <c r="F19" i="5"/>
  <c r="G19" i="5" s="1"/>
  <c r="H19" i="5" s="1"/>
  <c r="M18" i="5"/>
  <c r="K18" i="5"/>
  <c r="J18" i="5"/>
  <c r="F18" i="5"/>
  <c r="G18" i="5" s="1"/>
  <c r="H18" i="5" s="1"/>
  <c r="F17" i="5"/>
  <c r="G17" i="5" s="1"/>
  <c r="H17" i="5" s="1"/>
  <c r="F16" i="5"/>
  <c r="G16" i="5" s="1"/>
  <c r="H16" i="5" s="1"/>
  <c r="F15" i="5"/>
  <c r="G15" i="5" s="1"/>
  <c r="H15" i="5" s="1"/>
  <c r="J10" i="5" a="1"/>
  <c r="J10" i="5" s="1"/>
  <c r="F20" i="4"/>
  <c r="G20" i="4" s="1"/>
  <c r="H20" i="4" s="1"/>
  <c r="F19" i="4"/>
  <c r="G19" i="4" s="1"/>
  <c r="H19" i="4" s="1"/>
  <c r="M18" i="4"/>
  <c r="K18" i="4"/>
  <c r="J18" i="4"/>
  <c r="F18" i="4"/>
  <c r="G18" i="4" s="1"/>
  <c r="H18" i="4" s="1"/>
  <c r="F17" i="4"/>
  <c r="G17" i="4" s="1"/>
  <c r="H17" i="4" s="1"/>
  <c r="F16" i="4"/>
  <c r="G16" i="4" s="1"/>
  <c r="H16" i="4" s="1"/>
  <c r="F15" i="4"/>
  <c r="G15" i="4" s="1"/>
  <c r="H15" i="4" s="1"/>
  <c r="J10" i="4" a="1"/>
  <c r="J10" i="4" s="1"/>
  <c r="M19" i="3"/>
  <c r="J19" i="3"/>
  <c r="F23" i="3"/>
  <c r="G23" i="3" s="1"/>
  <c r="H23" i="3" s="1"/>
  <c r="F16" i="3"/>
  <c r="G16" i="3" s="1"/>
  <c r="H16" i="3" s="1"/>
  <c r="F15" i="2"/>
  <c r="G15" i="2" s="1"/>
  <c r="M18" i="2"/>
  <c r="K18" i="2"/>
  <c r="J18" i="2"/>
  <c r="H15" i="2" l="1"/>
  <c r="J6" i="2" a="1"/>
  <c r="J6" i="2" s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J6" i="4" a="1"/>
  <c r="J6" i="4" s="1"/>
  <c r="J6" i="5" a="1"/>
  <c r="J6" i="5" s="1"/>
  <c r="J6" i="6" a="1"/>
  <c r="J6" i="6" s="1"/>
  <c r="L7" i="6" l="1"/>
  <c r="K7" i="6"/>
  <c r="K7" i="4"/>
  <c r="L7" i="4"/>
  <c r="K7" i="5"/>
  <c r="L7" i="5"/>
  <c r="J6" i="3" a="1"/>
  <c r="J6" i="3" s="1"/>
  <c r="L7" i="3" l="1"/>
  <c r="K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<sst xmlns="http://schemas.openxmlformats.org/spreadsheetml/2006/main" count="221" uniqueCount="39">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</sst>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'KF-14ZrF4'!$G$15:$G$22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'KF-14ZrF4'!$E$15:$E$22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'KF-14ZrF4'!$C$15:$C$22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'KF-14ZrF4'!$E$15:$E$22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sqref="A1:I28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22"/>
  <sheetViews>
    <sheetView workbookViewId="0">
      <selection activeCell="E4" sqref="E4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LINEST(E15:E20,G15:G20^{1,2})</f>
        <v>1.0870611249123012E-5</v>
      </c>
      <c r="K6">
        <v>-0.12734670319219482</v>
      </c>
      <c r="L6">
        <v>371.75662794701884</v>
      </c>
    </row>
    <row r="7" spans="2:13" x14ac:dyDescent="0.2">
      <c r="B7" t="s">
        <v>36</v>
      </c>
      <c r="J7" t="s">
        <v>23</v>
      </c>
      <c r="K7">
        <f>(-K6+SQRT(K6^2-4*J6*L6))/(2*J6)</f>
        <v>6190.0051344870026</v>
      </c>
      <c r="L7">
        <f>(-K6-SQRT(K6^2-4*J6*L6))/(2*J6)</f>
        <v>5524.7641893142254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LINEST(E15:E20,C15:C20^{1,2})</f>
        <v>0.16652447093387465</v>
      </c>
      <c r="K10">
        <v>145.36664826771252</v>
      </c>
      <c r="L10">
        <v>31724.342804411899</v>
      </c>
    </row>
    <row r="11" spans="2:13" x14ac:dyDescent="0.2">
      <c r="J11" t="s">
        <v>23</v>
      </c>
      <c r="K11" t="e">
        <f>(-K10+SQRT(K10^2-4*J10*L10))/(2*J10)</f>
        <v>#NUM!</v>
      </c>
      <c r="L11" t="e">
        <f>(-K10-SQRT(K10^2-4*J10*L10))/(2*J10)</f>
        <v>#NUM!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54"/>
  <sheetViews>
    <sheetView topLeftCell="A27" workbookViewId="0">
      <selection activeCell="F54" sqref="F54"/>
    </sheetView>
  </sheetViews>
  <sheetFormatPr baseColWidth="10" defaultRowHeight="16" x14ac:dyDescent="0.2"/>
  <cols>
    <col min="10" max="10" width="11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2.3359030669788643E-5</v>
      </c>
      <c r="K6">
        <v>-0.20375854214977837</v>
      </c>
      <c r="L6">
        <v>441.1923909363407</v>
      </c>
    </row>
    <row r="7" spans="2:13" x14ac:dyDescent="0.2">
      <c r="B7" t="s">
        <v>36</v>
      </c>
      <c r="J7" t="s">
        <v>23</v>
      </c>
      <c r="K7">
        <f>(-K6+SQRT(K6^2-4*J6*L6))/(2*J6)</f>
        <v>4728.618388683687</v>
      </c>
      <c r="L7">
        <f>(-K6-SQRT(K6^2-4*J6*L6))/(2*J6)</f>
        <v>3994.2839025192211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LINEST(E15:E22,C15:C22^{1,2})</f>
        <v>0.64089796584491054</v>
      </c>
      <c r="K10">
        <v>671.15504951038633</v>
      </c>
      <c r="L10">
        <v>175708.91049842749</v>
      </c>
    </row>
    <row r="11" spans="2:13" x14ac:dyDescent="0.2">
      <c r="J11" t="s">
        <v>23</v>
      </c>
      <c r="K11">
        <f>(-K10+SQRT(K10^2-4*J10*L10))/(2*J10)</f>
        <v>-522.21681183789099</v>
      </c>
      <c r="L11">
        <f>(-K10-SQRT(K10^2-4*J10*L10))/(2*J10)</f>
        <v>-524.99364174123252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0.95</v>
      </c>
      <c r="C15">
        <v>-528.25467925555597</v>
      </c>
      <c r="D15">
        <v>24.0418186666667</v>
      </c>
      <c r="E15">
        <v>14.2376111111111</v>
      </c>
      <c r="F15">
        <f>$F$10*B15</f>
        <v>15.2</v>
      </c>
      <c r="G15">
        <f t="shared" ref="G15" si="0">F15^3</f>
        <v>3511.8079999999995</v>
      </c>
      <c r="H15">
        <f>$B$8/G15/(1E-24)</f>
        <v>2.5251152682606799</v>
      </c>
    </row>
    <row r="16" spans="2:13" x14ac:dyDescent="0.2">
      <c r="B16">
        <v>0.96</v>
      </c>
      <c r="C16">
        <v>-527.84212601333297</v>
      </c>
      <c r="D16">
        <v>23.9372557777778</v>
      </c>
      <c r="E16">
        <v>8.47206444444444</v>
      </c>
      <c r="F16">
        <f>$F$10*B16</f>
        <v>15.36</v>
      </c>
      <c r="G16">
        <f t="shared" ref="G16:G23" si="1">F16^3</f>
        <v>3623.8786559999999</v>
      </c>
      <c r="H16">
        <f>$B$8/G16/(1E-24)</f>
        <v>2.4470245396649397</v>
      </c>
    </row>
    <row r="17" spans="2:13" x14ac:dyDescent="0.2">
      <c r="B17">
        <v>0.97</v>
      </c>
      <c r="C17">
        <v>-527.18377083111102</v>
      </c>
      <c r="D17">
        <v>24.066739999999999</v>
      </c>
      <c r="E17">
        <v>6.4389200000000004</v>
      </c>
      <c r="F17">
        <f t="shared" ref="F17:F22" si="2">$F$10*B17</f>
        <v>15.52</v>
      </c>
      <c r="G17">
        <f t="shared" ref="G17:G22" si="3">F17^3</f>
        <v>3738.3086079999998</v>
      </c>
      <c r="H17">
        <f t="shared" ref="H17:H22" si="4">$B$8/G17/(1E-24)</f>
        <v>2.3721209054338193</v>
      </c>
    </row>
    <row r="18" spans="2:13" x14ac:dyDescent="0.2">
      <c r="B18">
        <v>0.98</v>
      </c>
      <c r="C18">
        <v>-525.92149071333301</v>
      </c>
      <c r="D18">
        <v>23.891061333333301</v>
      </c>
      <c r="E18">
        <v>2.7732222222222198</v>
      </c>
      <c r="F18">
        <f t="shared" si="2"/>
        <v>15.68</v>
      </c>
      <c r="G18">
        <f t="shared" si="3"/>
        <v>3855.1224319999997</v>
      </c>
      <c r="H18">
        <f t="shared" si="4"/>
        <v>2.3002434180539151</v>
      </c>
    </row>
    <row r="19" spans="2:13" x14ac:dyDescent="0.2">
      <c r="B19">
        <v>0.98499999999999999</v>
      </c>
      <c r="C19">
        <v>-525.56425348222206</v>
      </c>
      <c r="D19">
        <v>24.092456666666699</v>
      </c>
      <c r="E19">
        <v>1.25029777777778</v>
      </c>
      <c r="F19">
        <f t="shared" si="2"/>
        <v>15.76</v>
      </c>
      <c r="G19">
        <f t="shared" si="3"/>
        <v>3914.4309760000001</v>
      </c>
      <c r="H19">
        <f t="shared" si="4"/>
        <v>2.2653918422292807</v>
      </c>
      <c r="I19">
        <v>3994.2839025192211</v>
      </c>
      <c r="J19">
        <f>I19^(1/3)</f>
        <v>15.866445465692877</v>
      </c>
      <c r="K19">
        <f>$B$8/(I19*(10^-24))</f>
        <v>2.2201025806921408</v>
      </c>
      <c r="L19">
        <v>-524.99364174123298</v>
      </c>
      <c r="M19">
        <f>L19/L21</f>
        <v>-7.4999091677319001</v>
      </c>
    </row>
    <row r="20" spans="2:13" x14ac:dyDescent="0.2">
      <c r="B20">
        <v>0.99</v>
      </c>
      <c r="C20">
        <v>-525.34512331333406</v>
      </c>
      <c r="D20">
        <v>24.265241777777799</v>
      </c>
      <c r="E20">
        <v>0.96986444444444497</v>
      </c>
      <c r="F20">
        <f t="shared" si="2"/>
        <v>15.84</v>
      </c>
      <c r="G20">
        <f t="shared" si="3"/>
        <v>3974.3447039999996</v>
      </c>
      <c r="H20">
        <f t="shared" si="4"/>
        <v>2.2312407857011092</v>
      </c>
    </row>
    <row r="21" spans="2:13" x14ac:dyDescent="0.2">
      <c r="B21">
        <v>0.995</v>
      </c>
      <c r="C21">
        <v>-524.15501022222304</v>
      </c>
      <c r="D21">
        <v>24.065220888888899</v>
      </c>
      <c r="E21">
        <v>-0.47470888888888901</v>
      </c>
      <c r="F21">
        <f t="shared" si="2"/>
        <v>15.92</v>
      </c>
      <c r="G21">
        <f t="shared" si="3"/>
        <v>4034.8666880000001</v>
      </c>
      <c r="H21">
        <f t="shared" si="4"/>
        <v>2.1977727359303527</v>
      </c>
      <c r="K21" t="s">
        <v>8</v>
      </c>
      <c r="L21">
        <v>70</v>
      </c>
    </row>
    <row r="22" spans="2:13" x14ac:dyDescent="0.2">
      <c r="B22">
        <v>1</v>
      </c>
      <c r="C22">
        <v>-523.81104607333305</v>
      </c>
      <c r="D22">
        <v>24.041715111111099</v>
      </c>
      <c r="E22">
        <v>-1.9249666666666601</v>
      </c>
      <c r="F22">
        <f t="shared" si="2"/>
        <v>16</v>
      </c>
      <c r="G22">
        <f t="shared" si="3"/>
        <v>4096</v>
      </c>
      <c r="H22">
        <f t="shared" si="4"/>
        <v>2.1649707031250003</v>
      </c>
    </row>
    <row r="23" spans="2:13" x14ac:dyDescent="0.2">
      <c r="B23">
        <v>1.02</v>
      </c>
      <c r="C23">
        <v>-521.49088338000001</v>
      </c>
      <c r="D23">
        <v>23.771260444444401</v>
      </c>
      <c r="E23">
        <v>-4.7992933333333303</v>
      </c>
      <c r="F23">
        <f t="shared" ref="F23" si="5">$F$10*B23</f>
        <v>16.32</v>
      </c>
      <c r="G23">
        <f t="shared" si="1"/>
        <v>4346.7079679999997</v>
      </c>
      <c r="H23">
        <f t="shared" ref="H23" si="6">$B$8/G23/(1E-24)</f>
        <v>2.0401002471947067</v>
      </c>
    </row>
    <row r="27" spans="2:13" x14ac:dyDescent="0.2">
      <c r="B27">
        <v>1200</v>
      </c>
    </row>
    <row r="28" spans="2:13" x14ac:dyDescent="0.2">
      <c r="H28" t="s">
        <v>26</v>
      </c>
    </row>
    <row r="29" spans="2:13" x14ac:dyDescent="0.2"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30</v>
      </c>
      <c r="K29" t="s">
        <v>32</v>
      </c>
      <c r="L29" t="s">
        <v>34</v>
      </c>
      <c r="M29" t="s">
        <v>35</v>
      </c>
    </row>
    <row r="30" spans="2:13" x14ac:dyDescent="0.2">
      <c r="B30">
        <v>0.96</v>
      </c>
      <c r="C30">
        <v>-525.45463531999997</v>
      </c>
      <c r="D30">
        <v>26.361683777777799</v>
      </c>
      <c r="E30">
        <v>10.8266288888889</v>
      </c>
      <c r="F30">
        <f>$F$10*B30</f>
        <v>15.36</v>
      </c>
      <c r="G30">
        <f t="shared" ref="G30" si="7">F30^3</f>
        <v>3623.8786559999999</v>
      </c>
      <c r="H30">
        <f>$B$8/G30/(1E-24)</f>
        <v>2.4470245396649397</v>
      </c>
    </row>
    <row r="31" spans="2:13" x14ac:dyDescent="0.2">
      <c r="B31">
        <v>0.97</v>
      </c>
      <c r="C31">
        <v>-524.46697975333302</v>
      </c>
      <c r="D31">
        <v>26.1851522222222</v>
      </c>
      <c r="E31">
        <v>6.86597777777778</v>
      </c>
      <c r="F31">
        <f t="shared" ref="F31:F37" si="8">$F$10*B31</f>
        <v>15.52</v>
      </c>
      <c r="G31">
        <f t="shared" ref="G31:G37" si="9">F31^3</f>
        <v>3738.3086079999998</v>
      </c>
      <c r="H31">
        <f t="shared" ref="H31:H37" si="10">$B$8/G31/(1E-24)</f>
        <v>2.3721209054338193</v>
      </c>
    </row>
    <row r="32" spans="2:13" x14ac:dyDescent="0.2">
      <c r="B32">
        <v>0.98</v>
      </c>
      <c r="C32">
        <v>-524.47880021555602</v>
      </c>
      <c r="D32">
        <v>26.180476444444398</v>
      </c>
      <c r="E32">
        <v>4.0373111111111104</v>
      </c>
      <c r="F32">
        <f t="shared" si="8"/>
        <v>15.68</v>
      </c>
      <c r="G32">
        <f t="shared" si="9"/>
        <v>3855.1224319999997</v>
      </c>
      <c r="H32">
        <f t="shared" si="10"/>
        <v>2.3002434180539151</v>
      </c>
    </row>
    <row r="33" spans="2:13" x14ac:dyDescent="0.2">
      <c r="B33">
        <v>0.98499999999999999</v>
      </c>
      <c r="F33">
        <f t="shared" ref="F33" si="11">$F$10*B33</f>
        <v>15.76</v>
      </c>
      <c r="G33">
        <f t="shared" ref="G33" si="12">F33^3</f>
        <v>3914.4309760000001</v>
      </c>
      <c r="H33">
        <f t="shared" si="10"/>
        <v>2.2653918422292807</v>
      </c>
    </row>
    <row r="34" spans="2:13" x14ac:dyDescent="0.2">
      <c r="B34">
        <v>0.99</v>
      </c>
      <c r="C34">
        <v>-522.44468174666702</v>
      </c>
      <c r="D34">
        <v>26.290647111111099</v>
      </c>
      <c r="E34">
        <v>2.0696022222222199</v>
      </c>
      <c r="F34">
        <f t="shared" si="8"/>
        <v>15.84</v>
      </c>
      <c r="G34">
        <f t="shared" si="9"/>
        <v>3974.3447039999996</v>
      </c>
      <c r="H34">
        <f t="shared" si="10"/>
        <v>2.2312407857011092</v>
      </c>
    </row>
    <row r="35" spans="2:13" x14ac:dyDescent="0.2">
      <c r="B35">
        <v>0.995</v>
      </c>
      <c r="F35">
        <f t="shared" si="8"/>
        <v>15.92</v>
      </c>
      <c r="G35">
        <f t="shared" si="9"/>
        <v>4034.8666880000001</v>
      </c>
      <c r="H35">
        <f t="shared" si="10"/>
        <v>2.1977727359303527</v>
      </c>
      <c r="J35">
        <f>I35^(1/3)</f>
        <v>0</v>
      </c>
      <c r="K35" t="e">
        <f>$B$8/(I35*(10^-24))</f>
        <v>#DIV/0!</v>
      </c>
      <c r="M35">
        <f>L35/L37</f>
        <v>0</v>
      </c>
    </row>
    <row r="36" spans="2:13" x14ac:dyDescent="0.2">
      <c r="B36">
        <v>1</v>
      </c>
      <c r="C36">
        <v>-521.40108918666601</v>
      </c>
      <c r="D36">
        <v>26.053430888888901</v>
      </c>
      <c r="E36">
        <v>-0.46448444444444298</v>
      </c>
      <c r="F36">
        <f t="shared" si="8"/>
        <v>16</v>
      </c>
      <c r="G36">
        <f t="shared" si="9"/>
        <v>4096</v>
      </c>
      <c r="H36">
        <f t="shared" si="10"/>
        <v>2.1649707031250003</v>
      </c>
    </row>
    <row r="37" spans="2:13" x14ac:dyDescent="0.2">
      <c r="B37">
        <v>1.0049999999999999</v>
      </c>
      <c r="F37">
        <f t="shared" si="8"/>
        <v>16.079999999999998</v>
      </c>
      <c r="G37">
        <f t="shared" si="9"/>
        <v>4157.7477119999985</v>
      </c>
      <c r="H37">
        <f t="shared" si="10"/>
        <v>2.132818202125681</v>
      </c>
      <c r="K37" t="s">
        <v>8</v>
      </c>
      <c r="L37">
        <v>70</v>
      </c>
    </row>
    <row r="38" spans="2:13" x14ac:dyDescent="0.2">
      <c r="B38">
        <v>1.02</v>
      </c>
      <c r="C38">
        <v>-519.23876108444495</v>
      </c>
      <c r="D38">
        <v>26.287757111111102</v>
      </c>
      <c r="E38">
        <v>-3.5029422222222202</v>
      </c>
      <c r="F38">
        <f t="shared" ref="F38" si="13">$F$10*B38</f>
        <v>16.32</v>
      </c>
      <c r="G38">
        <f t="shared" ref="G38" si="14">F38^3</f>
        <v>4346.7079679999997</v>
      </c>
      <c r="H38">
        <f t="shared" ref="H38" si="15">$B$8/G38/(1E-24)</f>
        <v>2.0401002471947067</v>
      </c>
    </row>
    <row r="42" spans="2:13" x14ac:dyDescent="0.2">
      <c r="B42">
        <v>1300</v>
      </c>
    </row>
    <row r="43" spans="2:13" x14ac:dyDescent="0.2">
      <c r="H43" t="s">
        <v>26</v>
      </c>
    </row>
    <row r="44" spans="2:13" x14ac:dyDescent="0.2"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30</v>
      </c>
      <c r="K44" t="s">
        <v>32</v>
      </c>
      <c r="L44" t="s">
        <v>34</v>
      </c>
      <c r="M44" t="s">
        <v>35</v>
      </c>
    </row>
    <row r="45" spans="2:13" x14ac:dyDescent="0.2">
      <c r="B45">
        <v>0.96</v>
      </c>
      <c r="C45">
        <v>-523.37667997999995</v>
      </c>
      <c r="D45">
        <v>28.074015111111098</v>
      </c>
      <c r="E45">
        <v>12.820624444444499</v>
      </c>
      <c r="F45">
        <f>$F$10*B45</f>
        <v>15.36</v>
      </c>
      <c r="G45">
        <f t="shared" ref="G45" si="16">F45^3</f>
        <v>3623.8786559999999</v>
      </c>
      <c r="H45">
        <f>$B$8/G45/(1E-24)</f>
        <v>2.4470245396649397</v>
      </c>
    </row>
    <row r="46" spans="2:13" x14ac:dyDescent="0.2">
      <c r="B46">
        <v>0.97</v>
      </c>
      <c r="C46">
        <v>-522.04771110888805</v>
      </c>
      <c r="D46">
        <v>28.5797197777778</v>
      </c>
      <c r="E46">
        <v>9.2870533333333292</v>
      </c>
      <c r="F46">
        <f t="shared" ref="F46:F52" si="17">$F$10*B46</f>
        <v>15.52</v>
      </c>
      <c r="G46">
        <f t="shared" ref="G46:G52" si="18">F46^3</f>
        <v>3738.3086079999998</v>
      </c>
      <c r="H46">
        <f t="shared" ref="H46:H52" si="19">$B$8/G46/(1E-24)</f>
        <v>2.3721209054338193</v>
      </c>
    </row>
    <row r="47" spans="2:13" x14ac:dyDescent="0.2">
      <c r="B47">
        <v>0.98</v>
      </c>
      <c r="C47">
        <v>-521.28418319555499</v>
      </c>
      <c r="D47">
        <v>28.730115333333298</v>
      </c>
      <c r="E47">
        <v>6.1875311111111104</v>
      </c>
      <c r="F47">
        <f t="shared" si="17"/>
        <v>15.68</v>
      </c>
      <c r="G47">
        <f t="shared" si="18"/>
        <v>3855.1224319999997</v>
      </c>
      <c r="H47">
        <f t="shared" si="19"/>
        <v>2.3002434180539151</v>
      </c>
    </row>
    <row r="48" spans="2:13" x14ac:dyDescent="0.2">
      <c r="B48">
        <v>0.99</v>
      </c>
      <c r="C48">
        <v>-519.98656403111102</v>
      </c>
      <c r="D48">
        <v>28.2896246666667</v>
      </c>
      <c r="E48">
        <v>3.53874222222223</v>
      </c>
      <c r="F48">
        <f t="shared" si="17"/>
        <v>15.84</v>
      </c>
      <c r="G48">
        <f t="shared" si="18"/>
        <v>3974.3447039999996</v>
      </c>
      <c r="H48">
        <f t="shared" si="19"/>
        <v>2.2312407857011092</v>
      </c>
    </row>
    <row r="49" spans="2:13" x14ac:dyDescent="0.2">
      <c r="B49">
        <v>0.995</v>
      </c>
      <c r="F49">
        <f t="shared" si="17"/>
        <v>15.92</v>
      </c>
      <c r="G49">
        <f t="shared" si="18"/>
        <v>4034.8666880000001</v>
      </c>
      <c r="H49">
        <f t="shared" si="19"/>
        <v>2.1977727359303527</v>
      </c>
    </row>
    <row r="50" spans="2:13" x14ac:dyDescent="0.2">
      <c r="B50">
        <v>1</v>
      </c>
      <c r="C50">
        <v>-519.41449992000003</v>
      </c>
      <c r="D50">
        <v>28.180623333333301</v>
      </c>
      <c r="E50">
        <v>1.3138777777777799</v>
      </c>
      <c r="F50">
        <f t="shared" si="17"/>
        <v>16</v>
      </c>
      <c r="G50">
        <f t="shared" si="18"/>
        <v>4096</v>
      </c>
      <c r="H50">
        <f t="shared" si="19"/>
        <v>2.1649707031250003</v>
      </c>
    </row>
    <row r="51" spans="2:13" x14ac:dyDescent="0.2">
      <c r="B51">
        <v>1.0049999999999999</v>
      </c>
      <c r="F51">
        <f t="shared" si="17"/>
        <v>16.079999999999998</v>
      </c>
      <c r="G51">
        <f t="shared" si="18"/>
        <v>4157.7477119999985</v>
      </c>
      <c r="H51">
        <f t="shared" si="19"/>
        <v>2.132818202125681</v>
      </c>
    </row>
    <row r="52" spans="2:13" x14ac:dyDescent="0.2">
      <c r="B52">
        <v>1.01</v>
      </c>
      <c r="C52">
        <v>-519.01832318444497</v>
      </c>
      <c r="D52">
        <v>28.218963111111101</v>
      </c>
      <c r="E52">
        <v>-1.0133333333333301</v>
      </c>
      <c r="F52">
        <f t="shared" si="17"/>
        <v>16.16</v>
      </c>
      <c r="G52">
        <f t="shared" si="18"/>
        <v>4220.1128959999996</v>
      </c>
      <c r="H52">
        <f t="shared" si="19"/>
        <v>2.1012992350051105</v>
      </c>
      <c r="J52">
        <f>I52^(1/3)</f>
        <v>0</v>
      </c>
      <c r="K52" t="e">
        <f>$L$5/(I52*(10^-24))</f>
        <v>#VALUE!</v>
      </c>
      <c r="M52">
        <f>L52/L54</f>
        <v>0</v>
      </c>
    </row>
    <row r="54" spans="2:13" x14ac:dyDescent="0.2">
      <c r="K54" t="s">
        <v>8</v>
      </c>
      <c r="L54">
        <v>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20"/>
  <sheetViews>
    <sheetView tabSelected="1" workbookViewId="0">
      <selection activeCell="C18" sqref="C18:E18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LINEST(E15:E20,G15:G20^{1,2})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t="e" cm="1">
        <f t="array" ref="J10">LINEST(E15:E20,C15:C20^{1,2})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0.85</v>
      </c>
      <c r="F15">
        <f>$F$10*B15</f>
        <v>13.6</v>
      </c>
      <c r="G15">
        <f t="shared" ref="G15:G20" si="0">F15^3</f>
        <v>2515.4559999999997</v>
      </c>
      <c r="H15">
        <f>$B$8/G15/(1E-24)</f>
        <v>4.1738627111744355</v>
      </c>
    </row>
    <row r="16" spans="2:13" x14ac:dyDescent="0.2">
      <c r="B16">
        <v>0.9</v>
      </c>
      <c r="C16">
        <v>-738.15021110666703</v>
      </c>
      <c r="D16">
        <v>30.875274444444401</v>
      </c>
      <c r="E16">
        <v>40.525320000000001</v>
      </c>
      <c r="F16">
        <f t="shared" ref="F16:F20" si="1">$F$10*B16</f>
        <v>14.4</v>
      </c>
      <c r="G16">
        <f t="shared" si="0"/>
        <v>2985.9840000000004</v>
      </c>
      <c r="H16">
        <f t="shared" ref="H16:H20" si="2">$B$8/G16/(1E-24)</f>
        <v>3.5161501200274339</v>
      </c>
    </row>
    <row r="17" spans="2:13" x14ac:dyDescent="0.2">
      <c r="B17">
        <v>0.95</v>
      </c>
      <c r="C17">
        <v>-738.18883640222202</v>
      </c>
      <c r="D17">
        <v>30.8369173333333</v>
      </c>
      <c r="E17">
        <v>11.716013333333301</v>
      </c>
      <c r="F17">
        <f t="shared" si="1"/>
        <v>15.2</v>
      </c>
      <c r="G17">
        <f t="shared" si="0"/>
        <v>3511.8079999999995</v>
      </c>
      <c r="H17">
        <f t="shared" si="2"/>
        <v>2.9896759731739322</v>
      </c>
    </row>
    <row r="18" spans="2:13" x14ac:dyDescent="0.2">
      <c r="B18">
        <v>1</v>
      </c>
      <c r="C18">
        <v>-734.14406826666595</v>
      </c>
      <c r="D18">
        <v>30.729821777777801</v>
      </c>
      <c r="E18">
        <v>-0.85568666666666604</v>
      </c>
      <c r="F18">
        <f t="shared" si="1"/>
        <v>16</v>
      </c>
      <c r="G18">
        <f t="shared" si="0"/>
        <v>4096</v>
      </c>
      <c r="H18">
        <f t="shared" si="2"/>
        <v>2.5632734374999999</v>
      </c>
      <c r="J18">
        <f>I18^(1/3)</f>
        <v>0</v>
      </c>
      <c r="K18" t="e">
        <f>$L$5/(I18*(10^-24))</f>
        <v>#VALUE!</v>
      </c>
      <c r="M18">
        <f>L18/L20</f>
        <v>0</v>
      </c>
    </row>
    <row r="19" spans="2:13" x14ac:dyDescent="0.2">
      <c r="F19">
        <f t="shared" si="1"/>
        <v>0</v>
      </c>
      <c r="G19">
        <f t="shared" si="0"/>
        <v>0</v>
      </c>
      <c r="H19" t="e">
        <f t="shared" si="2"/>
        <v>#DIV/0!</v>
      </c>
    </row>
    <row r="20" spans="2:13" x14ac:dyDescent="0.2">
      <c r="F20">
        <f t="shared" si="1"/>
        <v>0</v>
      </c>
      <c r="G20">
        <f t="shared" si="0"/>
        <v>0</v>
      </c>
      <c r="H20" t="e">
        <f t="shared" si="2"/>
        <v>#DIV/0!</v>
      </c>
      <c r="K20" t="s">
        <v>8</v>
      </c>
      <c r="L2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20"/>
  <sheetViews>
    <sheetView topLeftCell="A4" workbookViewId="0">
      <selection activeCell="G10" sqref="G10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LINEST(E15:E20,G15:G20^{1,2})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t="e" cm="1">
        <f t="array" ref="J10">LINEST(E15:E20,C15:C20^{1,2})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0.92</v>
      </c>
      <c r="F15">
        <f>$F$10*B15</f>
        <v>13.8</v>
      </c>
      <c r="G15">
        <f t="shared" ref="G15:G20" si="0">F15^3</f>
        <v>2628.0720000000006</v>
      </c>
      <c r="H15">
        <f>$B$8/G15/(1E-24)</f>
        <v>3.6729967824321399</v>
      </c>
    </row>
    <row r="16" spans="2:13" x14ac:dyDescent="0.2">
      <c r="B16">
        <v>0.94</v>
      </c>
      <c r="F16">
        <f t="shared" ref="F16:F20" si="1">$F$10*B16</f>
        <v>14.1</v>
      </c>
      <c r="G16">
        <f t="shared" si="0"/>
        <v>2803.221</v>
      </c>
      <c r="H16">
        <f t="shared" ref="H16:H20" si="2">$B$8/G16/(1E-24)</f>
        <v>3.4435030274102552</v>
      </c>
    </row>
    <row r="17" spans="2:13" x14ac:dyDescent="0.2">
      <c r="B17">
        <v>0.96</v>
      </c>
      <c r="F17">
        <f t="shared" si="1"/>
        <v>14.399999999999999</v>
      </c>
      <c r="G17">
        <f t="shared" si="0"/>
        <v>2985.983999999999</v>
      </c>
      <c r="H17">
        <f t="shared" si="2"/>
        <v>3.2327366790980809</v>
      </c>
    </row>
    <row r="18" spans="2:13" x14ac:dyDescent="0.2">
      <c r="B18">
        <v>0.98</v>
      </c>
      <c r="F18">
        <f t="shared" si="1"/>
        <v>14.7</v>
      </c>
      <c r="G18">
        <f t="shared" si="0"/>
        <v>3176.5229999999997</v>
      </c>
      <c r="H18">
        <f t="shared" si="2"/>
        <v>3.0388257853004697</v>
      </c>
      <c r="J18">
        <f>I18^(1/3)</f>
        <v>0</v>
      </c>
      <c r="K18" t="e">
        <f>$L$5/(I18*(10^-24))</f>
        <v>#VALUE!</v>
      </c>
      <c r="M18">
        <f>L18/L20</f>
        <v>0</v>
      </c>
    </row>
    <row r="19" spans="2:13" x14ac:dyDescent="0.2">
      <c r="B19">
        <v>1</v>
      </c>
      <c r="F19">
        <f t="shared" si="1"/>
        <v>15</v>
      </c>
      <c r="G19">
        <f t="shared" si="0"/>
        <v>3375</v>
      </c>
      <c r="H19">
        <f t="shared" si="2"/>
        <v>2.8601185185185192</v>
      </c>
    </row>
    <row r="20" spans="2:13" x14ac:dyDescent="0.2">
      <c r="B20">
        <v>1.02</v>
      </c>
      <c r="F20">
        <f t="shared" si="1"/>
        <v>15.3</v>
      </c>
      <c r="G20">
        <f t="shared" si="0"/>
        <v>3581.5770000000007</v>
      </c>
      <c r="H20">
        <f t="shared" si="2"/>
        <v>2.695153559451605</v>
      </c>
      <c r="K20" t="s">
        <v>8</v>
      </c>
      <c r="L2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21"/>
  <sheetViews>
    <sheetView workbookViewId="0">
      <selection activeCell="I33" sqref="I33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LINEST(E16:E21,G16:G21^{1,2})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16.5</v>
      </c>
      <c r="I10" t="s">
        <v>22</v>
      </c>
      <c r="J10" t="e" cm="1">
        <f t="array" ref="J10">LINEST(E16:E21,C16:C21^{1,2})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</v>
      </c>
    </row>
    <row r="16" spans="2:13" x14ac:dyDescent="0.2">
      <c r="B16">
        <v>0.92</v>
      </c>
      <c r="F16">
        <f>$F$10*B16</f>
        <v>15.180000000000001</v>
      </c>
      <c r="G16">
        <f t="shared" ref="G16:G21" si="0">F16^3</f>
        <v>3497.9638320000013</v>
      </c>
      <c r="H16">
        <f>$B$8/G16/(1E-24)</f>
        <v>2.6509021949201212</v>
      </c>
    </row>
    <row r="17" spans="2:13" x14ac:dyDescent="0.2">
      <c r="B17">
        <v>0.94</v>
      </c>
      <c r="F17">
        <f t="shared" ref="F17:F21" si="1">$F$10*B17</f>
        <v>15.51</v>
      </c>
      <c r="G17">
        <f t="shared" si="0"/>
        <v>3731.0871510000002</v>
      </c>
      <c r="H17">
        <f t="shared" ref="H17:H21" si="2">$B$8/G17/(1E-24)</f>
        <v>2.4852702777298381</v>
      </c>
    </row>
    <row r="18" spans="2:13" x14ac:dyDescent="0.2">
      <c r="B18">
        <v>0.96</v>
      </c>
      <c r="F18">
        <f t="shared" si="1"/>
        <v>15.84</v>
      </c>
      <c r="G18">
        <f t="shared" si="0"/>
        <v>3974.3447039999996</v>
      </c>
      <c r="H18">
        <f t="shared" si="2"/>
        <v>2.3331544419555215</v>
      </c>
    </row>
    <row r="19" spans="2:13" x14ac:dyDescent="0.2">
      <c r="B19">
        <v>0.98</v>
      </c>
      <c r="F19">
        <f t="shared" si="1"/>
        <v>16.169999999999998</v>
      </c>
      <c r="G19">
        <f t="shared" si="0"/>
        <v>4227.9521129999985</v>
      </c>
      <c r="H19">
        <f t="shared" si="2"/>
        <v>2.1932036485201327</v>
      </c>
      <c r="J19">
        <f>I19^(1/3)</f>
        <v>0</v>
      </c>
      <c r="K19" t="e">
        <f>$B$8/(I19*(10^-24))</f>
        <v>#DIV/0!</v>
      </c>
      <c r="M19">
        <f>L19/L21</f>
        <v>0</v>
      </c>
    </row>
    <row r="20" spans="2:13" x14ac:dyDescent="0.2">
      <c r="B20">
        <v>1</v>
      </c>
      <c r="F20">
        <f t="shared" si="1"/>
        <v>16.5</v>
      </c>
      <c r="G20">
        <f t="shared" si="0"/>
        <v>4492.125</v>
      </c>
      <c r="H20">
        <f t="shared" si="2"/>
        <v>2.0642257283579601</v>
      </c>
    </row>
    <row r="21" spans="2:13" x14ac:dyDescent="0.2">
      <c r="B21">
        <v>1.02</v>
      </c>
      <c r="F21">
        <f t="shared" si="1"/>
        <v>16.830000000000002</v>
      </c>
      <c r="G21">
        <f t="shared" si="0"/>
        <v>4767.0789870000017</v>
      </c>
      <c r="H21">
        <f t="shared" si="2"/>
        <v>1.9451660073783454</v>
      </c>
      <c r="K21" t="s">
        <v>8</v>
      </c>
      <c r="L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KF</vt:lpstr>
      <vt:lpstr>KF-14ZrF4</vt:lpstr>
      <vt:lpstr>KF-42ZrF4</vt:lpstr>
      <vt:lpstr>KF-55ZrF4</vt:lpstr>
      <vt:lpstr>ZrF4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2022-07-15T14:33:57Z</dcterms:created>
  <dcterms:modified xsi:type="dcterms:W3CDTF">2022-08-17T20:38:34Z</dcterms:modified>
</cp:coreProperties>
</file>