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F5A8183D-9F96-1E4C-8DB1-8A786BCC172A}" xr6:coauthVersionLast="47" xr6:coauthVersionMax="47" xr10:uidLastSave="{00000000-0000-0000-0000-000000000000}"/>
  <bookViews>
    <workbookView minimized="1" xWindow="1620" yWindow="1500" windowWidth="23240" windowHeight="14000" activeTab="1" xr2:uid="{DEF8931A-A5EB-4C60-8277-862129A39697}"/>
  </bookViews>
  <sheets>
    <sheet name="MATLAB" sheetId="5" r:id="rId1"/>
    <sheet name="Summary" sheetId="3" r:id="rId2"/>
    <sheet name="Beeler Data" sheetId="4" r:id="rId3"/>
    <sheet name="Progress" sheetId="1" r:id="rId4"/>
    <sheet name="Vol Factor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8" i="5"/>
  <c r="E9" i="5"/>
  <c r="E10" i="5"/>
  <c r="E11" i="5"/>
  <c r="E12" i="5"/>
  <c r="E14" i="5"/>
  <c r="E15" i="5"/>
  <c r="E16" i="5"/>
  <c r="E17" i="5"/>
  <c r="E18" i="5"/>
  <c r="E20" i="5"/>
  <c r="E21" i="5"/>
  <c r="E22" i="5"/>
  <c r="E23" i="5"/>
  <c r="E24" i="5"/>
  <c r="E2" i="5"/>
  <c r="G2" i="5"/>
  <c r="M49" i="5" a="1"/>
  <c r="M49" i="5" s="1"/>
  <c r="M50" i="5" s="1"/>
  <c r="J49" i="5" a="1"/>
  <c r="J49" i="5" s="1"/>
  <c r="J50" i="5" s="1"/>
  <c r="J51" i="5" s="1"/>
  <c r="M45" i="5" a="1"/>
  <c r="M45" i="5" s="1"/>
  <c r="M46" i="5" s="1"/>
  <c r="J45" i="5" a="1"/>
  <c r="J45" i="5" s="1"/>
  <c r="J46" i="5" s="1"/>
  <c r="J47" i="5" s="1"/>
  <c r="J42" i="5" a="1"/>
  <c r="J42" i="5" s="1"/>
  <c r="J43" i="5" s="1"/>
  <c r="M41" i="5" a="1"/>
  <c r="M41" i="5" s="1"/>
  <c r="M42" i="5" s="1"/>
  <c r="J41" i="5" a="1"/>
  <c r="J41" i="5" s="1"/>
  <c r="M36" i="5" a="1"/>
  <c r="M36" i="5" s="1"/>
  <c r="M37" i="5" s="1"/>
  <c r="J36" i="5" a="1"/>
  <c r="J36" i="5" s="1"/>
  <c r="J37" i="5" s="1"/>
  <c r="J38" i="5" s="1"/>
  <c r="M31" i="5" a="1"/>
  <c r="M31" i="5" s="1"/>
  <c r="M32" i="5" s="1"/>
  <c r="J31" i="5" a="1"/>
  <c r="J31" i="5" s="1"/>
  <c r="J32" i="5" s="1"/>
  <c r="J33" i="5" s="1"/>
  <c r="M26" i="5" a="1"/>
  <c r="M26" i="5" s="1"/>
  <c r="M27" i="5" s="1"/>
  <c r="J26" i="5" a="1"/>
  <c r="J26" i="5" s="1"/>
  <c r="J27" i="5" s="1"/>
  <c r="J28" i="5" s="1"/>
  <c r="O24" i="5"/>
  <c r="L24" i="5"/>
  <c r="J24" i="5"/>
  <c r="K24" i="5" s="1"/>
  <c r="D24" i="5"/>
  <c r="G24" i="5" s="1"/>
  <c r="O23" i="5"/>
  <c r="L23" i="5"/>
  <c r="J23" i="5"/>
  <c r="K23" i="5" s="1"/>
  <c r="D23" i="5"/>
  <c r="G23" i="5" s="1"/>
  <c r="O22" i="5"/>
  <c r="L22" i="5"/>
  <c r="J22" i="5"/>
  <c r="K22" i="5" s="1"/>
  <c r="D22" i="5"/>
  <c r="G22" i="5" s="1"/>
  <c r="O21" i="5"/>
  <c r="N21" i="5"/>
  <c r="N22" i="5" s="1"/>
  <c r="L21" i="5"/>
  <c r="J21" i="5"/>
  <c r="K21" i="5" s="1"/>
  <c r="D21" i="5"/>
  <c r="G21" i="5" s="1"/>
  <c r="O20" i="5"/>
  <c r="L20" i="5"/>
  <c r="J20" i="5"/>
  <c r="K20" i="5" s="1"/>
  <c r="D20" i="5"/>
  <c r="G20" i="5" s="1"/>
  <c r="O18" i="5"/>
  <c r="L18" i="5"/>
  <c r="J18" i="5"/>
  <c r="K18" i="5" s="1"/>
  <c r="D18" i="5"/>
  <c r="G18" i="5" s="1"/>
  <c r="O17" i="5"/>
  <c r="L17" i="5"/>
  <c r="J17" i="5"/>
  <c r="K17" i="5" s="1"/>
  <c r="D17" i="5"/>
  <c r="G17" i="5" s="1"/>
  <c r="O16" i="5"/>
  <c r="L16" i="5"/>
  <c r="J16" i="5"/>
  <c r="K16" i="5" s="1"/>
  <c r="D16" i="5"/>
  <c r="G16" i="5" s="1"/>
  <c r="O15" i="5"/>
  <c r="N15" i="5"/>
  <c r="N16" i="5" s="1"/>
  <c r="L15" i="5"/>
  <c r="J15" i="5"/>
  <c r="K15" i="5" s="1"/>
  <c r="D15" i="5"/>
  <c r="G15" i="5" s="1"/>
  <c r="O14" i="5"/>
  <c r="L14" i="5"/>
  <c r="J14" i="5"/>
  <c r="K14" i="5" s="1"/>
  <c r="D14" i="5"/>
  <c r="G14" i="5" s="1"/>
  <c r="O12" i="5"/>
  <c r="L12" i="5"/>
  <c r="J12" i="5"/>
  <c r="K12" i="5" s="1"/>
  <c r="D12" i="5"/>
  <c r="G12" i="5" s="1"/>
  <c r="O11" i="5"/>
  <c r="L11" i="5"/>
  <c r="J11" i="5"/>
  <c r="K11" i="5" s="1"/>
  <c r="D11" i="5"/>
  <c r="G11" i="5" s="1"/>
  <c r="O10" i="5"/>
  <c r="L10" i="5"/>
  <c r="J10" i="5"/>
  <c r="K10" i="5" s="1"/>
  <c r="D10" i="5"/>
  <c r="G10" i="5" s="1"/>
  <c r="O9" i="5"/>
  <c r="N9" i="5"/>
  <c r="N10" i="5" s="1"/>
  <c r="L9" i="5"/>
  <c r="J9" i="5"/>
  <c r="K9" i="5" s="1"/>
  <c r="D9" i="5"/>
  <c r="G9" i="5" s="1"/>
  <c r="O8" i="5"/>
  <c r="L8" i="5"/>
  <c r="J8" i="5"/>
  <c r="K8" i="5" s="1"/>
  <c r="D8" i="5"/>
  <c r="G8" i="5" s="1"/>
  <c r="O6" i="5"/>
  <c r="L6" i="5"/>
  <c r="J6" i="5"/>
  <c r="K6" i="5" s="1"/>
  <c r="D6" i="5"/>
  <c r="G6" i="5" s="1"/>
  <c r="O5" i="5"/>
  <c r="L5" i="5"/>
  <c r="J5" i="5"/>
  <c r="K5" i="5" s="1"/>
  <c r="D5" i="5"/>
  <c r="G5" i="5" s="1"/>
  <c r="O4" i="5"/>
  <c r="L4" i="5"/>
  <c r="J4" i="5"/>
  <c r="K4" i="5" s="1"/>
  <c r="D4" i="5"/>
  <c r="G4" i="5" s="1"/>
  <c r="O3" i="5"/>
  <c r="N3" i="5"/>
  <c r="N4" i="5" s="1"/>
  <c r="L3" i="5"/>
  <c r="J3" i="5"/>
  <c r="K3" i="5" s="1"/>
  <c r="D3" i="5"/>
  <c r="G3" i="5" s="1"/>
  <c r="O2" i="5"/>
  <c r="L2" i="5"/>
  <c r="J2" i="5"/>
  <c r="K2" i="5" s="1"/>
  <c r="D2" i="5"/>
  <c r="M8" i="4"/>
  <c r="M15" i="4"/>
  <c r="M22" i="4"/>
  <c r="M40" i="4" a="1"/>
  <c r="M40" i="4" s="1"/>
  <c r="M41" i="4" s="1"/>
  <c r="M34" i="4" a="1"/>
  <c r="M34" i="4" s="1"/>
  <c r="M35" i="4" s="1"/>
  <c r="M29" i="4"/>
  <c r="M28" i="4" a="1"/>
  <c r="M28" i="4" s="1"/>
  <c r="M7" i="4" a="1"/>
  <c r="M7" i="4" s="1"/>
  <c r="M14" i="4" a="1"/>
  <c r="M14" i="4" s="1"/>
  <c r="M21" i="4" a="1"/>
  <c r="M21" i="4" s="1"/>
  <c r="N2" i="3" l="1"/>
  <c r="F24" i="3"/>
  <c r="F8" i="3"/>
  <c r="F9" i="3"/>
  <c r="F10" i="3"/>
  <c r="F11" i="3"/>
  <c r="F12" i="3"/>
  <c r="F14" i="3"/>
  <c r="F15" i="3"/>
  <c r="F16" i="3"/>
  <c r="F17" i="3"/>
  <c r="F18" i="3"/>
  <c r="F20" i="3"/>
  <c r="F21" i="3"/>
  <c r="F22" i="3"/>
  <c r="F23" i="3"/>
  <c r="F3" i="3"/>
  <c r="F4" i="3"/>
  <c r="F5" i="3"/>
  <c r="F6" i="3"/>
  <c r="F2" i="3"/>
  <c r="J29" i="4" a="1"/>
  <c r="J29" i="4" s="1"/>
  <c r="J40" i="4" l="1" a="1"/>
  <c r="J40" i="4" s="1"/>
  <c r="J41" i="4" s="1"/>
  <c r="J42" i="4" s="1"/>
  <c r="J34" i="4" a="1"/>
  <c r="J34" i="4" s="1"/>
  <c r="J35" i="4" s="1"/>
  <c r="J36" i="4" s="1"/>
  <c r="J28" i="4" a="1"/>
  <c r="J28" i="4" s="1"/>
  <c r="J30" i="4" s="1"/>
  <c r="J21" i="4" a="1"/>
  <c r="J21" i="4" s="1"/>
  <c r="J22" i="4" s="1"/>
  <c r="J23" i="4" s="1"/>
  <c r="J14" i="4" a="1"/>
  <c r="J14" i="4" s="1"/>
  <c r="J15" i="4" s="1"/>
  <c r="J16" i="4" s="1"/>
  <c r="J8" i="4"/>
  <c r="J7" i="4" a="1"/>
  <c r="J7" i="4" s="1"/>
  <c r="J9" i="4" s="1"/>
  <c r="D20" i="3" l="1"/>
  <c r="D21" i="3"/>
  <c r="D22" i="3"/>
  <c r="D23" i="3"/>
  <c r="D24" i="3"/>
  <c r="K8" i="3" l="1"/>
  <c r="K9" i="3"/>
  <c r="K10" i="3"/>
  <c r="K11" i="3"/>
  <c r="K12" i="3"/>
  <c r="K14" i="3"/>
  <c r="K15" i="3"/>
  <c r="K16" i="3"/>
  <c r="K17" i="3"/>
  <c r="K18" i="3"/>
  <c r="K20" i="3"/>
  <c r="K21" i="3"/>
  <c r="K22" i="3"/>
  <c r="K23" i="3"/>
  <c r="K24" i="3"/>
  <c r="K3" i="3"/>
  <c r="K4" i="3"/>
  <c r="K5" i="3"/>
  <c r="K6" i="3"/>
  <c r="K2" i="3"/>
  <c r="M21" i="3" l="1"/>
  <c r="M22" i="3" s="1"/>
  <c r="M15" i="3"/>
  <c r="M16" i="3" s="1"/>
  <c r="M9" i="3"/>
  <c r="M10" i="3" s="1"/>
  <c r="M3" i="3"/>
  <c r="M4" i="3" s="1"/>
  <c r="I3" i="3"/>
  <c r="J3" i="3" s="1"/>
  <c r="I4" i="3"/>
  <c r="J4" i="3" s="1"/>
  <c r="I5" i="3"/>
  <c r="J5" i="3" s="1"/>
  <c r="I6" i="3"/>
  <c r="I8" i="3"/>
  <c r="J8" i="3" s="1"/>
  <c r="I9" i="3"/>
  <c r="J9" i="3" s="1"/>
  <c r="I10" i="3"/>
  <c r="J10" i="3" s="1"/>
  <c r="I11" i="3"/>
  <c r="J11" i="3" s="1"/>
  <c r="I12" i="3"/>
  <c r="J12" i="3" s="1"/>
  <c r="I14" i="3"/>
  <c r="J14" i="3" s="1"/>
  <c r="I15" i="3"/>
  <c r="I16" i="3"/>
  <c r="I17" i="3"/>
  <c r="I18" i="3"/>
  <c r="J18" i="3" s="1"/>
  <c r="I20" i="3"/>
  <c r="J20" i="3" s="1"/>
  <c r="I21" i="3"/>
  <c r="J21" i="3" s="1"/>
  <c r="I22" i="3"/>
  <c r="J22" i="3" s="1"/>
  <c r="I23" i="3"/>
  <c r="J23" i="3" s="1"/>
  <c r="I24" i="3"/>
  <c r="J24" i="3" s="1"/>
  <c r="I2" i="3"/>
  <c r="J2" i="3" s="1"/>
  <c r="J6" i="3"/>
  <c r="J15" i="3"/>
  <c r="J16" i="3"/>
  <c r="J17" i="3"/>
  <c r="N15" i="3" l="1"/>
  <c r="N16" i="3"/>
  <c r="N17" i="3"/>
  <c r="N18" i="3"/>
  <c r="N14" i="3"/>
  <c r="N6" i="3"/>
  <c r="N3" i="3"/>
  <c r="N4" i="3"/>
  <c r="N5" i="3"/>
  <c r="N8" i="3"/>
  <c r="N9" i="3"/>
  <c r="N10" i="3"/>
  <c r="N11" i="3"/>
  <c r="N12" i="3"/>
  <c r="D12" i="3"/>
  <c r="D6" i="3"/>
  <c r="D8" i="3"/>
  <c r="D9" i="3"/>
  <c r="D10" i="3"/>
  <c r="D11" i="3"/>
  <c r="D14" i="3"/>
  <c r="D15" i="3"/>
  <c r="D16" i="3"/>
  <c r="D17" i="3"/>
  <c r="D18" i="3"/>
  <c r="D3" i="3"/>
  <c r="D4" i="3"/>
  <c r="D5" i="3"/>
  <c r="D2" i="3"/>
  <c r="N24" i="3" l="1"/>
  <c r="N22" i="3"/>
  <c r="N20" i="3"/>
  <c r="N21" i="3"/>
  <c r="N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<sst xmlns="http://schemas.openxmlformats.org/spreadsheetml/2006/main" count="313" uniqueCount="67">
  <si>
    <t>46-12-42</t>
  </si>
  <si>
    <t>Density (g/cm3)</t>
  </si>
  <si>
    <t>K (kbar)</t>
  </si>
  <si>
    <t>K (MPa)</t>
  </si>
  <si>
    <t>K (GPa)</t>
  </si>
  <si>
    <t>β (1/kbar)</t>
  </si>
  <si>
    <t>β (1/GPa)</t>
  </si>
  <si>
    <t>V0 (A3)</t>
  </si>
  <si>
    <t>E0 (eV)</t>
  </si>
  <si>
    <t>KE (eV)</t>
  </si>
  <si>
    <t>Total E (eV)</t>
  </si>
  <si>
    <t>E(eV)/molecule</t>
  </si>
  <si>
    <t>Cp</t>
  </si>
  <si>
    <t>α</t>
  </si>
  <si>
    <t>eV/K</t>
  </si>
  <si>
    <t>eV/molecules K</t>
  </si>
  <si>
    <t>J/mol K</t>
  </si>
  <si>
    <t>16-42-42</t>
  </si>
  <si>
    <t>K (Mpa)</t>
  </si>
  <si>
    <t>32-34-34</t>
  </si>
  <si>
    <t>42-42-16</t>
  </si>
  <si>
    <t>61-39-0</t>
  </si>
  <si>
    <t>Vol fit</t>
  </si>
  <si>
    <t>Lx</t>
  </si>
  <si>
    <t>Density</t>
  </si>
  <si>
    <t>Energy Fit</t>
  </si>
  <si>
    <t>E/mol</t>
  </si>
  <si>
    <t>Thermal expansion</t>
  </si>
  <si>
    <t>A3/K</t>
  </si>
  <si>
    <t>51-0-49</t>
  </si>
  <si>
    <t>0-40-60</t>
  </si>
  <si>
    <t>100-0-0</t>
  </si>
  <si>
    <t>0-100-0</t>
  </si>
  <si>
    <t>0-0-100</t>
  </si>
  <si>
    <t>Eutectic</t>
  </si>
  <si>
    <t>Low Li</t>
  </si>
  <si>
    <t>Middle</t>
  </si>
  <si>
    <t>Low K</t>
  </si>
  <si>
    <t>Veronica</t>
  </si>
  <si>
    <t>temps</t>
  </si>
  <si>
    <t>900, 1000, 1100, 1200, 1300</t>
  </si>
  <si>
    <t>0.40.60</t>
  </si>
  <si>
    <t>51.0.49</t>
  </si>
  <si>
    <t>61.39.0</t>
  </si>
  <si>
    <t>100.0.0</t>
  </si>
  <si>
    <t>LiF</t>
  </si>
  <si>
    <t>0.100.0</t>
  </si>
  <si>
    <t>NaF</t>
  </si>
  <si>
    <t>0.0.100</t>
  </si>
  <si>
    <t>KF</t>
  </si>
  <si>
    <t>FLiNaK</t>
  </si>
  <si>
    <t>Composition [Li-Na-K]</t>
  </si>
  <si>
    <t>23-6-21 (eutectic)</t>
  </si>
  <si>
    <t>8-21-21 (Low Li)</t>
  </si>
  <si>
    <t>16-17-17 (midde)</t>
  </si>
  <si>
    <t>21-21-8 (Low K)</t>
  </si>
  <si>
    <t>Temp [K]</t>
  </si>
  <si>
    <t>Not Started</t>
  </si>
  <si>
    <t>Equalibriated</t>
  </si>
  <si>
    <t>have not started volumes but equalibriated</t>
  </si>
  <si>
    <t>Volume</t>
  </si>
  <si>
    <t>working on the various volume runs</t>
  </si>
  <si>
    <t>have density</t>
  </si>
  <si>
    <t>processing/graphing energies</t>
  </si>
  <si>
    <t>done</t>
  </si>
  <si>
    <t>LowLi</t>
  </si>
  <si>
    <t>LowK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</si>
</sst>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1" xfId="0" applyBorder="1"/>
    <xf numFmtId="164" fontId="0" fillId="0" borderId="0" xfId="0" applyNumberFormat="1"/>
    <xf numFmtId="0" fontId="0" fillId="5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Summary!$A$1</c:f>
              <c:strCache>
                <c:ptCount val="1"/>
                <c:pt idx="0">
                  <c:v>Eutectic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Summary!$A$2:$A$6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Summary!$B$2:$B$6</c:f>
              <c:numCache>
                <c:formatCode>General</c:formatCode>
                <c:ptCount val="5"/>
                <c:pt idx="0">
                  <c:v>1.945360488059843</c:v>
                </c:pt>
                <c:pt idx="1">
                  <c:v>1.8974404522821837</c:v>
                </c:pt>
                <c:pt idx="2">
                  <c:v>1.8306312563340357</c:v>
                </c:pt>
                <c:pt idx="3">
                  <c:v>1.7933764561513781</c:v>
                </c:pt>
                <c:pt idx="4">
                  <c:v>1.7459374434732546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C-46A2-8816-0A1AB46043B6}"/>
            </c:ext>
          </c:extLst>
        </c:ser>
        <c:ser>
          <c:idx val="1"/>
          <c:order val="1"/>
          <c:tx>
            <c:strRef>
              <c:f>Summary!$A$7</c:f>
              <c:strCache>
                <c:ptCount val="1"/>
                <c:pt idx="0">
                  <c:v>Low Li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Summary!$A$8:$A$12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Summary!$B$8:$B$12</c:f>
              <c:numCache>
                <c:formatCode>General</c:formatCode>
                <c:ptCount val="5"/>
                <c:pt idx="0">
                  <c:v>1.9725964652963914</c:v>
                </c:pt>
                <c:pt idx="1">
                  <c:v>1.9452190989379465</c:v>
                </c:pt>
                <c:pt idx="2">
                  <c:v>1.8868227374995128</c:v>
                </c:pt>
                <c:pt idx="3">
                  <c:v>1.8380796875765211</c:v>
                </c:pt>
                <c:pt idx="4">
                  <c:v>1.7878343921231117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7C-46A2-8816-0A1AB46043B6}"/>
            </c:ext>
          </c:extLst>
        </c:ser>
        <c:ser>
          <c:idx val="2"/>
          <c:order val="2"/>
          <c:tx>
            <c:strRef>
              <c:f>Summary!$A$13</c:f>
              <c:strCache>
                <c:ptCount val="1"/>
                <c:pt idx="0">
                  <c:v>Middle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Summary!$A$14:$A$18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Summary!$B$14:$B$18</c:f>
              <c:numCache>
                <c:formatCode>General</c:formatCode>
                <c:ptCount val="5"/>
                <c:pt idx="0">
                  <c:v>2.0374958537500776</c:v>
                </c:pt>
                <c:pt idx="1">
                  <c:v>1.9935532622965468</c:v>
                </c:pt>
                <c:pt idx="2">
                  <c:v>1.9116479158292943</c:v>
                </c:pt>
                <c:pt idx="3">
                  <c:v>1.8705303203313879</c:v>
                </c:pt>
                <c:pt idx="4">
                  <c:v>1.8127948292441853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7C-46A2-8816-0A1AB46043B6}"/>
            </c:ext>
          </c:extLst>
        </c:ser>
        <c:ser>
          <c:idx val="3"/>
          <c:order val="3"/>
          <c:tx>
            <c:strRef>
              <c:f>Summary!$A$19</c:f>
              <c:strCache>
                <c:ptCount val="1"/>
                <c:pt idx="0">
                  <c:v>Low 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Summary!$A$20:$A$24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Summary!$B$20:$B$24</c:f>
              <c:numCache>
                <c:formatCode>General</c:formatCode>
                <c:ptCount val="5"/>
                <c:pt idx="0">
                  <c:v>2.01933603951437</c:v>
                </c:pt>
                <c:pt idx="1">
                  <c:v>1.9592767057075517</c:v>
                </c:pt>
                <c:pt idx="2">
                  <c:v>1.8669699188907294</c:v>
                </c:pt>
                <c:pt idx="3">
                  <c:v>1.8515036139116845</c:v>
                </c:pt>
                <c:pt idx="4">
                  <c:v>1.8089225150450239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7C-46A2-8816-0A1AB4604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13008"/>
        <c:axId val="796412592"/>
      </c:scatterChart>
      <c:valAx>
        <c:axId val="796413008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12592"/>
        <c:crosses val="autoZero"/>
        <c:crossBetween val="midCat"/>
      </c:valAx>
      <c:valAx>
        <c:axId val="79641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(g/cm</a:t>
                </a:r>
                <a:r>
                  <a:rPr lang="en-US" baseline="30000"/>
                  <a:t>3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1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25</xdr:row>
      <xdr:rowOff>121920</xdr:rowOff>
    </xdr:from>
    <xdr:to>
      <xdr:col>12</xdr:col>
      <xdr:colOff>678180</xdr:colOff>
      <xdr:row>45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045B4-DB00-9026-449C-63AD3FA0D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301F-E26D-4502-A7F5-F935E6B57A24}">
  <dimension ref="A1:P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O1" s="8" t="s">
        <v>13</v>
      </c>
      <c r="P1" s="9">
        <v>0.50810391122134446</v>
      </c>
    </row>
    <row r="2" spans="1:16" x14ac:dyDescent="0.2">
      <c r="A2">
        <v>900</v>
      </c>
      <c r="B2">
        <v>1.945360488059843</v>
      </c>
      <c r="C2">
        <v>74.085561033731324</v>
      </c>
      <c r="D2">
        <f>C2*100</f>
        <v>7408.5561033731319</v>
      </c>
      <c r="E2">
        <f>D2*0.001</f>
        <v>7.4085561033731322</v>
      </c>
      <c r="F2">
        <v>1.3497906826199207E-2</v>
      </c>
      <c r="G2">
        <f>1/(D2*0.001)</f>
        <v>0.13497906826199207</v>
      </c>
      <c r="H2">
        <v>1764.6498019622561</v>
      </c>
      <c r="I2">
        <v>-285.55955207025721</v>
      </c>
      <c r="J2">
        <f>(3/2)*A2*100*0.00008617333262</f>
        <v>11.633399903700001</v>
      </c>
      <c r="K2">
        <f>I2+J2</f>
        <v>-273.92615216655719</v>
      </c>
      <c r="L2">
        <f>I2/50</f>
        <v>-5.7111910414051446</v>
      </c>
      <c r="M2" t="s">
        <v>14</v>
      </c>
      <c r="N2">
        <v>3.5035973146223448E-2</v>
      </c>
      <c r="O2">
        <f>(1/H2)*$P$1</f>
        <v>2.8793469993669161E-4</v>
      </c>
    </row>
    <row r="3" spans="1:16" x14ac:dyDescent="0.2">
      <c r="A3">
        <v>1000</v>
      </c>
      <c r="B3">
        <v>1.8974404522821837</v>
      </c>
      <c r="C3">
        <v>81.465371189107273</v>
      </c>
      <c r="D3">
        <f>C3*100</f>
        <v>8146.5371189107273</v>
      </c>
      <c r="E3">
        <f t="shared" ref="E3:E24" si="0">D3*0.001</f>
        <v>8.146537118910727</v>
      </c>
      <c r="F3">
        <v>1.2275154282163388E-2</v>
      </c>
      <c r="G3">
        <f t="shared" ref="G3:G23" si="1">1/(D3*0.001)</f>
        <v>0.12275154282163388</v>
      </c>
      <c r="H3">
        <v>1809.2161974680341</v>
      </c>
      <c r="I3">
        <v>-283.23761160421475</v>
      </c>
      <c r="J3">
        <f>(3/2)*A3*100*0.00008617333262</f>
        <v>12.925999893</v>
      </c>
      <c r="K3">
        <f>I3+J3</f>
        <v>-270.31161171121477</v>
      </c>
      <c r="L3">
        <f>I3/50</f>
        <v>-5.6647522320842949</v>
      </c>
      <c r="M3" t="s">
        <v>15</v>
      </c>
      <c r="N3">
        <f>N2/50</f>
        <v>7.0071946292446898E-4</v>
      </c>
      <c r="O3">
        <f>(1/H3)*$P$1</f>
        <v>2.808420087839291E-4</v>
      </c>
    </row>
    <row r="4" spans="1:16" x14ac:dyDescent="0.2">
      <c r="A4">
        <v>1100</v>
      </c>
      <c r="B4">
        <v>1.8306312563340357</v>
      </c>
      <c r="C4">
        <v>78.080659209073218</v>
      </c>
      <c r="D4">
        <f>C4*100</f>
        <v>7808.0659209073219</v>
      </c>
      <c r="E4">
        <f t="shared" si="0"/>
        <v>7.808065920907322</v>
      </c>
      <c r="F4">
        <v>1.2807268920749543E-2</v>
      </c>
      <c r="G4">
        <f t="shared" si="1"/>
        <v>0.12807268920749543</v>
      </c>
      <c r="H4">
        <v>1875.2438472369233</v>
      </c>
      <c r="I4">
        <v>-280.72977825681943</v>
      </c>
      <c r="J4">
        <f>(3/2)*A4*100*0.00008617333262</f>
        <v>14.218599882299999</v>
      </c>
      <c r="K4">
        <f>I4+J4</f>
        <v>-266.51117837451943</v>
      </c>
      <c r="L4">
        <f>I4/50</f>
        <v>-5.6145955651363888</v>
      </c>
      <c r="M4" s="11" t="s">
        <v>16</v>
      </c>
      <c r="N4" s="11">
        <f>N3*96491.5666370759</f>
        <v>67.613518750672426</v>
      </c>
      <c r="O4" s="11">
        <f>(1/H4)*$P$1</f>
        <v>2.7095351464291421E-4</v>
      </c>
    </row>
    <row r="5" spans="1:16" x14ac:dyDescent="0.2">
      <c r="A5">
        <v>1200</v>
      </c>
      <c r="B5">
        <v>1.7933764561513781</v>
      </c>
      <c r="C5">
        <v>93.370930705897237</v>
      </c>
      <c r="D5">
        <f>C5*100</f>
        <v>9337.0930705897244</v>
      </c>
      <c r="E5">
        <f t="shared" si="0"/>
        <v>9.3370930705897255</v>
      </c>
      <c r="F5">
        <v>1.0709971427293921E-2</v>
      </c>
      <c r="G5">
        <f t="shared" si="1"/>
        <v>0.10709971427293918</v>
      </c>
      <c r="H5">
        <v>1914.1993239763106</v>
      </c>
      <c r="I5">
        <v>-278.64730712106154</v>
      </c>
      <c r="J5">
        <f>(3/2)*A5*100*0.00008617333262</f>
        <v>15.511199871600001</v>
      </c>
      <c r="K5">
        <f>I5+J5</f>
        <v>-263.13610724946153</v>
      </c>
      <c r="L5">
        <f>I5/50</f>
        <v>-5.5729461424212312</v>
      </c>
      <c r="O5">
        <f>(1/H5)*$P$1</f>
        <v>2.6543939539476746E-4</v>
      </c>
    </row>
    <row r="6" spans="1:16" x14ac:dyDescent="0.2">
      <c r="A6">
        <v>1300</v>
      </c>
      <c r="B6">
        <v>1.7459374434732546</v>
      </c>
      <c r="C6">
        <v>55.15526259251412</v>
      </c>
      <c r="D6">
        <f>C6*100</f>
        <v>5515.5262592514118</v>
      </c>
      <c r="E6">
        <f t="shared" si="0"/>
        <v>5.5155262592514118</v>
      </c>
      <c r="F6">
        <v>1.8130636189478026E-2</v>
      </c>
      <c r="G6">
        <f t="shared" si="1"/>
        <v>0.18130636189478025</v>
      </c>
      <c r="H6">
        <v>1966.2101943187902</v>
      </c>
      <c r="I6">
        <v>-276.79971768522211</v>
      </c>
      <c r="J6">
        <f>(3/2)*A6*100*0.00008617333262</f>
        <v>16.8037998609</v>
      </c>
      <c r="K6">
        <f>I6+J6</f>
        <v>-259.99591782432208</v>
      </c>
      <c r="L6">
        <f>I6/50</f>
        <v>-5.5359943537044423</v>
      </c>
      <c r="O6">
        <f>(1/H6)*$P$1</f>
        <v>2.58417900939315E-4</v>
      </c>
    </row>
    <row r="7" spans="1:16" x14ac:dyDescent="0.2">
      <c r="A7" t="s">
        <v>17</v>
      </c>
      <c r="B7" t="s">
        <v>1</v>
      </c>
      <c r="C7" t="s">
        <v>2</v>
      </c>
      <c r="D7" t="s">
        <v>18</v>
      </c>
      <c r="E7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  <c r="O7" s="8" t="s">
        <v>13</v>
      </c>
      <c r="P7" s="9">
        <v>0.5162453564332613</v>
      </c>
    </row>
    <row r="8" spans="1:16" x14ac:dyDescent="0.2">
      <c r="A8">
        <v>900</v>
      </c>
      <c r="B8">
        <v>1.9725964652963914</v>
      </c>
      <c r="C8">
        <v>62.766469861240317</v>
      </c>
      <c r="D8">
        <f>C8*100</f>
        <v>6276.6469861240321</v>
      </c>
      <c r="E8">
        <f t="shared" si="0"/>
        <v>6.2766469861240326</v>
      </c>
      <c r="F8">
        <v>1.5932073322121341E-2</v>
      </c>
      <c r="G8">
        <f t="shared" si="1"/>
        <v>0.15932073322121337</v>
      </c>
      <c r="H8">
        <v>1942.2522890024206</v>
      </c>
      <c r="I8">
        <v>-248.15738626849389</v>
      </c>
      <c r="J8">
        <f>(3/2)*A8*100*0.00008617333262</f>
        <v>11.633399903700001</v>
      </c>
      <c r="K8">
        <f>I8+J8</f>
        <v>-236.5239863647939</v>
      </c>
      <c r="L8">
        <f>I8/50</f>
        <v>-4.9631477253698781</v>
      </c>
      <c r="M8" t="s">
        <v>14</v>
      </c>
      <c r="N8">
        <v>3.4617438420796419E-2</v>
      </c>
      <c r="O8">
        <f>(1/H8)*$P$7</f>
        <v>2.6579727018801212E-4</v>
      </c>
    </row>
    <row r="9" spans="1:16" x14ac:dyDescent="0.2">
      <c r="A9">
        <v>1000</v>
      </c>
      <c r="B9">
        <v>1.9452190989379465</v>
      </c>
      <c r="C9">
        <v>82.786405189121552</v>
      </c>
      <c r="D9">
        <f>C9*100</f>
        <v>8278.640518912156</v>
      </c>
      <c r="E9">
        <f t="shared" si="0"/>
        <v>8.278640518912157</v>
      </c>
      <c r="F9">
        <v>1.207927796496959E-2</v>
      </c>
      <c r="G9">
        <f t="shared" si="1"/>
        <v>0.12079277964969587</v>
      </c>
      <c r="H9">
        <v>1969.5878999398101</v>
      </c>
      <c r="I9">
        <v>-246.216019308917</v>
      </c>
      <c r="J9">
        <f>(3/2)*A9*100*0.00008617333262</f>
        <v>12.925999893</v>
      </c>
      <c r="K9">
        <f>I9+J9</f>
        <v>-233.29001941591699</v>
      </c>
      <c r="L9">
        <f>I9/50</f>
        <v>-4.9243203861783398</v>
      </c>
      <c r="M9" t="s">
        <v>15</v>
      </c>
      <c r="N9">
        <f>N8/50</f>
        <v>6.923487684159284E-4</v>
      </c>
      <c r="O9">
        <f>(1/H9)*$P$7</f>
        <v>2.6210831029629988E-4</v>
      </c>
    </row>
    <row r="10" spans="1:16" x14ac:dyDescent="0.2">
      <c r="A10">
        <v>1100</v>
      </c>
      <c r="B10">
        <v>1.8868227374995128</v>
      </c>
      <c r="C10">
        <v>63.997060694962258</v>
      </c>
      <c r="D10">
        <f>C10*100</f>
        <v>6399.7060694962256</v>
      </c>
      <c r="E10">
        <f t="shared" si="0"/>
        <v>6.3997060694962258</v>
      </c>
      <c r="F10">
        <v>1.5625717636727626E-2</v>
      </c>
      <c r="G10">
        <f t="shared" si="1"/>
        <v>0.15625717636727623</v>
      </c>
      <c r="H10">
        <v>2030.5458079635789</v>
      </c>
      <c r="I10">
        <v>-243.82040461144265</v>
      </c>
      <c r="J10">
        <f>(3/2)*A10*100*0.00008617333262</f>
        <v>14.218599882299999</v>
      </c>
      <c r="K10">
        <f>I10+J10</f>
        <v>-229.60180472914266</v>
      </c>
      <c r="L10">
        <f>I10/50</f>
        <v>-4.8764080922288535</v>
      </c>
      <c r="M10" s="11" t="s">
        <v>16</v>
      </c>
      <c r="N10" s="11">
        <f>N9*96491.5666370759</f>
        <v>66.805817323702982</v>
      </c>
      <c r="O10" s="11">
        <f>(1/H10)*$P$7</f>
        <v>2.5423969969483247E-4</v>
      </c>
    </row>
    <row r="11" spans="1:16" x14ac:dyDescent="0.2">
      <c r="A11">
        <v>1200</v>
      </c>
      <c r="B11">
        <v>1.8380796875765211</v>
      </c>
      <c r="C11">
        <v>69.714499254388897</v>
      </c>
      <c r="D11">
        <f>C11*100</f>
        <v>6971.4499254388902</v>
      </c>
      <c r="E11">
        <f t="shared" si="0"/>
        <v>6.9714499254388906</v>
      </c>
      <c r="F11">
        <v>1.4344218357661727E-2</v>
      </c>
      <c r="G11">
        <f t="shared" si="1"/>
        <v>0.14344218357661725</v>
      </c>
      <c r="H11">
        <v>2084.3927637606844</v>
      </c>
      <c r="I11">
        <v>-241.74411426366939</v>
      </c>
      <c r="J11">
        <f>(3/2)*A11*100*0.00008617333262</f>
        <v>15.511199871600001</v>
      </c>
      <c r="K11">
        <f>I11+J11</f>
        <v>-226.23291439206938</v>
      </c>
      <c r="L11">
        <f>I11/50</f>
        <v>-4.8348822852733875</v>
      </c>
      <c r="O11">
        <f>(1/H11)*$P$7</f>
        <v>2.4767182337643781E-4</v>
      </c>
    </row>
    <row r="12" spans="1:16" x14ac:dyDescent="0.2">
      <c r="A12">
        <v>1300</v>
      </c>
      <c r="B12">
        <v>1.7878343921231117</v>
      </c>
      <c r="C12">
        <v>61.95873927540238</v>
      </c>
      <c r="D12">
        <f>C12*100</f>
        <v>6195.8739275402377</v>
      </c>
      <c r="E12">
        <f t="shared" si="0"/>
        <v>6.1958739275402381</v>
      </c>
      <c r="F12">
        <v>1.6139773205440286E-2</v>
      </c>
      <c r="G12">
        <f t="shared" si="1"/>
        <v>0.16139773205440286</v>
      </c>
      <c r="H12">
        <v>2142.9725353086142</v>
      </c>
      <c r="I12">
        <v>-239.5476195272195</v>
      </c>
      <c r="J12">
        <f>(3/2)*A12*100*0.00008617333262</f>
        <v>16.8037998609</v>
      </c>
      <c r="K12">
        <f>I12+J12</f>
        <v>-222.7438196663195</v>
      </c>
      <c r="L12">
        <f>I12/50</f>
        <v>-4.7909523905443896</v>
      </c>
      <c r="O12">
        <f>(1/H12)*$P$7</f>
        <v>2.4090152716722319E-4</v>
      </c>
    </row>
    <row r="13" spans="1:16" x14ac:dyDescent="0.2">
      <c r="A13" t="s">
        <v>19</v>
      </c>
      <c r="B13" t="s">
        <v>1</v>
      </c>
      <c r="C13" t="s">
        <v>2</v>
      </c>
      <c r="D13" t="s">
        <v>18</v>
      </c>
      <c r="E13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8" t="s">
        <v>9</v>
      </c>
      <c r="K13" s="8" t="s">
        <v>10</v>
      </c>
      <c r="L13" s="8" t="s">
        <v>11</v>
      </c>
      <c r="M13" s="8" t="s">
        <v>12</v>
      </c>
      <c r="O13" s="8" t="s">
        <v>13</v>
      </c>
      <c r="P13" s="9">
        <v>0.54326157210635906</v>
      </c>
    </row>
    <row r="14" spans="1:16" x14ac:dyDescent="0.2">
      <c r="A14">
        <v>900</v>
      </c>
      <c r="B14">
        <v>2.0374958537500776</v>
      </c>
      <c r="C14">
        <v>116.69267235383718</v>
      </c>
      <c r="D14">
        <f>C14*100</f>
        <v>11669.267235383719</v>
      </c>
      <c r="E14">
        <f t="shared" si="0"/>
        <v>11.669267235383719</v>
      </c>
      <c r="F14">
        <v>8.5695183753079687E-3</v>
      </c>
      <c r="G14">
        <f t="shared" si="1"/>
        <v>8.569518375307969E-2</v>
      </c>
      <c r="H14">
        <v>1723.9593364251605</v>
      </c>
      <c r="I14">
        <v>-271.11136982320255</v>
      </c>
      <c r="J14">
        <f>(3/2)*A14*100*0.00008617333262</f>
        <v>11.633399903700001</v>
      </c>
      <c r="K14">
        <f>I14+J14</f>
        <v>-259.47796991950253</v>
      </c>
      <c r="L14">
        <f>I14/50</f>
        <v>-5.4222273964640513</v>
      </c>
      <c r="M14" t="s">
        <v>14</v>
      </c>
      <c r="N14">
        <v>3.6625425253892271E-2</v>
      </c>
      <c r="O14">
        <f>(1/H14)*$P$13</f>
        <v>3.1512435393799834E-4</v>
      </c>
    </row>
    <row r="15" spans="1:16" x14ac:dyDescent="0.2">
      <c r="A15">
        <v>1000</v>
      </c>
      <c r="B15">
        <v>1.9935532622965468</v>
      </c>
      <c r="C15">
        <v>118.71746322459326</v>
      </c>
      <c r="D15">
        <f>C15*100</f>
        <v>11871.746322459327</v>
      </c>
      <c r="E15">
        <f t="shared" si="0"/>
        <v>11.871746322459327</v>
      </c>
      <c r="F15">
        <v>8.4233605809801541E-3</v>
      </c>
      <c r="G15">
        <f t="shared" si="1"/>
        <v>8.4233605809801534E-2</v>
      </c>
      <c r="H15">
        <v>1761.9594451936425</v>
      </c>
      <c r="I15">
        <v>-269.04666284199976</v>
      </c>
      <c r="J15">
        <f>(3/2)*A15*100*0.00008617333262</f>
        <v>12.925999893</v>
      </c>
      <c r="K15">
        <f>I15+J15</f>
        <v>-256.12066294899978</v>
      </c>
      <c r="L15">
        <f>I15/50</f>
        <v>-5.3809332568399952</v>
      </c>
      <c r="M15" t="s">
        <v>15</v>
      </c>
      <c r="N15">
        <f>N14/50</f>
        <v>7.3250850507784542E-4</v>
      </c>
      <c r="O15">
        <f>(1/H15)*$P$13</f>
        <v>3.0832807962084141E-4</v>
      </c>
    </row>
    <row r="16" spans="1:16" x14ac:dyDescent="0.2">
      <c r="A16">
        <v>1100</v>
      </c>
      <c r="B16">
        <v>1.9116479158292943</v>
      </c>
      <c r="C16">
        <v>76.809140289960524</v>
      </c>
      <c r="D16">
        <f>C16*100</f>
        <v>7680.9140289960524</v>
      </c>
      <c r="E16">
        <f t="shared" si="0"/>
        <v>7.6809140289960522</v>
      </c>
      <c r="F16">
        <v>1.3019283853782527E-2</v>
      </c>
      <c r="G16">
        <f t="shared" si="1"/>
        <v>0.13019283853782526</v>
      </c>
      <c r="H16">
        <v>1837.4513271583337</v>
      </c>
      <c r="I16">
        <v>-265.91433845619116</v>
      </c>
      <c r="J16">
        <f>(3/2)*A16*100*0.00008617333262</f>
        <v>14.218599882299999</v>
      </c>
      <c r="K16">
        <f>I16+J16</f>
        <v>-251.69573857389116</v>
      </c>
      <c r="L16">
        <f>I16/50</f>
        <v>-5.3182867691238229</v>
      </c>
      <c r="M16" s="11" t="s">
        <v>16</v>
      </c>
      <c r="N16" s="11">
        <f>N15*96491.5666370759</f>
        <v>70.680893229943777</v>
      </c>
      <c r="O16" s="11">
        <f>(1/H16)*$P$13</f>
        <v>2.9566038788441117E-4</v>
      </c>
    </row>
    <row r="17" spans="1:16" x14ac:dyDescent="0.2">
      <c r="A17">
        <v>1200</v>
      </c>
      <c r="B17">
        <v>1.8705303203313879</v>
      </c>
      <c r="C17">
        <v>60.950319613355546</v>
      </c>
      <c r="D17">
        <f>C17*100</f>
        <v>6095.031961335555</v>
      </c>
      <c r="E17">
        <f t="shared" si="0"/>
        <v>6.0950319613355548</v>
      </c>
      <c r="F17">
        <v>1.640680485916399E-2</v>
      </c>
      <c r="G17">
        <f t="shared" si="1"/>
        <v>0.1640680485916399</v>
      </c>
      <c r="H17">
        <v>1877.8417873374569</v>
      </c>
      <c r="I17">
        <v>-263.66181654433802</v>
      </c>
      <c r="J17">
        <f>(3/2)*A17*100*0.00008617333262</f>
        <v>15.511199871600001</v>
      </c>
      <c r="K17">
        <f>I17+J17</f>
        <v>-248.15061667273801</v>
      </c>
      <c r="L17">
        <f>I17/50</f>
        <v>-5.2732363308867605</v>
      </c>
      <c r="O17">
        <f>(1/H17)*$P$13</f>
        <v>2.8930103471423729E-4</v>
      </c>
    </row>
    <row r="18" spans="1:16" x14ac:dyDescent="0.2">
      <c r="A18">
        <v>1300</v>
      </c>
      <c r="B18">
        <v>1.8127948292441853</v>
      </c>
      <c r="C18">
        <v>78.96804357617539</v>
      </c>
      <c r="D18">
        <f>C18*100</f>
        <v>7896.8043576175387</v>
      </c>
      <c r="E18">
        <f t="shared" si="0"/>
        <v>7.8968043576175386</v>
      </c>
      <c r="F18">
        <v>1.2663350321391265E-2</v>
      </c>
      <c r="G18">
        <f t="shared" si="1"/>
        <v>0.12663350321391265</v>
      </c>
      <c r="H18">
        <v>1937.6489514064328</v>
      </c>
      <c r="I18">
        <v>-261.95408029158727</v>
      </c>
      <c r="J18">
        <f>(3/2)*A18*100*0.00008617333262</f>
        <v>16.8037998609</v>
      </c>
      <c r="K18">
        <f>I18+J18</f>
        <v>-245.15028043068727</v>
      </c>
      <c r="L18">
        <f>I18/50</f>
        <v>-5.2390816058317453</v>
      </c>
      <c r="O18" s="10">
        <f>(1/H18)*$P$13</f>
        <v>2.8037151503219166E-4</v>
      </c>
    </row>
    <row r="19" spans="1:16" x14ac:dyDescent="0.2">
      <c r="A19" t="s">
        <v>20</v>
      </c>
      <c r="B19" t="s">
        <v>1</v>
      </c>
      <c r="C19" t="s">
        <v>2</v>
      </c>
      <c r="D19" t="s">
        <v>18</v>
      </c>
      <c r="E19" t="s">
        <v>4</v>
      </c>
      <c r="F19" s="8" t="s">
        <v>5</v>
      </c>
      <c r="G19" s="8" t="s">
        <v>6</v>
      </c>
      <c r="H19" s="8" t="s">
        <v>7</v>
      </c>
      <c r="I19" s="8" t="s">
        <v>8</v>
      </c>
      <c r="J19" s="8" t="s">
        <v>9</v>
      </c>
      <c r="K19" s="8" t="s">
        <v>10</v>
      </c>
      <c r="L19" s="8" t="s">
        <v>11</v>
      </c>
      <c r="M19" s="8" t="s">
        <v>12</v>
      </c>
      <c r="O19" s="8" t="s">
        <v>13</v>
      </c>
      <c r="P19" s="9">
        <v>0.45513785187718753</v>
      </c>
    </row>
    <row r="20" spans="1:16" x14ac:dyDescent="0.2">
      <c r="A20">
        <v>900</v>
      </c>
      <c r="B20">
        <v>2.01933603951437</v>
      </c>
      <c r="C20">
        <v>93.442047925511545</v>
      </c>
      <c r="D20">
        <f>C20*100</f>
        <v>9344.2047925511542</v>
      </c>
      <c r="E20">
        <f t="shared" si="0"/>
        <v>9.3442047925511549</v>
      </c>
      <c r="F20">
        <v>1.0701820242608146E-2</v>
      </c>
      <c r="G20">
        <f t="shared" si="1"/>
        <v>0.10701820242608145</v>
      </c>
      <c r="H20">
        <v>1555.3231054873418</v>
      </c>
      <c r="I20">
        <v>-284.58863216842076</v>
      </c>
      <c r="J20">
        <f>(3/2)*A20*100*0.00008617333262</f>
        <v>11.633399903700001</v>
      </c>
      <c r="K20">
        <f>I20+J20</f>
        <v>-272.95523226472073</v>
      </c>
      <c r="L20">
        <f>I20/50</f>
        <v>-5.6917726433684148</v>
      </c>
      <c r="M20" t="s">
        <v>14</v>
      </c>
      <c r="N20">
        <v>3.5408891245548996E-2</v>
      </c>
      <c r="O20">
        <f>(1/H20)*$P$19</f>
        <v>2.9263234775553311E-4</v>
      </c>
    </row>
    <row r="21" spans="1:16" x14ac:dyDescent="0.2">
      <c r="A21">
        <v>1000</v>
      </c>
      <c r="B21">
        <v>1.9592767057075517</v>
      </c>
      <c r="C21">
        <v>91.764888804712697</v>
      </c>
      <c r="D21">
        <f>C21*100</f>
        <v>9176.48888047127</v>
      </c>
      <c r="E21">
        <f t="shared" si="0"/>
        <v>9.1764888804712701</v>
      </c>
      <c r="F21">
        <v>1.0897414174697325E-2</v>
      </c>
      <c r="G21">
        <f t="shared" si="1"/>
        <v>0.10897414174697324</v>
      </c>
      <c r="H21">
        <v>1602.9997145634386</v>
      </c>
      <c r="I21">
        <v>-282.43846265617151</v>
      </c>
      <c r="J21">
        <f>(3/2)*A21*100*0.00008617333262</f>
        <v>12.925999893</v>
      </c>
      <c r="K21">
        <f>I21+J21</f>
        <v>-269.51246276317153</v>
      </c>
      <c r="L21">
        <f>I21/50</f>
        <v>-5.6487692531234304</v>
      </c>
      <c r="M21" t="s">
        <v>15</v>
      </c>
      <c r="N21">
        <f>N20/50</f>
        <v>7.0817782491097996E-4</v>
      </c>
      <c r="O21">
        <f t="shared" ref="O21:O24" si="2">(1/H21)*$P$19</f>
        <v>2.8392884149772911E-4</v>
      </c>
    </row>
    <row r="22" spans="1:16" x14ac:dyDescent="0.2">
      <c r="A22">
        <v>1100</v>
      </c>
      <c r="B22">
        <v>1.8669699188907294</v>
      </c>
      <c r="C22">
        <v>84.182508206863659</v>
      </c>
      <c r="D22">
        <f>C22*100</f>
        <v>8418.2508206863658</v>
      </c>
      <c r="E22">
        <f t="shared" si="0"/>
        <v>8.4182508206863655</v>
      </c>
      <c r="F22">
        <v>1.1878952306133199E-2</v>
      </c>
      <c r="G22">
        <f t="shared" si="1"/>
        <v>0.11878952306133199</v>
      </c>
      <c r="H22">
        <v>1682.2552780422279</v>
      </c>
      <c r="I22">
        <v>-279.04810311412973</v>
      </c>
      <c r="J22">
        <f>(3/2)*A22*100*0.00008617333262</f>
        <v>14.218599882299999</v>
      </c>
      <c r="K22">
        <f>I22+J22</f>
        <v>-264.82950323182973</v>
      </c>
      <c r="L22">
        <f>I22/50</f>
        <v>-5.5809620622825946</v>
      </c>
      <c r="M22" s="11" t="s">
        <v>16</v>
      </c>
      <c r="N22" s="11">
        <f>N21*96491.5666370759</f>
        <v>68.333187783297291</v>
      </c>
      <c r="O22" s="11">
        <f t="shared" si="2"/>
        <v>2.7055219134569582E-4</v>
      </c>
    </row>
    <row r="23" spans="1:16" x14ac:dyDescent="0.2">
      <c r="A23">
        <v>1200</v>
      </c>
      <c r="B23">
        <v>1.8515036139116845</v>
      </c>
      <c r="C23">
        <v>74.023863236940187</v>
      </c>
      <c r="D23">
        <f>C23*100</f>
        <v>7402.3863236940188</v>
      </c>
      <c r="E23">
        <f t="shared" si="0"/>
        <v>7.4023863236940191</v>
      </c>
      <c r="F23">
        <v>1.350915713219584E-2</v>
      </c>
      <c r="G23">
        <f t="shared" si="1"/>
        <v>0.1350915713219584</v>
      </c>
      <c r="H23">
        <v>1696.3077881142119</v>
      </c>
      <c r="I23">
        <v>-277.8201290288618</v>
      </c>
      <c r="J23">
        <f>(3/2)*A23*100*0.00008617333262</f>
        <v>15.511199871600001</v>
      </c>
      <c r="K23">
        <f>I23+J23</f>
        <v>-262.30892915726179</v>
      </c>
      <c r="L23">
        <f>I23/50</f>
        <v>-5.5564025805772363</v>
      </c>
      <c r="O23">
        <f t="shared" si="2"/>
        <v>2.683108897254814E-4</v>
      </c>
    </row>
    <row r="24" spans="1:16" x14ac:dyDescent="0.2">
      <c r="A24">
        <v>1300</v>
      </c>
      <c r="B24">
        <v>1.8089225150450239</v>
      </c>
      <c r="C24">
        <v>72.90352317043903</v>
      </c>
      <c r="D24">
        <f>C24*100</f>
        <v>7290.352317043903</v>
      </c>
      <c r="E24">
        <f t="shared" si="0"/>
        <v>7.2903523170439035</v>
      </c>
      <c r="F24">
        <v>1.3716758210191421E-2</v>
      </c>
      <c r="G24">
        <f>1/(D24*0.001)</f>
        <v>0.13716758210191418</v>
      </c>
      <c r="H24">
        <v>1736.2379946505489</v>
      </c>
      <c r="I24">
        <v>-275.65635330580108</v>
      </c>
      <c r="J24">
        <f>(3/2)*A24*100*0.00008617333262</f>
        <v>16.8037998609</v>
      </c>
      <c r="K24">
        <f>I24+J24</f>
        <v>-258.8525534449011</v>
      </c>
      <c r="L24">
        <f>I24/50</f>
        <v>-5.5131270661160219</v>
      </c>
      <c r="O24">
        <f t="shared" si="2"/>
        <v>2.621402441828217E-4</v>
      </c>
    </row>
    <row r="25" spans="1:16" x14ac:dyDescent="0.2">
      <c r="A25" t="s">
        <v>21</v>
      </c>
      <c r="B25" t="s">
        <v>22</v>
      </c>
      <c r="C25" t="s">
        <v>23</v>
      </c>
      <c r="D25" t="s">
        <v>24</v>
      </c>
      <c r="F25" t="s">
        <v>25</v>
      </c>
      <c r="G25" t="s">
        <v>26</v>
      </c>
      <c r="I25" s="8" t="s">
        <v>12</v>
      </c>
      <c r="L25" t="s">
        <v>27</v>
      </c>
    </row>
    <row r="26" spans="1:16" x14ac:dyDescent="0.2">
      <c r="A26">
        <v>1300</v>
      </c>
      <c r="B26">
        <v>3003.0360193911124</v>
      </c>
      <c r="C26">
        <v>14.427359282409711</v>
      </c>
      <c r="D26">
        <v>1.7821431263036014</v>
      </c>
      <c r="F26">
        <v>-599.93888123456372</v>
      </c>
      <c r="G26">
        <v>-5.9993888123456376</v>
      </c>
      <c r="I26" t="s">
        <v>14</v>
      </c>
      <c r="J26" cm="1">
        <f t="array" ref="J26:K26">LINEST(F26:F29,A26:A29,1,0)</f>
        <v>4.3520336574871296E-2</v>
      </c>
      <c r="K26">
        <v>-656.18663986078036</v>
      </c>
      <c r="L26" t="s">
        <v>28</v>
      </c>
      <c r="M26" cm="1">
        <f t="array" ref="M26:N26">LINEST(B26:B29,A26:A29,1,0)</f>
        <v>0.72077578480522886</v>
      </c>
      <c r="N26">
        <v>2070.5360898727286</v>
      </c>
    </row>
    <row r="27" spans="1:16" x14ac:dyDescent="0.2">
      <c r="A27">
        <v>1200</v>
      </c>
      <c r="B27">
        <v>2946.3339069687959</v>
      </c>
      <c r="C27">
        <v>14.335977847981111</v>
      </c>
      <c r="D27">
        <v>1.8164404201918856</v>
      </c>
      <c r="F27">
        <v>-603.4155077534798</v>
      </c>
      <c r="G27">
        <v>-6.0341550775347983</v>
      </c>
      <c r="I27" t="s">
        <v>15</v>
      </c>
      <c r="J27">
        <f>J26/100</f>
        <v>4.3520336574871295E-4</v>
      </c>
      <c r="M27" s="11">
        <f>M26*(1/B28)</f>
        <v>2.5244482397917178E-4</v>
      </c>
    </row>
    <row r="28" spans="1:16" x14ac:dyDescent="0.2">
      <c r="A28">
        <v>1100</v>
      </c>
      <c r="B28">
        <v>2855.181474684136</v>
      </c>
      <c r="C28">
        <v>14.186586345706584</v>
      </c>
      <c r="D28">
        <v>1.8744307664689035</v>
      </c>
      <c r="F28">
        <v>-608.42168929998456</v>
      </c>
      <c r="G28">
        <v>-6.0842168929998452</v>
      </c>
      <c r="I28" s="11" t="s">
        <v>16</v>
      </c>
      <c r="J28" s="11">
        <f>J27*96491.5666370759</f>
        <v>41.993454566821647</v>
      </c>
    </row>
    <row r="29" spans="1:16" x14ac:dyDescent="0.2">
      <c r="A29">
        <v>1000</v>
      </c>
      <c r="B29">
        <v>2793.1615685509228</v>
      </c>
      <c r="C29">
        <v>14.083113712691549</v>
      </c>
      <c r="D29">
        <v>1.9160509940627979</v>
      </c>
      <c r="F29">
        <v>-612.7769329106859</v>
      </c>
      <c r="G29">
        <v>-6.1277693291068589</v>
      </c>
    </row>
    <row r="30" spans="1:16" x14ac:dyDescent="0.2">
      <c r="A30" t="s">
        <v>29</v>
      </c>
      <c r="B30" t="s">
        <v>22</v>
      </c>
      <c r="C30" t="s">
        <v>23</v>
      </c>
      <c r="D30" t="s">
        <v>24</v>
      </c>
      <c r="F30" t="s">
        <v>25</v>
      </c>
      <c r="G30" t="s">
        <v>26</v>
      </c>
      <c r="I30" s="8" t="s">
        <v>12</v>
      </c>
      <c r="L30" t="s">
        <v>27</v>
      </c>
    </row>
    <row r="31" spans="1:16" x14ac:dyDescent="0.2">
      <c r="A31">
        <v>1300</v>
      </c>
      <c r="B31">
        <v>4019.971805275663</v>
      </c>
      <c r="C31">
        <v>15.90038605826029</v>
      </c>
      <c r="D31">
        <v>1.7211264991759188</v>
      </c>
      <c r="F31">
        <v>-564.64361550591661</v>
      </c>
      <c r="G31">
        <v>-5.646436155059166</v>
      </c>
      <c r="I31" t="s">
        <v>14</v>
      </c>
      <c r="J31" cm="1">
        <f t="array" ref="J31:K31">LINEST(F31:F34,A31:A34,1,0)</f>
        <v>4.4587864734486969E-2</v>
      </c>
      <c r="K31">
        <v>-622.75056575205133</v>
      </c>
      <c r="L31" t="s">
        <v>28</v>
      </c>
      <c r="M31" cm="1">
        <f t="array" ref="M31:N31">LINEST(B31:B34,A31:A34,1,0)</f>
        <v>1.0799475512196415</v>
      </c>
      <c r="N31">
        <v>2608.2403656381152</v>
      </c>
    </row>
    <row r="32" spans="1:16" x14ac:dyDescent="0.2">
      <c r="A32">
        <v>1200</v>
      </c>
      <c r="B32">
        <v>3889.7835771083369</v>
      </c>
      <c r="C32">
        <v>15.72685247007815</v>
      </c>
      <c r="D32">
        <v>1.7787313517179</v>
      </c>
      <c r="F32">
        <v>-569.13862040467427</v>
      </c>
      <c r="G32">
        <v>-5.6913862040467427</v>
      </c>
      <c r="I32" t="s">
        <v>15</v>
      </c>
      <c r="J32">
        <f>J31/100</f>
        <v>4.4587864734486969E-4</v>
      </c>
      <c r="M32" s="11">
        <f>M31*(1/B33)</f>
        <v>2.8407924207693387E-4</v>
      </c>
    </row>
    <row r="33" spans="1:14" x14ac:dyDescent="0.2">
      <c r="A33">
        <v>1100</v>
      </c>
      <c r="B33">
        <v>3801.5715028103737</v>
      </c>
      <c r="C33">
        <v>15.607058364643303</v>
      </c>
      <c r="D33">
        <v>1.8200052254403489</v>
      </c>
      <c r="F33">
        <v>-574.34510815000635</v>
      </c>
      <c r="G33">
        <v>-5.7434510815000639</v>
      </c>
      <c r="I33" s="11" t="s">
        <v>16</v>
      </c>
      <c r="J33" s="11">
        <f>J32*96491.5666370759</f>
        <v>43.023529212326757</v>
      </c>
    </row>
    <row r="34" spans="1:14" x14ac:dyDescent="0.2">
      <c r="A34">
        <v>1000</v>
      </c>
      <c r="B34">
        <v>3689.3933129684369</v>
      </c>
      <c r="C34">
        <v>15.452010173988201</v>
      </c>
      <c r="D34">
        <v>1.8753435627694464</v>
      </c>
      <c r="F34">
        <v>-577.77074116896824</v>
      </c>
      <c r="G34">
        <v>-5.7777074116896827</v>
      </c>
    </row>
    <row r="35" spans="1:14" x14ac:dyDescent="0.2">
      <c r="A35" t="s">
        <v>30</v>
      </c>
      <c r="B35" t="s">
        <v>22</v>
      </c>
      <c r="C35" t="s">
        <v>23</v>
      </c>
      <c r="D35" t="s">
        <v>24</v>
      </c>
      <c r="F35" t="s">
        <v>25</v>
      </c>
      <c r="G35" t="s">
        <v>26</v>
      </c>
      <c r="I35" s="8" t="s">
        <v>12</v>
      </c>
      <c r="L35" t="s">
        <v>27</v>
      </c>
    </row>
    <row r="36" spans="1:14" x14ac:dyDescent="0.2">
      <c r="A36">
        <v>1300</v>
      </c>
      <c r="B36">
        <v>4759.2455586197912</v>
      </c>
      <c r="C36">
        <v>16.820776400754113</v>
      </c>
      <c r="D36">
        <v>1.799781056576554</v>
      </c>
      <c r="F36">
        <v>-434.72255967163721</v>
      </c>
      <c r="G36">
        <v>-4.3472255967163722</v>
      </c>
      <c r="I36" t="s">
        <v>14</v>
      </c>
      <c r="J36" cm="1">
        <f t="array" ref="J36:K36">LINEST(F36:F39,A36:A39,1,0)</f>
        <v>4.465087004710399E-2</v>
      </c>
      <c r="K36">
        <v>-492.637159047723</v>
      </c>
      <c r="L36" t="s">
        <v>28</v>
      </c>
      <c r="M36" cm="1">
        <f t="array" ref="M36:N36">LINEST(B36:B39,A36:A39,1,0)</f>
        <v>1.3062068589197835</v>
      </c>
      <c r="N36">
        <v>3061.4268467483971</v>
      </c>
    </row>
    <row r="37" spans="1:14" x14ac:dyDescent="0.2">
      <c r="A37">
        <v>1200</v>
      </c>
      <c r="B37">
        <v>4635.599857735534</v>
      </c>
      <c r="C37">
        <v>16.673827862989086</v>
      </c>
      <c r="D37">
        <v>1.8477867509867967</v>
      </c>
      <c r="F37">
        <v>-438.58877413377701</v>
      </c>
      <c r="G37">
        <v>-4.3858877413377702</v>
      </c>
      <c r="I37" t="s">
        <v>15</v>
      </c>
      <c r="J37">
        <f>J36/100</f>
        <v>4.4650870047103987E-4</v>
      </c>
      <c r="M37" s="11">
        <f>M36*(1/B38)</f>
        <v>2.9120292344783286E-4</v>
      </c>
    </row>
    <row r="38" spans="1:14" x14ac:dyDescent="0.2">
      <c r="A38">
        <v>1100</v>
      </c>
      <c r="B38">
        <v>4485.5554451663393</v>
      </c>
      <c r="C38">
        <v>16.491952543606441</v>
      </c>
      <c r="D38">
        <v>1.9095962818228767</v>
      </c>
      <c r="F38">
        <v>-444.06128865530241</v>
      </c>
      <c r="G38">
        <v>-4.4406128865530237</v>
      </c>
      <c r="I38" s="11" t="s">
        <v>16</v>
      </c>
      <c r="J38" s="11">
        <f>J37*96491.5666370759</f>
        <v>43.084324025535508</v>
      </c>
    </row>
    <row r="39" spans="1:14" x14ac:dyDescent="0.2">
      <c r="A39">
        <v>1000</v>
      </c>
      <c r="B39">
        <v>4373.8580765029283</v>
      </c>
      <c r="C39">
        <v>16.353908452842841</v>
      </c>
      <c r="D39">
        <v>1.9583625829141065</v>
      </c>
      <c r="F39">
        <v>-447.78201151349674</v>
      </c>
      <c r="G39">
        <v>-4.4778201151349677</v>
      </c>
    </row>
    <row r="40" spans="1:14" x14ac:dyDescent="0.2">
      <c r="A40" t="s">
        <v>31</v>
      </c>
      <c r="B40" t="s">
        <v>22</v>
      </c>
      <c r="C40" t="s">
        <v>23</v>
      </c>
      <c r="D40" t="s">
        <v>24</v>
      </c>
      <c r="F40" t="s">
        <v>25</v>
      </c>
      <c r="G40" t="s">
        <v>26</v>
      </c>
      <c r="I40" s="8" t="s">
        <v>12</v>
      </c>
      <c r="L40" t="s">
        <v>27</v>
      </c>
    </row>
    <row r="41" spans="1:14" x14ac:dyDescent="0.2">
      <c r="A41">
        <v>1300</v>
      </c>
      <c r="B41">
        <v>2581.5804088422565</v>
      </c>
      <c r="C41">
        <v>13.718139625769327</v>
      </c>
      <c r="D41">
        <v>1.671844109607094</v>
      </c>
      <c r="F41">
        <v>-691.54626535596321</v>
      </c>
      <c r="G41">
        <v>-6.915462653559632</v>
      </c>
      <c r="I41" t="s">
        <v>14</v>
      </c>
      <c r="J41" cm="1">
        <f t="array" ref="J41:K41">LINEST(F41:F43,A41:A43,1,0)</f>
        <v>4.1335931708550232E-2</v>
      </c>
      <c r="K41">
        <v>-745.41595763449402</v>
      </c>
      <c r="L41" t="s">
        <v>28</v>
      </c>
      <c r="M41" cm="1">
        <f t="array" ref="M41:N41">LINEST(B41:B43,A41:A43,1,0)</f>
        <v>0.5710854673002973</v>
      </c>
      <c r="N41">
        <v>1838.129653756846</v>
      </c>
    </row>
    <row r="42" spans="1:14" x14ac:dyDescent="0.2">
      <c r="A42">
        <v>1200</v>
      </c>
      <c r="B42">
        <v>2521.3529193271552</v>
      </c>
      <c r="C42">
        <v>13.610619083982041</v>
      </c>
      <c r="D42">
        <v>1.711779404983798</v>
      </c>
      <c r="F42">
        <v>-696.0788016990648</v>
      </c>
      <c r="G42">
        <v>-6.960788016990648</v>
      </c>
      <c r="I42" t="s">
        <v>15</v>
      </c>
      <c r="J42" cm="1">
        <f t="array" ref="J42:K42">LINEST(G41:G43,A41:A43,1,0)</f>
        <v>4.1335931708550431E-4</v>
      </c>
      <c r="K42">
        <v>-7.4541595763449431</v>
      </c>
      <c r="M42" s="11">
        <f>M41*(1/B43)</f>
        <v>2.3145576646130671E-4</v>
      </c>
    </row>
    <row r="43" spans="1:14" x14ac:dyDescent="0.2">
      <c r="A43">
        <v>1100</v>
      </c>
      <c r="B43">
        <v>2467.363315382197</v>
      </c>
      <c r="C43">
        <v>13.512769473054608</v>
      </c>
      <c r="D43">
        <v>1.7492357015656799</v>
      </c>
      <c r="F43">
        <v>-699.81345169767326</v>
      </c>
      <c r="G43">
        <v>-6.9981345169767328</v>
      </c>
      <c r="I43" s="11" t="s">
        <v>16</v>
      </c>
      <c r="J43" s="11">
        <f>J42*96491.5666370759</f>
        <v>39.885688089612124</v>
      </c>
    </row>
    <row r="44" spans="1:14" x14ac:dyDescent="0.2">
      <c r="A44" t="s">
        <v>32</v>
      </c>
      <c r="B44" t="s">
        <v>22</v>
      </c>
      <c r="C44" t="s">
        <v>23</v>
      </c>
      <c r="D44" t="s">
        <v>24</v>
      </c>
      <c r="F44" t="s">
        <v>25</v>
      </c>
      <c r="G44" t="s">
        <v>26</v>
      </c>
      <c r="I44" s="8" t="s">
        <v>12</v>
      </c>
      <c r="L44" t="s">
        <v>27</v>
      </c>
    </row>
    <row r="45" spans="1:14" x14ac:dyDescent="0.2">
      <c r="A45">
        <v>1300</v>
      </c>
      <c r="B45">
        <v>3732.6556968502064</v>
      </c>
      <c r="C45">
        <v>15.512173159079465</v>
      </c>
      <c r="D45">
        <v>1.8678390310371533</v>
      </c>
      <c r="F45">
        <v>-449.48106021942283</v>
      </c>
      <c r="G45">
        <v>-4.494810602194228</v>
      </c>
      <c r="I45" t="s">
        <v>14</v>
      </c>
      <c r="J45" cm="1">
        <f t="array" ref="J45:K45">LINEST(F45:F47,A45:A47,1,0)</f>
        <v>4.5967482028437416E-2</v>
      </c>
      <c r="K45">
        <v>-509.48893874192646</v>
      </c>
      <c r="L45" t="s">
        <v>28</v>
      </c>
      <c r="M45" cm="1">
        <f t="array" ref="M45:N45">LINEST(B45:B47,A45:A47,1,0)</f>
        <v>1.0590893653426243</v>
      </c>
      <c r="N45">
        <v>2350.0477694652841</v>
      </c>
    </row>
    <row r="46" spans="1:14" x14ac:dyDescent="0.2">
      <c r="A46">
        <v>1200</v>
      </c>
      <c r="B46">
        <v>3609.3715029974123</v>
      </c>
      <c r="C46">
        <v>15.339476145183413</v>
      </c>
      <c r="D46">
        <v>1.9316382351359742</v>
      </c>
      <c r="F46">
        <v>-454.8282640788716</v>
      </c>
      <c r="G46">
        <v>-4.5482826407887158</v>
      </c>
      <c r="I46" t="s">
        <v>15</v>
      </c>
      <c r="J46">
        <f>J45/100</f>
        <v>4.5967482028437415E-4</v>
      </c>
      <c r="M46">
        <f>M45*(1/B47)</f>
        <v>3.0080606331508666E-4</v>
      </c>
    </row>
    <row r="47" spans="1:14" x14ac:dyDescent="0.2">
      <c r="A47">
        <v>1100</v>
      </c>
      <c r="B47">
        <v>3520.8378237816814</v>
      </c>
      <c r="C47">
        <v>15.213016642763073</v>
      </c>
      <c r="D47">
        <v>1.9802104922036636</v>
      </c>
      <c r="F47">
        <v>-458.67455662511031</v>
      </c>
      <c r="G47">
        <v>-4.5867455662511034</v>
      </c>
      <c r="I47" s="11" t="s">
        <v>16</v>
      </c>
      <c r="J47" s="11">
        <f>J46*96491.5666370759</f>
        <v>44.354743552855574</v>
      </c>
    </row>
    <row r="48" spans="1:14" x14ac:dyDescent="0.2">
      <c r="A48" t="s">
        <v>33</v>
      </c>
      <c r="B48" t="s">
        <v>22</v>
      </c>
      <c r="C48" t="s">
        <v>23</v>
      </c>
      <c r="D48" t="s">
        <v>24</v>
      </c>
      <c r="F48" t="s">
        <v>25</v>
      </c>
      <c r="G48" t="s">
        <v>26</v>
      </c>
      <c r="I48" s="8" t="s">
        <v>12</v>
      </c>
      <c r="L48" t="s">
        <v>27</v>
      </c>
    </row>
    <row r="49" spans="1:14" x14ac:dyDescent="0.2">
      <c r="A49">
        <v>1300</v>
      </c>
      <c r="B49">
        <v>5447.6876656779723</v>
      </c>
      <c r="C49">
        <v>17.595599435361585</v>
      </c>
      <c r="D49">
        <v>1.7673553608183556</v>
      </c>
      <c r="F49">
        <v>-423.69875047834716</v>
      </c>
      <c r="G49">
        <v>-4.236987504783472</v>
      </c>
      <c r="I49" t="s">
        <v>14</v>
      </c>
      <c r="J49" cm="1">
        <f t="array" ref="J49:K49">LINEST(F49:F51,A49:A51,1,0)</f>
        <v>4.3455641092804462E-2</v>
      </c>
      <c r="K49">
        <v>-480.25616126041461</v>
      </c>
      <c r="L49" t="s">
        <v>28</v>
      </c>
      <c r="M49" cm="1">
        <f t="array" ref="M49:N49">LINEST(B49:B51,A49:A51,1,0)</f>
        <v>1.4186574270517078</v>
      </c>
      <c r="N49">
        <v>3604.2926930884541</v>
      </c>
    </row>
    <row r="50" spans="1:14" x14ac:dyDescent="0.2">
      <c r="A50">
        <v>1200</v>
      </c>
      <c r="B50">
        <v>5308.4009707059085</v>
      </c>
      <c r="C50">
        <v>17.444341228234276</v>
      </c>
      <c r="D50">
        <v>1.8137288522723771</v>
      </c>
      <c r="F50">
        <v>-428.2395466718927</v>
      </c>
      <c r="G50">
        <v>-4.2823954667189268</v>
      </c>
      <c r="I50" t="s">
        <v>15</v>
      </c>
      <c r="J50">
        <f>J49/100</f>
        <v>4.3455641092804463E-4</v>
      </c>
      <c r="M50">
        <f>M49*(1/B51)</f>
        <v>2.7472297934530177E-4</v>
      </c>
    </row>
    <row r="51" spans="1:14" x14ac:dyDescent="0.2">
      <c r="A51">
        <v>1100</v>
      </c>
      <c r="B51">
        <v>5163.9561802676308</v>
      </c>
      <c r="C51">
        <v>17.284660331144565</v>
      </c>
      <c r="D51">
        <v>1.8644619868755377</v>
      </c>
      <c r="F51">
        <v>-432.38987869690806</v>
      </c>
      <c r="G51">
        <v>-4.3238987869690808</v>
      </c>
      <c r="I51" s="11" t="s">
        <v>16</v>
      </c>
      <c r="J51" s="11">
        <f>J50*96491.5666370759</f>
        <v>41.931028882631956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D691-449C-443F-A9D3-2CADAADF3A21}">
  <dimension ref="A1:O2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3.1640625" bestFit="1" customWidth="1"/>
    <col min="3" max="7" width="11.6640625" bestFit="1" customWidth="1"/>
    <col min="8" max="8" width="12.33203125" bestFit="1" customWidth="1"/>
    <col min="9" max="11" width="12.33203125" customWidth="1"/>
    <col min="13" max="13" width="11.5" bestFit="1" customWidth="1"/>
  </cols>
  <sheetData>
    <row r="1" spans="1:15" x14ac:dyDescent="0.2">
      <c r="A1" t="s">
        <v>34</v>
      </c>
      <c r="B1" t="s">
        <v>1</v>
      </c>
      <c r="C1" t="s">
        <v>2</v>
      </c>
      <c r="D1" t="s">
        <v>18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N1" s="8" t="s">
        <v>13</v>
      </c>
      <c r="O1" s="9">
        <v>0.50810391122134446</v>
      </c>
    </row>
    <row r="2" spans="1:15" x14ac:dyDescent="0.2">
      <c r="A2">
        <v>900</v>
      </c>
      <c r="B2" s="11">
        <v>1.945360488059843</v>
      </c>
      <c r="C2">
        <v>74.085561033731324</v>
      </c>
      <c r="D2">
        <f>C2*100</f>
        <v>7408.5561033731319</v>
      </c>
      <c r="E2">
        <v>1.3497906826199207E-2</v>
      </c>
      <c r="F2">
        <f>1/(D2*0.001)</f>
        <v>0.13497906826199207</v>
      </c>
      <c r="G2">
        <v>1764.6498019622561</v>
      </c>
      <c r="H2">
        <v>-285.55955207025721</v>
      </c>
      <c r="I2">
        <f>(3/2)*A2*100*0.00008617333262</f>
        <v>11.633399903700001</v>
      </c>
      <c r="J2">
        <f>H2+I2</f>
        <v>-273.92615216655719</v>
      </c>
      <c r="K2">
        <f>H2/50</f>
        <v>-5.7111910414051446</v>
      </c>
      <c r="L2" t="s">
        <v>14</v>
      </c>
      <c r="M2">
        <v>3.5035973146223448E-2</v>
      </c>
      <c r="N2" s="11">
        <f>(1/G2)*$O$1</f>
        <v>2.8793469993669161E-4</v>
      </c>
    </row>
    <row r="3" spans="1:15" x14ac:dyDescent="0.2">
      <c r="A3">
        <v>1000</v>
      </c>
      <c r="B3" s="11">
        <v>1.8974404522821837</v>
      </c>
      <c r="C3">
        <v>81.465371189107273</v>
      </c>
      <c r="D3">
        <f>C3*100</f>
        <v>8146.5371189107273</v>
      </c>
      <c r="E3">
        <v>1.2275154282163388E-2</v>
      </c>
      <c r="F3">
        <f t="shared" ref="F3:F23" si="0">1/(D3*0.001)</f>
        <v>0.12275154282163388</v>
      </c>
      <c r="G3">
        <v>1809.2161974680341</v>
      </c>
      <c r="H3">
        <v>-283.23761160421475</v>
      </c>
      <c r="I3">
        <f>(3/2)*A3*100*0.00008617333262</f>
        <v>12.925999893</v>
      </c>
      <c r="J3">
        <f>H3+I3</f>
        <v>-270.31161171121477</v>
      </c>
      <c r="K3">
        <f>H3/50</f>
        <v>-5.6647522320842949</v>
      </c>
      <c r="L3" t="s">
        <v>15</v>
      </c>
      <c r="M3">
        <f>M2/50</f>
        <v>7.0071946292446898E-4</v>
      </c>
      <c r="N3">
        <f>(1/G3)*$O$1</f>
        <v>2.808420087839291E-4</v>
      </c>
    </row>
    <row r="4" spans="1:15" x14ac:dyDescent="0.2">
      <c r="A4">
        <v>1100</v>
      </c>
      <c r="B4" s="11">
        <v>1.8306312563340357</v>
      </c>
      <c r="C4">
        <v>78.080659209073218</v>
      </c>
      <c r="D4">
        <f>C4*100</f>
        <v>7808.0659209073219</v>
      </c>
      <c r="E4">
        <v>1.2807268920749543E-2</v>
      </c>
      <c r="F4">
        <f t="shared" si="0"/>
        <v>0.12807268920749543</v>
      </c>
      <c r="G4">
        <v>1875.2438472369233</v>
      </c>
      <c r="H4">
        <v>-280.72977825681943</v>
      </c>
      <c r="I4">
        <f>(3/2)*A4*100*0.00008617333262</f>
        <v>14.218599882299999</v>
      </c>
      <c r="J4">
        <f>H4+I4</f>
        <v>-266.51117837451943</v>
      </c>
      <c r="K4">
        <f>H4/50</f>
        <v>-5.6145955651363888</v>
      </c>
      <c r="L4" s="11" t="s">
        <v>16</v>
      </c>
      <c r="M4" s="11">
        <f>M3*96491.5666370759</f>
        <v>67.613518750672426</v>
      </c>
      <c r="N4">
        <f>(1/G4)*$O$1</f>
        <v>2.7095351464291421E-4</v>
      </c>
    </row>
    <row r="5" spans="1:15" x14ac:dyDescent="0.2">
      <c r="A5">
        <v>1200</v>
      </c>
      <c r="B5" s="11">
        <v>1.7933764561513781</v>
      </c>
      <c r="C5">
        <v>93.370930705897237</v>
      </c>
      <c r="D5">
        <f>C5*100</f>
        <v>9337.0930705897244</v>
      </c>
      <c r="E5">
        <v>1.0709971427293921E-2</v>
      </c>
      <c r="F5">
        <f t="shared" si="0"/>
        <v>0.10709971427293918</v>
      </c>
      <c r="G5">
        <v>1914.1993239763106</v>
      </c>
      <c r="H5">
        <v>-278.64730712106154</v>
      </c>
      <c r="I5">
        <f>(3/2)*A5*100*0.00008617333262</f>
        <v>15.511199871600001</v>
      </c>
      <c r="J5">
        <f>H5+I5</f>
        <v>-263.13610724946153</v>
      </c>
      <c r="K5">
        <f>H5/50</f>
        <v>-5.5729461424212312</v>
      </c>
      <c r="N5">
        <f>(1/G5)*$O$1</f>
        <v>2.6543939539476746E-4</v>
      </c>
    </row>
    <row r="6" spans="1:15" x14ac:dyDescent="0.2">
      <c r="A6">
        <v>1300</v>
      </c>
      <c r="B6" s="11">
        <v>1.7459374434732546</v>
      </c>
      <c r="C6">
        <v>55.15526259251412</v>
      </c>
      <c r="D6">
        <f>C6*100</f>
        <v>5515.5262592514118</v>
      </c>
      <c r="E6">
        <v>1.8130636189478026E-2</v>
      </c>
      <c r="F6">
        <f t="shared" si="0"/>
        <v>0.18130636189478025</v>
      </c>
      <c r="G6">
        <v>1966.2101943187902</v>
      </c>
      <c r="H6">
        <v>-276.79971768522211</v>
      </c>
      <c r="I6">
        <f>(3/2)*A6*100*0.00008617333262</f>
        <v>16.8037998609</v>
      </c>
      <c r="J6">
        <f>H6+I6</f>
        <v>-259.99591782432208</v>
      </c>
      <c r="K6">
        <f>H6/50</f>
        <v>-5.5359943537044423</v>
      </c>
      <c r="N6">
        <f>(1/G6)*$O$1</f>
        <v>2.58417900939315E-4</v>
      </c>
    </row>
    <row r="7" spans="1:15" x14ac:dyDescent="0.2">
      <c r="A7" t="s">
        <v>35</v>
      </c>
      <c r="B7" t="s">
        <v>1</v>
      </c>
      <c r="C7" t="s">
        <v>2</v>
      </c>
      <c r="D7" t="s">
        <v>18</v>
      </c>
      <c r="E7" s="8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N7" s="8" t="s">
        <v>13</v>
      </c>
      <c r="O7" s="9">
        <v>0.5162453564332613</v>
      </c>
    </row>
    <row r="8" spans="1:15" x14ac:dyDescent="0.2">
      <c r="A8">
        <v>900</v>
      </c>
      <c r="B8">
        <v>1.9725964652963914</v>
      </c>
      <c r="C8">
        <v>62.766469861240317</v>
      </c>
      <c r="D8">
        <f>C8*100</f>
        <v>6276.6469861240321</v>
      </c>
      <c r="E8">
        <v>1.5932073322121341E-2</v>
      </c>
      <c r="F8">
        <f t="shared" si="0"/>
        <v>0.15932073322121337</v>
      </c>
      <c r="G8">
        <v>1942.2522890024206</v>
      </c>
      <c r="H8">
        <v>-248.15738626849389</v>
      </c>
      <c r="I8">
        <f>(3/2)*A8*100*0.00008617333262</f>
        <v>11.633399903700001</v>
      </c>
      <c r="J8">
        <f>H8+I8</f>
        <v>-236.5239863647939</v>
      </c>
      <c r="K8">
        <f>H8/50</f>
        <v>-4.9631477253698781</v>
      </c>
      <c r="L8" t="s">
        <v>14</v>
      </c>
      <c r="M8">
        <v>3.4617438420796419E-2</v>
      </c>
      <c r="N8" s="11">
        <f>(1/G8)*$O$7</f>
        <v>2.6579727018801212E-4</v>
      </c>
    </row>
    <row r="9" spans="1:15" x14ac:dyDescent="0.2">
      <c r="A9">
        <v>1000</v>
      </c>
      <c r="B9">
        <v>1.9452190989379465</v>
      </c>
      <c r="C9">
        <v>82.786405189121552</v>
      </c>
      <c r="D9">
        <f>C9*100</f>
        <v>8278.640518912156</v>
      </c>
      <c r="E9">
        <v>1.207927796496959E-2</v>
      </c>
      <c r="F9">
        <f t="shared" si="0"/>
        <v>0.12079277964969587</v>
      </c>
      <c r="G9">
        <v>1969.5878999398101</v>
      </c>
      <c r="H9">
        <v>-246.216019308917</v>
      </c>
      <c r="I9">
        <f>(3/2)*A9*100*0.00008617333262</f>
        <v>12.925999893</v>
      </c>
      <c r="J9">
        <f>H9+I9</f>
        <v>-233.29001941591699</v>
      </c>
      <c r="K9">
        <f>H9/50</f>
        <v>-4.9243203861783398</v>
      </c>
      <c r="L9" t="s">
        <v>15</v>
      </c>
      <c r="M9">
        <f>M8/50</f>
        <v>6.923487684159284E-4</v>
      </c>
      <c r="N9">
        <f>(1/G9)*$O$7</f>
        <v>2.6210831029629988E-4</v>
      </c>
    </row>
    <row r="10" spans="1:15" x14ac:dyDescent="0.2">
      <c r="A10">
        <v>1100</v>
      </c>
      <c r="B10">
        <v>1.8868227374995128</v>
      </c>
      <c r="C10">
        <v>63.997060694962258</v>
      </c>
      <c r="D10">
        <f>C10*100</f>
        <v>6399.7060694962256</v>
      </c>
      <c r="E10">
        <v>1.5625717636727626E-2</v>
      </c>
      <c r="F10">
        <f t="shared" si="0"/>
        <v>0.15625717636727623</v>
      </c>
      <c r="G10">
        <v>2030.5458079635789</v>
      </c>
      <c r="H10">
        <v>-243.82040461144265</v>
      </c>
      <c r="I10">
        <f>(3/2)*A10*100*0.00008617333262</f>
        <v>14.218599882299999</v>
      </c>
      <c r="J10">
        <f>H10+I10</f>
        <v>-229.60180472914266</v>
      </c>
      <c r="K10">
        <f>H10/50</f>
        <v>-4.8764080922288535</v>
      </c>
      <c r="L10" s="11" t="s">
        <v>16</v>
      </c>
      <c r="M10" s="11">
        <f>M9*96491.5666370759</f>
        <v>66.805817323702982</v>
      </c>
      <c r="N10">
        <f>(1/G10)*$O$7</f>
        <v>2.5423969969483247E-4</v>
      </c>
    </row>
    <row r="11" spans="1:15" x14ac:dyDescent="0.2">
      <c r="A11">
        <v>1200</v>
      </c>
      <c r="B11">
        <v>1.8380796875765211</v>
      </c>
      <c r="C11">
        <v>69.714499254388897</v>
      </c>
      <c r="D11">
        <f>C11*100</f>
        <v>6971.4499254388902</v>
      </c>
      <c r="E11">
        <v>1.4344218357661727E-2</v>
      </c>
      <c r="F11">
        <f t="shared" si="0"/>
        <v>0.14344218357661725</v>
      </c>
      <c r="G11">
        <v>2084.3927637606844</v>
      </c>
      <c r="H11">
        <v>-241.74411426366939</v>
      </c>
      <c r="I11">
        <f>(3/2)*A11*100*0.00008617333262</f>
        <v>15.511199871600001</v>
      </c>
      <c r="J11">
        <f>H11+I11</f>
        <v>-226.23291439206938</v>
      </c>
      <c r="K11">
        <f>H11/50</f>
        <v>-4.8348822852733875</v>
      </c>
      <c r="N11">
        <f>(1/G11)*$O$7</f>
        <v>2.4767182337643781E-4</v>
      </c>
    </row>
    <row r="12" spans="1:15" x14ac:dyDescent="0.2">
      <c r="A12">
        <v>1300</v>
      </c>
      <c r="B12">
        <v>1.7878343921231117</v>
      </c>
      <c r="C12">
        <v>61.95873927540238</v>
      </c>
      <c r="D12">
        <f>C12*100</f>
        <v>6195.8739275402377</v>
      </c>
      <c r="E12">
        <v>1.6139773205440286E-2</v>
      </c>
      <c r="F12">
        <f t="shared" si="0"/>
        <v>0.16139773205440286</v>
      </c>
      <c r="G12">
        <v>2142.9725353086142</v>
      </c>
      <c r="H12">
        <v>-239.5476195272195</v>
      </c>
      <c r="I12">
        <f>(3/2)*A12*100*0.00008617333262</f>
        <v>16.8037998609</v>
      </c>
      <c r="J12">
        <f>H12+I12</f>
        <v>-222.7438196663195</v>
      </c>
      <c r="K12">
        <f>H12/50</f>
        <v>-4.7909523905443896</v>
      </c>
      <c r="N12">
        <f>(1/G12)*$O$7</f>
        <v>2.4090152716722319E-4</v>
      </c>
    </row>
    <row r="13" spans="1:15" x14ac:dyDescent="0.2">
      <c r="A13" t="s">
        <v>36</v>
      </c>
      <c r="B13" t="s">
        <v>1</v>
      </c>
      <c r="C13" t="s">
        <v>2</v>
      </c>
      <c r="D13" t="s">
        <v>18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8" t="s">
        <v>11</v>
      </c>
      <c r="L13" s="8" t="s">
        <v>12</v>
      </c>
      <c r="N13" s="8" t="s">
        <v>13</v>
      </c>
      <c r="O13" s="9">
        <v>0.54326157210635906</v>
      </c>
    </row>
    <row r="14" spans="1:15" x14ac:dyDescent="0.2">
      <c r="A14">
        <v>900</v>
      </c>
      <c r="B14">
        <v>2.0374958537500776</v>
      </c>
      <c r="C14">
        <v>116.69267235383718</v>
      </c>
      <c r="D14">
        <f>C14*100</f>
        <v>11669.267235383719</v>
      </c>
      <c r="E14">
        <v>8.5695183753079687E-3</v>
      </c>
      <c r="F14">
        <f t="shared" si="0"/>
        <v>8.569518375307969E-2</v>
      </c>
      <c r="G14">
        <v>1723.9593364251605</v>
      </c>
      <c r="H14">
        <v>-271.11136982320255</v>
      </c>
      <c r="I14">
        <f>(3/2)*A14*100*0.00008617333262</f>
        <v>11.633399903700001</v>
      </c>
      <c r="J14">
        <f>H14+I14</f>
        <v>-259.47796991950253</v>
      </c>
      <c r="K14">
        <f>H14/50</f>
        <v>-5.4222273964640513</v>
      </c>
      <c r="L14" t="s">
        <v>14</v>
      </c>
      <c r="M14">
        <v>3.6625425253892271E-2</v>
      </c>
      <c r="N14" s="11">
        <f>(1/G14)*$O$13</f>
        <v>3.1512435393799834E-4</v>
      </c>
    </row>
    <row r="15" spans="1:15" x14ac:dyDescent="0.2">
      <c r="A15">
        <v>1000</v>
      </c>
      <c r="B15">
        <v>1.9935532622965468</v>
      </c>
      <c r="C15">
        <v>118.71746322459326</v>
      </c>
      <c r="D15">
        <f>C15*100</f>
        <v>11871.746322459327</v>
      </c>
      <c r="E15">
        <v>8.4233605809801541E-3</v>
      </c>
      <c r="F15">
        <f t="shared" si="0"/>
        <v>8.4233605809801534E-2</v>
      </c>
      <c r="G15">
        <v>1761.9594451936425</v>
      </c>
      <c r="H15">
        <v>-269.04666284199976</v>
      </c>
      <c r="I15">
        <f>(3/2)*A15*100*0.00008617333262</f>
        <v>12.925999893</v>
      </c>
      <c r="J15">
        <f>H15+I15</f>
        <v>-256.12066294899978</v>
      </c>
      <c r="K15">
        <f>H15/50</f>
        <v>-5.3809332568399952</v>
      </c>
      <c r="L15" t="s">
        <v>15</v>
      </c>
      <c r="M15">
        <f>M14/50</f>
        <v>7.3250850507784542E-4</v>
      </c>
      <c r="N15">
        <f>(1/G15)*$O$13</f>
        <v>3.0832807962084141E-4</v>
      </c>
    </row>
    <row r="16" spans="1:15" x14ac:dyDescent="0.2">
      <c r="A16">
        <v>1100</v>
      </c>
      <c r="B16">
        <v>1.9116479158292943</v>
      </c>
      <c r="C16">
        <v>76.809140289960524</v>
      </c>
      <c r="D16">
        <f>C16*100</f>
        <v>7680.9140289960524</v>
      </c>
      <c r="E16">
        <v>1.3019283853782527E-2</v>
      </c>
      <c r="F16">
        <f t="shared" si="0"/>
        <v>0.13019283853782526</v>
      </c>
      <c r="G16">
        <v>1837.4513271583337</v>
      </c>
      <c r="H16">
        <v>-265.91433845619116</v>
      </c>
      <c r="I16">
        <f>(3/2)*A16*100*0.00008617333262</f>
        <v>14.218599882299999</v>
      </c>
      <c r="J16">
        <f>H16+I16</f>
        <v>-251.69573857389116</v>
      </c>
      <c r="K16">
        <f>H16/50</f>
        <v>-5.3182867691238229</v>
      </c>
      <c r="L16" s="11" t="s">
        <v>16</v>
      </c>
      <c r="M16" s="11">
        <f>M15*96491.5666370759</f>
        <v>70.680893229943777</v>
      </c>
      <c r="N16">
        <f>(1/G16)*$O$13</f>
        <v>2.9566038788441117E-4</v>
      </c>
    </row>
    <row r="17" spans="1:15" x14ac:dyDescent="0.2">
      <c r="A17">
        <v>1200</v>
      </c>
      <c r="B17">
        <v>1.8705303203313879</v>
      </c>
      <c r="C17">
        <v>60.950319613355546</v>
      </c>
      <c r="D17">
        <f>C17*100</f>
        <v>6095.031961335555</v>
      </c>
      <c r="E17">
        <v>1.640680485916399E-2</v>
      </c>
      <c r="F17">
        <f t="shared" si="0"/>
        <v>0.1640680485916399</v>
      </c>
      <c r="G17">
        <v>1877.8417873374569</v>
      </c>
      <c r="H17">
        <v>-263.66181654433802</v>
      </c>
      <c r="I17">
        <f>(3/2)*A17*100*0.00008617333262</f>
        <v>15.511199871600001</v>
      </c>
      <c r="J17">
        <f>H17+I17</f>
        <v>-248.15061667273801</v>
      </c>
      <c r="K17">
        <f>H17/50</f>
        <v>-5.2732363308867605</v>
      </c>
      <c r="N17">
        <f>(1/G17)*$O$13</f>
        <v>2.8930103471423729E-4</v>
      </c>
    </row>
    <row r="18" spans="1:15" x14ac:dyDescent="0.2">
      <c r="A18">
        <v>1300</v>
      </c>
      <c r="B18">
        <v>1.8127948292441853</v>
      </c>
      <c r="C18">
        <v>78.96804357617539</v>
      </c>
      <c r="D18">
        <f>C18*100</f>
        <v>7896.8043576175387</v>
      </c>
      <c r="E18">
        <v>1.2663350321391265E-2</v>
      </c>
      <c r="F18">
        <f t="shared" si="0"/>
        <v>0.12663350321391265</v>
      </c>
      <c r="G18">
        <v>1937.6489514064328</v>
      </c>
      <c r="H18">
        <v>-261.95408029158727</v>
      </c>
      <c r="I18">
        <f>(3/2)*A18*100*0.00008617333262</f>
        <v>16.8037998609</v>
      </c>
      <c r="J18">
        <f>H18+I18</f>
        <v>-245.15028043068727</v>
      </c>
      <c r="K18">
        <f>H18/50</f>
        <v>-5.2390816058317453</v>
      </c>
      <c r="N18" s="10">
        <f>(1/G18)*$O$13</f>
        <v>2.8037151503219166E-4</v>
      </c>
    </row>
    <row r="19" spans="1:15" x14ac:dyDescent="0.2">
      <c r="A19" t="s">
        <v>37</v>
      </c>
      <c r="B19" t="s">
        <v>1</v>
      </c>
      <c r="C19" t="s">
        <v>2</v>
      </c>
      <c r="D19" t="s">
        <v>18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  <c r="J19" s="8" t="s">
        <v>10</v>
      </c>
      <c r="K19" s="8" t="s">
        <v>11</v>
      </c>
      <c r="L19" s="8" t="s">
        <v>12</v>
      </c>
      <c r="N19" s="8" t="s">
        <v>13</v>
      </c>
      <c r="O19" s="9">
        <v>0.45513785187718753</v>
      </c>
    </row>
    <row r="20" spans="1:15" x14ac:dyDescent="0.2">
      <c r="A20">
        <v>900</v>
      </c>
      <c r="B20">
        <v>2.01933603951437</v>
      </c>
      <c r="C20">
        <v>93.442047925511545</v>
      </c>
      <c r="D20">
        <f>C20*100</f>
        <v>9344.2047925511542</v>
      </c>
      <c r="E20">
        <v>1.0701820242608146E-2</v>
      </c>
      <c r="F20">
        <f t="shared" si="0"/>
        <v>0.10701820242608145</v>
      </c>
      <c r="G20">
        <v>1555.3231054873418</v>
      </c>
      <c r="H20">
        <v>-284.58863216842076</v>
      </c>
      <c r="I20">
        <f>(3/2)*A20*100*0.00008617333262</f>
        <v>11.633399903700001</v>
      </c>
      <c r="J20">
        <f>H20+I20</f>
        <v>-272.95523226472073</v>
      </c>
      <c r="K20">
        <f>H20/50</f>
        <v>-5.6917726433684148</v>
      </c>
      <c r="L20" t="s">
        <v>14</v>
      </c>
      <c r="M20">
        <v>3.5408891245548996E-2</v>
      </c>
      <c r="N20" s="11">
        <f>(1/G20)*$O$19</f>
        <v>2.9263234775553311E-4</v>
      </c>
    </row>
    <row r="21" spans="1:15" x14ac:dyDescent="0.2">
      <c r="A21">
        <v>1000</v>
      </c>
      <c r="B21">
        <v>1.9592767057075517</v>
      </c>
      <c r="C21">
        <v>91.764888804712697</v>
      </c>
      <c r="D21">
        <f>C21*100</f>
        <v>9176.48888047127</v>
      </c>
      <c r="E21">
        <v>1.0897414174697325E-2</v>
      </c>
      <c r="F21">
        <f t="shared" si="0"/>
        <v>0.10897414174697324</v>
      </c>
      <c r="G21">
        <v>1602.9997145634386</v>
      </c>
      <c r="H21">
        <v>-282.43846265617151</v>
      </c>
      <c r="I21">
        <f>(3/2)*A21*100*0.00008617333262</f>
        <v>12.925999893</v>
      </c>
      <c r="J21">
        <f>H21+I21</f>
        <v>-269.51246276317153</v>
      </c>
      <c r="K21">
        <f>H21/50</f>
        <v>-5.6487692531234304</v>
      </c>
      <c r="L21" t="s">
        <v>15</v>
      </c>
      <c r="M21">
        <f>M20/50</f>
        <v>7.0817782491097996E-4</v>
      </c>
      <c r="N21">
        <f t="shared" ref="N21:N24" si="1">(1/G21)*$O$19</f>
        <v>2.8392884149772911E-4</v>
      </c>
    </row>
    <row r="22" spans="1:15" x14ac:dyDescent="0.2">
      <c r="A22">
        <v>1100</v>
      </c>
      <c r="B22">
        <v>1.8669699188907294</v>
      </c>
      <c r="C22">
        <v>84.182508206863659</v>
      </c>
      <c r="D22">
        <f>C22*100</f>
        <v>8418.2508206863658</v>
      </c>
      <c r="E22">
        <v>1.1878952306133199E-2</v>
      </c>
      <c r="F22">
        <f t="shared" si="0"/>
        <v>0.11878952306133199</v>
      </c>
      <c r="G22">
        <v>1682.2552780422279</v>
      </c>
      <c r="H22">
        <v>-279.04810311412973</v>
      </c>
      <c r="I22">
        <f>(3/2)*A22*100*0.00008617333262</f>
        <v>14.218599882299999</v>
      </c>
      <c r="J22">
        <f>H22+I22</f>
        <v>-264.82950323182973</v>
      </c>
      <c r="K22">
        <f>H22/50</f>
        <v>-5.5809620622825946</v>
      </c>
      <c r="L22" s="11" t="s">
        <v>16</v>
      </c>
      <c r="M22" s="11">
        <f>M21*96491.5666370759</f>
        <v>68.333187783297291</v>
      </c>
      <c r="N22">
        <f t="shared" si="1"/>
        <v>2.7055219134569582E-4</v>
      </c>
    </row>
    <row r="23" spans="1:15" x14ac:dyDescent="0.2">
      <c r="A23">
        <v>1200</v>
      </c>
      <c r="B23">
        <v>1.8515036139116845</v>
      </c>
      <c r="C23">
        <v>74.023863236940187</v>
      </c>
      <c r="D23">
        <f>C23*100</f>
        <v>7402.3863236940188</v>
      </c>
      <c r="E23">
        <v>1.350915713219584E-2</v>
      </c>
      <c r="F23">
        <f t="shared" si="0"/>
        <v>0.1350915713219584</v>
      </c>
      <c r="G23">
        <v>1696.3077881142119</v>
      </c>
      <c r="H23">
        <v>-277.8201290288618</v>
      </c>
      <c r="I23">
        <f>(3/2)*A23*100*0.00008617333262</f>
        <v>15.511199871600001</v>
      </c>
      <c r="J23">
        <f>H23+I23</f>
        <v>-262.30892915726179</v>
      </c>
      <c r="K23">
        <f>H23/50</f>
        <v>-5.5564025805772363</v>
      </c>
      <c r="N23">
        <f t="shared" si="1"/>
        <v>2.683108897254814E-4</v>
      </c>
    </row>
    <row r="24" spans="1:15" x14ac:dyDescent="0.2">
      <c r="A24">
        <v>1300</v>
      </c>
      <c r="B24">
        <v>1.8089225150450239</v>
      </c>
      <c r="C24">
        <v>72.90352317043903</v>
      </c>
      <c r="D24">
        <f>C24*100</f>
        <v>7290.352317043903</v>
      </c>
      <c r="E24">
        <v>1.3716758210191421E-2</v>
      </c>
      <c r="F24">
        <f>1/(D24*0.001)</f>
        <v>0.13716758210191418</v>
      </c>
      <c r="G24">
        <v>1736.2379946505489</v>
      </c>
      <c r="H24">
        <v>-275.65635330580108</v>
      </c>
      <c r="I24">
        <f>(3/2)*A24*100*0.00008617333262</f>
        <v>16.8037998609</v>
      </c>
      <c r="J24">
        <f>H24+I24</f>
        <v>-258.8525534449011</v>
      </c>
      <c r="K24">
        <f>H24/50</f>
        <v>-5.5131270661160219</v>
      </c>
      <c r="N24">
        <f t="shared" si="1"/>
        <v>2.621402441828217E-4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E53E-032A-4C47-9D6A-E96648EAD6C3}">
  <dimension ref="A2:N42"/>
  <sheetViews>
    <sheetView topLeftCell="A14" workbookViewId="0">
      <selection activeCell="B40" sqref="B40:N42"/>
    </sheetView>
  </sheetViews>
  <sheetFormatPr baseColWidth="10" defaultColWidth="11.5" defaultRowHeight="15" x14ac:dyDescent="0.2"/>
  <sheetData>
    <row r="2" spans="1:14" x14ac:dyDescent="0.2">
      <c r="J2" t="s">
        <v>38</v>
      </c>
    </row>
    <row r="3" spans="1:14" x14ac:dyDescent="0.2">
      <c r="I3" t="s">
        <v>39</v>
      </c>
      <c r="J3" t="s">
        <v>40</v>
      </c>
    </row>
    <row r="5" spans="1:14" x14ac:dyDescent="0.2">
      <c r="A5" t="s">
        <v>41</v>
      </c>
      <c r="B5" t="s">
        <v>41</v>
      </c>
    </row>
    <row r="6" spans="1:14" x14ac:dyDescent="0.2">
      <c r="C6" t="s">
        <v>22</v>
      </c>
      <c r="D6" t="s">
        <v>23</v>
      </c>
      <c r="E6" t="s">
        <v>24</v>
      </c>
      <c r="F6" t="s">
        <v>25</v>
      </c>
      <c r="G6" t="s">
        <v>26</v>
      </c>
      <c r="I6" s="8" t="s">
        <v>12</v>
      </c>
      <c r="L6" t="s">
        <v>27</v>
      </c>
    </row>
    <row r="7" spans="1:14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  <c r="I7" t="s">
        <v>14</v>
      </c>
      <c r="J7" cm="1">
        <f t="array" ref="J7:K7">LINEST(F7:F10,B7:B10,1,0)</f>
        <v>4.465087004710399E-2</v>
      </c>
      <c r="K7">
        <v>-492.637159047723</v>
      </c>
      <c r="L7" t="s">
        <v>28</v>
      </c>
      <c r="M7" cm="1">
        <f t="array" ref="M7:N7">LINEST(C7:C10,B7:B10,1,0)</f>
        <v>1.3062068589197835</v>
      </c>
      <c r="N7">
        <v>3061.4268467483971</v>
      </c>
    </row>
    <row r="8" spans="1:14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  <c r="I8" t="s">
        <v>15</v>
      </c>
      <c r="J8">
        <f>J7/100</f>
        <v>4.4650870047103987E-4</v>
      </c>
      <c r="M8">
        <f>M7*(1/C9)</f>
        <v>2.9120292344783286E-4</v>
      </c>
    </row>
    <row r="9" spans="1:14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  <c r="I9" s="11" t="s">
        <v>16</v>
      </c>
      <c r="J9" s="11">
        <f>J8*96491.5666370759</f>
        <v>43.084324025535508</v>
      </c>
    </row>
    <row r="10" spans="1:14" x14ac:dyDescent="0.2">
      <c r="B10">
        <v>1000</v>
      </c>
      <c r="C10">
        <v>4373.8580765029283</v>
      </c>
      <c r="D10">
        <v>16.353908452842841</v>
      </c>
      <c r="E10">
        <v>1.9583625829141065</v>
      </c>
      <c r="F10">
        <v>-447.78201151349674</v>
      </c>
      <c r="G10">
        <v>-4.4778201151349677</v>
      </c>
    </row>
    <row r="12" spans="1:14" x14ac:dyDescent="0.2">
      <c r="A12" t="s">
        <v>42</v>
      </c>
      <c r="B12" t="s">
        <v>42</v>
      </c>
    </row>
    <row r="13" spans="1:14" x14ac:dyDescent="0.2">
      <c r="C13" t="s">
        <v>22</v>
      </c>
      <c r="D13" t="s">
        <v>23</v>
      </c>
      <c r="E13" t="s">
        <v>24</v>
      </c>
      <c r="F13" t="s">
        <v>25</v>
      </c>
      <c r="G13" t="s">
        <v>26</v>
      </c>
      <c r="I13" s="8" t="s">
        <v>12</v>
      </c>
      <c r="L13" t="s">
        <v>27</v>
      </c>
    </row>
    <row r="14" spans="1:14" x14ac:dyDescent="0.2">
      <c r="B14">
        <v>1300</v>
      </c>
      <c r="C14">
        <v>4019.971805275663</v>
      </c>
      <c r="D14">
        <v>15.90038605826029</v>
      </c>
      <c r="E14">
        <v>1.7211264991759188</v>
      </c>
      <c r="F14">
        <v>-564.64361550591661</v>
      </c>
      <c r="G14">
        <v>-5.646436155059166</v>
      </c>
      <c r="I14" t="s">
        <v>14</v>
      </c>
      <c r="J14" cm="1">
        <f t="array" ref="J14:K14">LINEST(F14:F17,B14:B17,1,0)</f>
        <v>4.4587864734486969E-2</v>
      </c>
      <c r="K14">
        <v>-622.75056575205133</v>
      </c>
      <c r="L14" t="s">
        <v>28</v>
      </c>
      <c r="M14" cm="1">
        <f t="array" ref="M14:N14">LINEST(C14:C17,B14:B17,1,0)</f>
        <v>1.0799475512196415</v>
      </c>
      <c r="N14">
        <v>2608.2403656381152</v>
      </c>
    </row>
    <row r="15" spans="1:14" x14ac:dyDescent="0.2">
      <c r="B15">
        <v>1200</v>
      </c>
      <c r="C15">
        <v>3889.7835771083369</v>
      </c>
      <c r="D15">
        <v>15.72685247007815</v>
      </c>
      <c r="E15">
        <v>1.7787313517179</v>
      </c>
      <c r="F15">
        <v>-569.13862040467427</v>
      </c>
      <c r="G15">
        <v>-5.6913862040467427</v>
      </c>
      <c r="I15" t="s">
        <v>15</v>
      </c>
      <c r="J15">
        <f>J14/100</f>
        <v>4.4587864734486969E-4</v>
      </c>
      <c r="M15">
        <f>M14*(1/C16)</f>
        <v>2.8407924207693387E-4</v>
      </c>
    </row>
    <row r="16" spans="1:14" x14ac:dyDescent="0.2">
      <c r="B16">
        <v>1100</v>
      </c>
      <c r="C16">
        <v>3801.5715028103737</v>
      </c>
      <c r="D16">
        <v>15.607058364643303</v>
      </c>
      <c r="E16">
        <v>1.8200052254403489</v>
      </c>
      <c r="F16">
        <v>-574.34510815000635</v>
      </c>
      <c r="G16">
        <v>-5.7434510815000639</v>
      </c>
      <c r="I16" s="11" t="s">
        <v>16</v>
      </c>
      <c r="J16" s="11">
        <f>J15*96491.5666370759</f>
        <v>43.023529212326757</v>
      </c>
    </row>
    <row r="17" spans="1:14" x14ac:dyDescent="0.2">
      <c r="B17">
        <v>1000</v>
      </c>
      <c r="C17">
        <v>3689.3933129684369</v>
      </c>
      <c r="D17">
        <v>15.452010173988201</v>
      </c>
      <c r="E17">
        <v>1.8753435627694464</v>
      </c>
      <c r="F17">
        <v>-577.77074116896824</v>
      </c>
      <c r="G17">
        <v>-5.7777074116896827</v>
      </c>
    </row>
    <row r="19" spans="1:14" x14ac:dyDescent="0.2">
      <c r="A19" t="s">
        <v>43</v>
      </c>
      <c r="B19" t="s">
        <v>43</v>
      </c>
    </row>
    <row r="20" spans="1:14" x14ac:dyDescent="0.2">
      <c r="C20" t="s">
        <v>22</v>
      </c>
      <c r="D20" t="s">
        <v>23</v>
      </c>
      <c r="E20" t="s">
        <v>24</v>
      </c>
      <c r="F20" t="s">
        <v>25</v>
      </c>
      <c r="G20" t="s">
        <v>26</v>
      </c>
      <c r="I20" s="8" t="s">
        <v>12</v>
      </c>
      <c r="L20" t="s">
        <v>27</v>
      </c>
    </row>
    <row r="21" spans="1:14" x14ac:dyDescent="0.2">
      <c r="B21">
        <v>1300</v>
      </c>
      <c r="C21">
        <v>3003.0360193911124</v>
      </c>
      <c r="D21">
        <v>14.427359282409711</v>
      </c>
      <c r="E21">
        <v>1.7821431263036014</v>
      </c>
      <c r="F21">
        <v>-599.93888123456372</v>
      </c>
      <c r="G21">
        <v>-5.9993888123456376</v>
      </c>
      <c r="I21" t="s">
        <v>14</v>
      </c>
      <c r="J21" cm="1">
        <f t="array" ref="J21:K21">LINEST(F21:F24,B21:B24,1,0)</f>
        <v>4.3520336574871296E-2</v>
      </c>
      <c r="K21">
        <v>-656.18663986078036</v>
      </c>
      <c r="L21" t="s">
        <v>28</v>
      </c>
      <c r="M21" cm="1">
        <f t="array" ref="M21:N21">LINEST(C21:C24,B21:B24,1,0)</f>
        <v>0.72077578480522886</v>
      </c>
      <c r="N21">
        <v>2070.5360898727286</v>
      </c>
    </row>
    <row r="22" spans="1:14" x14ac:dyDescent="0.2">
      <c r="B22">
        <v>1200</v>
      </c>
      <c r="C22">
        <v>2946.3339069687959</v>
      </c>
      <c r="D22">
        <v>14.335977847981111</v>
      </c>
      <c r="E22">
        <v>1.8164404201918856</v>
      </c>
      <c r="F22">
        <v>-603.4155077534798</v>
      </c>
      <c r="G22">
        <v>-6.0341550775347983</v>
      </c>
      <c r="I22" t="s">
        <v>15</v>
      </c>
      <c r="J22">
        <f>J21/100</f>
        <v>4.3520336574871295E-4</v>
      </c>
      <c r="M22">
        <f>M21*(1/C23)</f>
        <v>2.5244482397917178E-4</v>
      </c>
    </row>
    <row r="23" spans="1:14" x14ac:dyDescent="0.2">
      <c r="B23">
        <v>1100</v>
      </c>
      <c r="C23">
        <v>2855.181474684136</v>
      </c>
      <c r="D23">
        <v>14.186586345706584</v>
      </c>
      <c r="E23">
        <v>1.8744307664689035</v>
      </c>
      <c r="F23">
        <v>-608.42168929998456</v>
      </c>
      <c r="G23">
        <v>-6.0842168929998452</v>
      </c>
      <c r="I23" s="11" t="s">
        <v>16</v>
      </c>
      <c r="J23" s="11">
        <f>J22*96491.5666370759</f>
        <v>41.993454566821647</v>
      </c>
    </row>
    <row r="24" spans="1:14" x14ac:dyDescent="0.2">
      <c r="B24">
        <v>1000</v>
      </c>
      <c r="C24">
        <v>2793.1615685509228</v>
      </c>
      <c r="D24">
        <v>14.083113712691549</v>
      </c>
      <c r="E24">
        <v>1.9160509940627979</v>
      </c>
      <c r="F24">
        <v>-612.7769329106859</v>
      </c>
      <c r="G24">
        <v>-6.1277693291068589</v>
      </c>
    </row>
    <row r="26" spans="1:14" x14ac:dyDescent="0.2">
      <c r="A26" t="s">
        <v>44</v>
      </c>
      <c r="B26" t="s">
        <v>45</v>
      </c>
    </row>
    <row r="27" spans="1:14" x14ac:dyDescent="0.2">
      <c r="C27" t="s">
        <v>22</v>
      </c>
      <c r="D27" t="s">
        <v>23</v>
      </c>
      <c r="E27" t="s">
        <v>24</v>
      </c>
      <c r="F27" t="s">
        <v>25</v>
      </c>
      <c r="G27" t="s">
        <v>26</v>
      </c>
      <c r="I27" s="8" t="s">
        <v>12</v>
      </c>
      <c r="L27" t="s">
        <v>27</v>
      </c>
    </row>
    <row r="28" spans="1:14" x14ac:dyDescent="0.2">
      <c r="B28">
        <v>1300</v>
      </c>
      <c r="C28">
        <v>2581.5804088422565</v>
      </c>
      <c r="D28">
        <v>13.718139625769327</v>
      </c>
      <c r="E28">
        <v>1.671844109607094</v>
      </c>
      <c r="F28">
        <v>-691.54626535596321</v>
      </c>
      <c r="G28">
        <v>-6.915462653559632</v>
      </c>
      <c r="I28" t="s">
        <v>14</v>
      </c>
      <c r="J28" cm="1">
        <f t="array" ref="J28:K28">LINEST(F28:F30,B28:B30,1,0)</f>
        <v>4.1335931708550232E-2</v>
      </c>
      <c r="K28">
        <v>-745.41595763449402</v>
      </c>
      <c r="L28" t="s">
        <v>28</v>
      </c>
      <c r="M28" cm="1">
        <f t="array" ref="M28:N28">LINEST(C28:C30,B28:B30,1,0)</f>
        <v>0.5710854673002973</v>
      </c>
      <c r="N28">
        <v>1838.129653756846</v>
      </c>
    </row>
    <row r="29" spans="1:14" x14ac:dyDescent="0.2">
      <c r="B29">
        <v>1200</v>
      </c>
      <c r="C29">
        <v>2521.3529193271552</v>
      </c>
      <c r="D29">
        <v>13.610619083982041</v>
      </c>
      <c r="E29">
        <v>1.711779404983798</v>
      </c>
      <c r="F29">
        <v>-696.0788016990648</v>
      </c>
      <c r="G29">
        <v>-6.960788016990648</v>
      </c>
      <c r="I29" t="s">
        <v>15</v>
      </c>
      <c r="J29" cm="1">
        <f t="array" ref="J29:K29">LINEST(G28:G30,B28:B30,1,0)</f>
        <v>4.1335931708550431E-4</v>
      </c>
      <c r="K29">
        <v>-7.4541595763449431</v>
      </c>
      <c r="M29">
        <f>M28*(1/C30)</f>
        <v>2.3145576646130671E-4</v>
      </c>
    </row>
    <row r="30" spans="1:14" x14ac:dyDescent="0.2">
      <c r="B30">
        <v>1100</v>
      </c>
      <c r="C30">
        <v>2467.363315382197</v>
      </c>
      <c r="D30">
        <v>13.512769473054608</v>
      </c>
      <c r="E30">
        <v>1.7492357015656799</v>
      </c>
      <c r="F30">
        <v>-699.81345169767326</v>
      </c>
      <c r="G30">
        <v>-6.9981345169767328</v>
      </c>
      <c r="I30" s="11" t="s">
        <v>16</v>
      </c>
      <c r="J30" s="11">
        <f>J29*96491.5666370759</f>
        <v>39.885688089612124</v>
      </c>
    </row>
    <row r="32" spans="1:14" x14ac:dyDescent="0.2">
      <c r="A32" t="s">
        <v>46</v>
      </c>
      <c r="B32" t="s">
        <v>47</v>
      </c>
    </row>
    <row r="33" spans="1:14" x14ac:dyDescent="0.2">
      <c r="C33" t="s">
        <v>22</v>
      </c>
      <c r="D33" t="s">
        <v>23</v>
      </c>
      <c r="E33" t="s">
        <v>24</v>
      </c>
      <c r="F33" t="s">
        <v>25</v>
      </c>
      <c r="G33" t="s">
        <v>26</v>
      </c>
      <c r="I33" s="8" t="s">
        <v>12</v>
      </c>
      <c r="L33" t="s">
        <v>27</v>
      </c>
    </row>
    <row r="34" spans="1:14" x14ac:dyDescent="0.2">
      <c r="B34">
        <v>1300</v>
      </c>
      <c r="C34">
        <v>3732.6556968502064</v>
      </c>
      <c r="D34">
        <v>15.512173159079465</v>
      </c>
      <c r="E34">
        <v>1.8678390310371533</v>
      </c>
      <c r="F34">
        <v>-449.48106021942283</v>
      </c>
      <c r="G34">
        <v>-4.494810602194228</v>
      </c>
      <c r="I34" t="s">
        <v>14</v>
      </c>
      <c r="J34" cm="1">
        <f t="array" ref="J34:K34">LINEST(F34:F36,B34:B36,1,0)</f>
        <v>4.5967482028437416E-2</v>
      </c>
      <c r="K34">
        <v>-509.48893874192646</v>
      </c>
      <c r="L34" t="s">
        <v>28</v>
      </c>
      <c r="M34" cm="1">
        <f t="array" ref="M34:N34">LINEST(C34:C36,B34:B36,1,0)</f>
        <v>1.0590893653426243</v>
      </c>
      <c r="N34">
        <v>2350.0477694652841</v>
      </c>
    </row>
    <row r="35" spans="1:14" x14ac:dyDescent="0.2">
      <c r="B35">
        <v>1200</v>
      </c>
      <c r="C35">
        <v>3609.3715029974123</v>
      </c>
      <c r="D35">
        <v>15.339476145183413</v>
      </c>
      <c r="E35">
        <v>1.9316382351359742</v>
      </c>
      <c r="F35">
        <v>-454.8282640788716</v>
      </c>
      <c r="G35">
        <v>-4.5482826407887158</v>
      </c>
      <c r="I35" t="s">
        <v>15</v>
      </c>
      <c r="J35">
        <f>J34/100</f>
        <v>4.5967482028437415E-4</v>
      </c>
      <c r="M35">
        <f>M34*(1/C36)</f>
        <v>3.0080606331508666E-4</v>
      </c>
    </row>
    <row r="36" spans="1:14" x14ac:dyDescent="0.2">
      <c r="B36">
        <v>1100</v>
      </c>
      <c r="C36">
        <v>3520.8378237816814</v>
      </c>
      <c r="D36">
        <v>15.213016642763073</v>
      </c>
      <c r="E36">
        <v>1.9802104922036636</v>
      </c>
      <c r="F36">
        <v>-458.67455662511031</v>
      </c>
      <c r="G36">
        <v>-4.5867455662511034</v>
      </c>
      <c r="I36" s="11" t="s">
        <v>16</v>
      </c>
      <c r="J36" s="11">
        <f>J35*96491.5666370759</f>
        <v>44.354743552855574</v>
      </c>
    </row>
    <row r="38" spans="1:14" x14ac:dyDescent="0.2">
      <c r="A38" t="s">
        <v>48</v>
      </c>
      <c r="B38" t="s">
        <v>49</v>
      </c>
    </row>
    <row r="39" spans="1:14" x14ac:dyDescent="0.2">
      <c r="C39" t="s">
        <v>22</v>
      </c>
      <c r="D39" t="s">
        <v>23</v>
      </c>
      <c r="E39" t="s">
        <v>24</v>
      </c>
      <c r="F39" t="s">
        <v>25</v>
      </c>
      <c r="G39" t="s">
        <v>26</v>
      </c>
      <c r="I39" s="8" t="s">
        <v>12</v>
      </c>
      <c r="L39" t="s">
        <v>27</v>
      </c>
    </row>
    <row r="40" spans="1:14" x14ac:dyDescent="0.2">
      <c r="B40">
        <v>1300</v>
      </c>
      <c r="C40">
        <v>5447.6876656779723</v>
      </c>
      <c r="D40">
        <v>17.595599435361585</v>
      </c>
      <c r="E40">
        <v>1.7673553608183556</v>
      </c>
      <c r="F40">
        <v>-423.69875047834716</v>
      </c>
      <c r="G40">
        <v>-4.236987504783472</v>
      </c>
      <c r="I40" t="s">
        <v>14</v>
      </c>
      <c r="J40" cm="1">
        <f t="array" ref="J40:K40">LINEST(F40:F42,B40:B42,1,0)</f>
        <v>4.3455641092804462E-2</v>
      </c>
      <c r="K40">
        <v>-480.25616126041461</v>
      </c>
      <c r="L40" t="s">
        <v>28</v>
      </c>
      <c r="M40" cm="1">
        <f t="array" ref="M40:N40">LINEST(C40:C42,B40:B42,1,0)</f>
        <v>1.4186574270517078</v>
      </c>
      <c r="N40">
        <v>3604.2926930884541</v>
      </c>
    </row>
    <row r="41" spans="1:14" x14ac:dyDescent="0.2">
      <c r="B41">
        <v>1200</v>
      </c>
      <c r="C41">
        <v>5308.4009707059085</v>
      </c>
      <c r="D41">
        <v>17.444341228234276</v>
      </c>
      <c r="E41">
        <v>1.8137288522723771</v>
      </c>
      <c r="F41">
        <v>-428.2395466718927</v>
      </c>
      <c r="G41">
        <v>-4.2823954667189268</v>
      </c>
      <c r="I41" t="s">
        <v>15</v>
      </c>
      <c r="J41">
        <f>J40/100</f>
        <v>4.3455641092804463E-4</v>
      </c>
      <c r="M41">
        <f>M40*(1/C42)</f>
        <v>2.7472297934530177E-4</v>
      </c>
    </row>
    <row r="42" spans="1:14" x14ac:dyDescent="0.2">
      <c r="B42">
        <v>1100</v>
      </c>
      <c r="C42">
        <v>5163.9561802676308</v>
      </c>
      <c r="D42">
        <v>17.284660331144565</v>
      </c>
      <c r="E42">
        <v>1.8644619868755377</v>
      </c>
      <c r="F42">
        <v>-432.38987869690806</v>
      </c>
      <c r="G42">
        <v>-4.3238987869690808</v>
      </c>
      <c r="I42" s="11" t="s">
        <v>16</v>
      </c>
      <c r="J42" s="11">
        <f>J41*96491.5666370759</f>
        <v>41.931028882631956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B6A9-4BCA-4975-8777-DE768F44DA57}">
  <dimension ref="A1:F25"/>
  <sheetViews>
    <sheetView workbookViewId="0">
      <selection activeCell="C1" sqref="C1:F1"/>
    </sheetView>
  </sheetViews>
  <sheetFormatPr baseColWidth="10" defaultColWidth="8.83203125" defaultRowHeight="15" x14ac:dyDescent="0.2"/>
  <cols>
    <col min="2" max="2" width="13.1640625" bestFit="1" customWidth="1"/>
    <col min="3" max="3" width="15.6640625" bestFit="1" customWidth="1"/>
    <col min="4" max="5" width="14.5" bestFit="1" customWidth="1"/>
    <col min="6" max="6" width="14.1640625" bestFit="1" customWidth="1"/>
  </cols>
  <sheetData>
    <row r="1" spans="1:6" x14ac:dyDescent="0.2">
      <c r="A1" t="s">
        <v>50</v>
      </c>
      <c r="C1" s="12" t="s">
        <v>51</v>
      </c>
      <c r="D1" s="12"/>
      <c r="E1" s="12"/>
      <c r="F1" s="12"/>
    </row>
    <row r="2" spans="1:6" x14ac:dyDescent="0.2">
      <c r="C2" t="s">
        <v>52</v>
      </c>
      <c r="D2" t="s">
        <v>53</v>
      </c>
      <c r="E2" t="s">
        <v>54</v>
      </c>
      <c r="F2" t="s">
        <v>55</v>
      </c>
    </row>
    <row r="3" spans="1:6" x14ac:dyDescent="0.2">
      <c r="B3">
        <v>1300</v>
      </c>
      <c r="C3" s="4">
        <v>1.75</v>
      </c>
      <c r="D3" s="4">
        <v>1.79</v>
      </c>
      <c r="E3" s="4">
        <v>1.81</v>
      </c>
      <c r="F3" s="4">
        <v>1.8089999999999999</v>
      </c>
    </row>
    <row r="4" spans="1:6" x14ac:dyDescent="0.2">
      <c r="A4" s="12" t="s">
        <v>56</v>
      </c>
      <c r="B4">
        <v>1200</v>
      </c>
      <c r="C4" s="4">
        <v>1.79</v>
      </c>
      <c r="D4" s="4">
        <v>1.8380000000000001</v>
      </c>
      <c r="E4" s="4">
        <v>1.87</v>
      </c>
      <c r="F4" s="4">
        <v>1.8520000000000001</v>
      </c>
    </row>
    <row r="5" spans="1:6" x14ac:dyDescent="0.2">
      <c r="A5" s="12"/>
      <c r="B5">
        <v>1100</v>
      </c>
      <c r="C5" s="4">
        <v>1.83</v>
      </c>
      <c r="D5" s="4">
        <v>1.87</v>
      </c>
      <c r="E5" s="4">
        <v>1.91</v>
      </c>
      <c r="F5" s="4">
        <v>1.867</v>
      </c>
    </row>
    <row r="6" spans="1:6" x14ac:dyDescent="0.2">
      <c r="A6" s="12"/>
      <c r="B6">
        <v>1000</v>
      </c>
      <c r="C6" s="4">
        <v>1.897</v>
      </c>
      <c r="D6" s="4">
        <v>1.9450000000000001</v>
      </c>
      <c r="E6" s="4">
        <v>1.99</v>
      </c>
      <c r="F6" s="4">
        <v>1.96</v>
      </c>
    </row>
    <row r="7" spans="1:6" x14ac:dyDescent="0.2">
      <c r="A7" s="12"/>
      <c r="B7">
        <v>900</v>
      </c>
      <c r="C7" s="4">
        <v>1.95</v>
      </c>
      <c r="D7" s="4">
        <v>1.97</v>
      </c>
      <c r="E7" s="4">
        <v>2.0299999999999998</v>
      </c>
      <c r="F7" s="4">
        <v>2.0190000000000001</v>
      </c>
    </row>
    <row r="9" spans="1:6" x14ac:dyDescent="0.2">
      <c r="B9" s="6" t="s">
        <v>57</v>
      </c>
    </row>
    <row r="10" spans="1:6" x14ac:dyDescent="0.2">
      <c r="B10" s="5" t="s">
        <v>58</v>
      </c>
      <c r="C10" t="s">
        <v>59</v>
      </c>
    </row>
    <row r="11" spans="1:6" ht="23" x14ac:dyDescent="0.2">
      <c r="A11" s="1"/>
      <c r="B11" s="5" t="s">
        <v>60</v>
      </c>
      <c r="C11" t="s">
        <v>61</v>
      </c>
    </row>
    <row r="12" spans="1:6" ht="23" x14ac:dyDescent="0.2">
      <c r="A12" s="2"/>
      <c r="B12" s="3" t="s">
        <v>1</v>
      </c>
      <c r="C12" t="s">
        <v>62</v>
      </c>
    </row>
    <row r="13" spans="1:6" ht="23" x14ac:dyDescent="0.2">
      <c r="A13" s="2"/>
    </row>
    <row r="14" spans="1:6" x14ac:dyDescent="0.2">
      <c r="A14" t="s">
        <v>50</v>
      </c>
      <c r="C14" s="12" t="s">
        <v>51</v>
      </c>
      <c r="D14" s="12"/>
      <c r="E14" s="12"/>
      <c r="F14" s="12"/>
    </row>
    <row r="15" spans="1:6" x14ac:dyDescent="0.2">
      <c r="C15" t="s">
        <v>52</v>
      </c>
      <c r="D15" t="s">
        <v>53</v>
      </c>
      <c r="E15" t="s">
        <v>54</v>
      </c>
      <c r="F15" t="s">
        <v>55</v>
      </c>
    </row>
    <row r="16" spans="1:6" x14ac:dyDescent="0.2">
      <c r="B16">
        <v>1300</v>
      </c>
      <c r="C16" s="3"/>
      <c r="D16" s="3"/>
      <c r="E16" s="3"/>
      <c r="F16" s="3"/>
    </row>
    <row r="17" spans="1:6" x14ac:dyDescent="0.2">
      <c r="A17" s="12" t="s">
        <v>56</v>
      </c>
      <c r="B17">
        <v>1200</v>
      </c>
      <c r="C17" s="3"/>
      <c r="D17" s="3"/>
      <c r="E17" s="3"/>
      <c r="F17" s="3"/>
    </row>
    <row r="18" spans="1:6" x14ac:dyDescent="0.2">
      <c r="A18" s="12"/>
      <c r="B18">
        <v>1100</v>
      </c>
      <c r="C18" s="3"/>
      <c r="D18" s="3"/>
      <c r="E18" s="3"/>
      <c r="F18" s="3"/>
    </row>
    <row r="19" spans="1:6" x14ac:dyDescent="0.2">
      <c r="A19" s="12"/>
      <c r="B19">
        <v>1000</v>
      </c>
      <c r="C19" s="3"/>
      <c r="D19" s="3"/>
      <c r="E19" s="3"/>
      <c r="F19" s="3"/>
    </row>
    <row r="20" spans="1:6" x14ac:dyDescent="0.2">
      <c r="A20" s="12"/>
      <c r="B20">
        <v>900</v>
      </c>
      <c r="C20" s="3"/>
      <c r="D20" s="3"/>
      <c r="E20" s="3"/>
      <c r="F20" s="3"/>
    </row>
    <row r="22" spans="1:6" x14ac:dyDescent="0.2">
      <c r="B22" s="6" t="s">
        <v>57</v>
      </c>
    </row>
    <row r="23" spans="1:6" x14ac:dyDescent="0.2">
      <c r="B23" s="5"/>
      <c r="C23" t="s">
        <v>63</v>
      </c>
    </row>
    <row r="24" spans="1:6" ht="23" x14ac:dyDescent="0.2">
      <c r="A24" s="1"/>
      <c r="B24" s="5"/>
    </row>
    <row r="25" spans="1:6" ht="23" x14ac:dyDescent="0.2">
      <c r="A25" s="2"/>
      <c r="B25" s="3"/>
      <c r="C25" t="s">
        <v>64</v>
      </c>
    </row>
  </sheetData>
  <mergeCells count="4">
    <mergeCell ref="C1:F1"/>
    <mergeCell ref="A4:A7"/>
    <mergeCell ref="C14:F14"/>
    <mergeCell ref="A17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637B-63C6-4564-BEF7-C515B5786544}">
  <dimension ref="A1:X14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24" s="7" customFormat="1" x14ac:dyDescent="0.2">
      <c r="A1" s="7" t="s">
        <v>34</v>
      </c>
      <c r="B1" s="7">
        <v>900</v>
      </c>
      <c r="C1" s="7">
        <v>1000</v>
      </c>
      <c r="D1" s="7">
        <v>1100</v>
      </c>
      <c r="E1" s="7">
        <v>1200</v>
      </c>
      <c r="F1" s="7">
        <v>1300</v>
      </c>
      <c r="G1" s="7" t="s">
        <v>65</v>
      </c>
      <c r="H1" s="7">
        <v>900</v>
      </c>
      <c r="I1" s="7">
        <v>1000</v>
      </c>
      <c r="J1" s="7">
        <v>1100</v>
      </c>
      <c r="K1" s="7">
        <v>1200</v>
      </c>
      <c r="L1" s="7">
        <v>1300</v>
      </c>
      <c r="M1" s="7" t="s">
        <v>36</v>
      </c>
      <c r="N1" s="7">
        <v>900</v>
      </c>
      <c r="O1" s="7">
        <v>1000</v>
      </c>
      <c r="P1" s="7">
        <v>1100</v>
      </c>
      <c r="Q1" s="7">
        <v>1200</v>
      </c>
      <c r="R1" s="7">
        <v>1300</v>
      </c>
      <c r="S1" s="7" t="s">
        <v>66</v>
      </c>
      <c r="T1" s="7">
        <v>900</v>
      </c>
      <c r="U1" s="7">
        <v>1000</v>
      </c>
      <c r="V1" s="7">
        <v>1100</v>
      </c>
      <c r="W1" s="7">
        <v>1200</v>
      </c>
      <c r="X1" s="7">
        <v>1300</v>
      </c>
    </row>
    <row r="2" spans="1:24" x14ac:dyDescent="0.2">
      <c r="B2">
        <v>1.0825</v>
      </c>
      <c r="C2">
        <v>1.085</v>
      </c>
      <c r="D2">
        <v>1.1000000000000001</v>
      </c>
      <c r="E2">
        <v>1.105</v>
      </c>
      <c r="H2">
        <v>0.94</v>
      </c>
      <c r="I2">
        <v>0.94</v>
      </c>
      <c r="J2">
        <v>0.95</v>
      </c>
      <c r="N2">
        <v>1.07</v>
      </c>
      <c r="O2">
        <v>1.08</v>
      </c>
      <c r="P2">
        <v>1.095</v>
      </c>
      <c r="T2">
        <v>1.03</v>
      </c>
      <c r="U2">
        <v>1.0475000000000001</v>
      </c>
      <c r="V2">
        <v>1.0575000000000001</v>
      </c>
    </row>
    <row r="3" spans="1:24" x14ac:dyDescent="0.2">
      <c r="B3">
        <v>1.085</v>
      </c>
      <c r="C3">
        <v>1.0900000000000001</v>
      </c>
      <c r="D3">
        <v>1.105</v>
      </c>
      <c r="E3">
        <v>1.1100000000000001</v>
      </c>
      <c r="H3">
        <v>0.94499999999999995</v>
      </c>
      <c r="I3">
        <v>0.94499999999999995</v>
      </c>
      <c r="J3">
        <v>0.95499999999999996</v>
      </c>
      <c r="N3">
        <v>1.075</v>
      </c>
      <c r="O3">
        <v>1.085</v>
      </c>
      <c r="P3">
        <v>1.1000000000000001</v>
      </c>
      <c r="T3">
        <v>1.0349999999999999</v>
      </c>
      <c r="U3">
        <v>1.05</v>
      </c>
      <c r="V3">
        <v>1.06</v>
      </c>
    </row>
    <row r="4" spans="1:24" x14ac:dyDescent="0.2">
      <c r="B4">
        <v>1.0874999999999999</v>
      </c>
      <c r="C4">
        <v>1.095</v>
      </c>
      <c r="D4">
        <v>1.1100000000000001</v>
      </c>
      <c r="E4">
        <v>1.115</v>
      </c>
      <c r="H4">
        <v>0.95</v>
      </c>
      <c r="I4">
        <v>0.95</v>
      </c>
      <c r="J4">
        <v>0.96</v>
      </c>
      <c r="N4">
        <v>1.08</v>
      </c>
      <c r="O4">
        <v>1.0900000000000001</v>
      </c>
      <c r="P4">
        <v>1.105</v>
      </c>
      <c r="T4">
        <v>1.04</v>
      </c>
      <c r="U4">
        <v>1.0525</v>
      </c>
      <c r="V4">
        <v>1.0625</v>
      </c>
    </row>
    <row r="5" spans="1:24" x14ac:dyDescent="0.2">
      <c r="B5">
        <v>1.0900000000000001</v>
      </c>
      <c r="C5">
        <v>1.1000000000000001</v>
      </c>
      <c r="D5">
        <v>1.115</v>
      </c>
      <c r="E5">
        <v>1.1200000000000001</v>
      </c>
      <c r="H5">
        <v>0.95499999999999996</v>
      </c>
      <c r="I5">
        <v>0.95499999999999996</v>
      </c>
      <c r="J5">
        <v>0.96499999999999997</v>
      </c>
      <c r="N5">
        <v>1.085</v>
      </c>
      <c r="O5">
        <v>1.095</v>
      </c>
      <c r="P5">
        <v>1.1100000000000001</v>
      </c>
      <c r="T5">
        <v>1.0449999999999999</v>
      </c>
      <c r="U5">
        <v>1.0549999999999999</v>
      </c>
      <c r="V5">
        <v>1.0649999999999999</v>
      </c>
    </row>
    <row r="6" spans="1:24" x14ac:dyDescent="0.2">
      <c r="B6">
        <v>1.0925</v>
      </c>
      <c r="C6">
        <v>1.105</v>
      </c>
      <c r="D6">
        <v>1.1200000000000001</v>
      </c>
      <c r="E6">
        <v>1.125</v>
      </c>
      <c r="H6">
        <v>0.96</v>
      </c>
      <c r="I6">
        <v>0.96</v>
      </c>
      <c r="J6">
        <v>0.97</v>
      </c>
      <c r="N6">
        <v>1.0900000000000001</v>
      </c>
      <c r="O6">
        <v>1.1000000000000001</v>
      </c>
      <c r="P6">
        <v>1.115</v>
      </c>
      <c r="T6">
        <v>1.05</v>
      </c>
      <c r="U6">
        <v>1.0575000000000001</v>
      </c>
      <c r="V6">
        <v>1.0674999999999999</v>
      </c>
    </row>
    <row r="7" spans="1:24" x14ac:dyDescent="0.2">
      <c r="B7">
        <v>1.095</v>
      </c>
      <c r="C7">
        <v>1.1100000000000001</v>
      </c>
      <c r="D7">
        <v>1.125</v>
      </c>
      <c r="E7">
        <v>1.1299999999999999</v>
      </c>
      <c r="H7">
        <v>0.96499999999999997</v>
      </c>
      <c r="I7">
        <v>0.96499999999999997</v>
      </c>
      <c r="J7">
        <v>0.97499999999999998</v>
      </c>
      <c r="N7">
        <v>1.095</v>
      </c>
      <c r="O7">
        <v>1.105</v>
      </c>
      <c r="P7">
        <v>1.1200000000000001</v>
      </c>
      <c r="T7">
        <v>1.0549999999999999</v>
      </c>
      <c r="U7">
        <v>1.06</v>
      </c>
      <c r="V7">
        <v>1.07</v>
      </c>
    </row>
    <row r="8" spans="1:24" x14ac:dyDescent="0.2">
      <c r="B8">
        <v>1.0974999999999999</v>
      </c>
      <c r="C8">
        <v>1.115</v>
      </c>
      <c r="D8">
        <v>1.1299999999999999</v>
      </c>
      <c r="E8">
        <v>1.135</v>
      </c>
      <c r="H8">
        <v>0.97</v>
      </c>
      <c r="I8">
        <v>0.97</v>
      </c>
      <c r="J8">
        <v>0.98</v>
      </c>
      <c r="P8">
        <v>1.125</v>
      </c>
      <c r="T8">
        <v>1.06</v>
      </c>
      <c r="U8">
        <v>1.0625</v>
      </c>
      <c r="V8">
        <v>1.0725</v>
      </c>
    </row>
    <row r="9" spans="1:24" x14ac:dyDescent="0.2">
      <c r="B9">
        <v>1.1000000000000001</v>
      </c>
      <c r="C9">
        <v>1.1200000000000001</v>
      </c>
      <c r="J9">
        <v>0.98499999999999999</v>
      </c>
      <c r="U9">
        <v>1.0649999999999999</v>
      </c>
      <c r="V9">
        <v>1.075</v>
      </c>
    </row>
    <row r="10" spans="1:24" x14ac:dyDescent="0.2">
      <c r="B10">
        <v>1.1025</v>
      </c>
      <c r="J10">
        <v>0.99</v>
      </c>
      <c r="U10">
        <v>1.0674999999999999</v>
      </c>
      <c r="V10">
        <v>1.0774999999999999</v>
      </c>
    </row>
    <row r="11" spans="1:24" x14ac:dyDescent="0.2">
      <c r="B11">
        <v>1.105</v>
      </c>
      <c r="V11">
        <v>1.08</v>
      </c>
    </row>
    <row r="12" spans="1:24" x14ac:dyDescent="0.2">
      <c r="V12">
        <v>1.0825</v>
      </c>
    </row>
    <row r="13" spans="1:24" x14ac:dyDescent="0.2">
      <c r="V13">
        <v>1.085</v>
      </c>
    </row>
    <row r="14" spans="1:24" x14ac:dyDescent="0.2">
      <c r="V14">
        <v>1.0874999999999999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MATLAB</vt:lpstr>
      <vt:lpstr>Summary</vt:lpstr>
      <vt:lpstr>Beeler Data</vt:lpstr>
      <vt:lpstr>Progress</vt:lpstr>
      <vt:lpstr>Vol Factors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Heyl</dc:creator>
  <cp:keywords/>
  <dc:description/>
  <cp:lastModifiedBy>Ben Beeler</cp:lastModifiedBy>
  <cp:revision/>
  <dcterms:created xsi:type="dcterms:W3CDTF">2022-05-29T18:56:57Z</dcterms:created>
  <dcterms:modified xsi:type="dcterms:W3CDTF">2023-07-12T19:38:17Z</dcterms:modified>
  <cp:category/>
  <cp:contentStatus/>
</cp:coreProperties>
</file>