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542260A7-A66A-7A49-95C0-7A6B51ABB8D0}" xr6:coauthVersionLast="47" xr6:coauthVersionMax="47" xr10:uidLastSave="{00000000-0000-0000-0000-000000000000}"/>
  <bookViews>
    <workbookView minimized="1" xWindow="13720" yWindow="3680" windowWidth="27240" windowHeight="16440" xr2:uid="{E495CD70-E4E6-FC4E-AC78-5AE6C84CD047}"/>
  </bookViews>
  <sheets>
    <sheet name="NaCl-PuCl3" sheetId="2" r:id="rId1"/>
    <sheet name="PuCl3" sheetId="3" r:id="rId2"/>
    <sheet name="NaCl-33PuCl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G8" i="4" s="1"/>
  <c r="H9" i="4"/>
  <c r="G9" i="4" s="1"/>
  <c r="H10" i="4"/>
  <c r="G10" i="4" s="1"/>
  <c r="H11" i="4"/>
  <c r="G11" i="4" s="1"/>
  <c r="H12" i="4"/>
  <c r="G12" i="4" s="1"/>
  <c r="H12" i="3"/>
  <c r="H10" i="3"/>
  <c r="G10" i="3" s="1"/>
  <c r="H11" i="3"/>
  <c r="G11" i="3" s="1"/>
  <c r="G12" i="3"/>
  <c r="H9" i="3" l="1"/>
  <c r="G9" i="3" s="1"/>
  <c r="H13" i="3"/>
  <c r="G13" i="3" s="1"/>
  <c r="H8" i="3"/>
  <c r="G8" i="3" s="1"/>
  <c r="H14" i="4"/>
  <c r="G14" i="4" s="1"/>
  <c r="H13" i="4"/>
  <c r="G13" i="4" s="1"/>
  <c r="B11" i="2"/>
  <c r="F11" i="2"/>
  <c r="G11" i="2" s="1"/>
  <c r="B3" i="2"/>
  <c r="F3" i="2"/>
  <c r="G3" i="2" s="1"/>
  <c r="F16" i="3" l="1" a="1"/>
  <c r="F23" i="3" a="1"/>
  <c r="F6" i="2"/>
  <c r="G6" i="2" s="1"/>
  <c r="B6" i="2"/>
  <c r="G9" i="2"/>
  <c r="F4" i="2"/>
  <c r="G4" i="2" s="1"/>
  <c r="F9" i="2"/>
  <c r="B9" i="2"/>
  <c r="B4" i="2"/>
  <c r="F23" i="3" l="1"/>
  <c r="G27" i="3"/>
  <c r="F26" i="3"/>
  <c r="H24" i="3"/>
  <c r="H28" i="3"/>
  <c r="G26" i="3"/>
  <c r="F27" i="3"/>
  <c r="H25" i="3"/>
  <c r="G24" i="3"/>
  <c r="G23" i="3"/>
  <c r="F28" i="3"/>
  <c r="H26" i="3"/>
  <c r="G25" i="3"/>
  <c r="F24" i="3"/>
  <c r="G28" i="3"/>
  <c r="H27" i="3"/>
  <c r="F25" i="3"/>
  <c r="H23" i="3"/>
  <c r="F16" i="3"/>
  <c r="K16" i="3"/>
  <c r="I16" i="3"/>
  <c r="J16" i="3"/>
  <c r="H16" i="3"/>
  <c r="G16" i="3"/>
  <c r="B10" i="2"/>
  <c r="G10" i="2"/>
  <c r="F7" i="2"/>
  <c r="G7" i="2" s="1"/>
  <c r="F8" i="2"/>
  <c r="G8" i="2" s="1"/>
  <c r="F10" i="2"/>
  <c r="B7" i="2"/>
  <c r="B8" i="2"/>
  <c r="B5" i="2"/>
  <c r="F5" i="2"/>
  <c r="G5" i="2" s="1"/>
  <c r="F18" i="3" l="1"/>
  <c r="G18" i="3"/>
  <c r="E17" i="4" l="1" a="1"/>
  <c r="E18" i="4"/>
  <c r="F19" i="4"/>
  <c r="G20" i="4"/>
  <c r="F18" i="4"/>
  <c r="G19" i="4"/>
  <c r="E21" i="4"/>
  <c r="F17" i="4"/>
  <c r="E17" i="4"/>
  <c r="G17" i="4"/>
  <c r="E24" i="4"/>
  <c r="F24" i="4"/>
  <c r="G18" i="4"/>
  <c r="E20" i="4"/>
  <c r="F21" i="4"/>
  <c r="E19" i="4"/>
  <c r="F20" i="4"/>
  <c r="G21" i="4"/>
</calcChain>
</file>

<file path=xl/sharedStrings.xml><?xml version="1.0" encoding="utf-8"?>
<sst xmlns="http://schemas.openxmlformats.org/spreadsheetml/2006/main" count="17" uniqueCount="11">
  <si>
    <t>Na</t>
  </si>
  <si>
    <t>Pu</t>
  </si>
  <si>
    <t>Cl</t>
  </si>
  <si>
    <t>total</t>
  </si>
  <si>
    <t>mol %</t>
  </si>
  <si>
    <t>1200 K</t>
  </si>
  <si>
    <t>E</t>
  </si>
  <si>
    <t>KE</t>
  </si>
  <si>
    <t>P</t>
  </si>
  <si>
    <t>V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</si>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</sst>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6286443332274703"/>
                  <c:y val="-0.2786142403841310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PuCl3!$G$9:$G$12</c:f>
              <c:numCache>
                <c:formatCode>General</c:formatCode>
                <c:ptCount val="4"/>
                <c:pt idx="0">
                  <c:v>5088.4479999999994</c:v>
                </c:pt>
                <c:pt idx="1">
                  <c:v>5242.633062848</c:v>
                </c:pt>
                <c:pt idx="2">
                  <c:v>5399.9017251840005</c:v>
                </c:pt>
                <c:pt idx="3">
                  <c:v>5560.2845176960009</c:v>
                </c:pt>
              </c:numCache>
            </c:numRef>
          </c:xVal>
          <c:yVal>
            <c:numRef>
              <c:f>PuCl3!$F$9:$F$12</c:f>
              <c:numCache>
                <c:formatCode>General</c:formatCode>
                <c:ptCount val="4"/>
                <c:pt idx="0">
                  <c:v>7.2005784223169398</c:v>
                </c:pt>
                <c:pt idx="1">
                  <c:v>3.8879492930918902</c:v>
                </c:pt>
                <c:pt idx="2">
                  <c:v>0.87267933570988998</c:v>
                </c:pt>
                <c:pt idx="3">
                  <c:v>-1.0124723520412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D-D04D-A9A0-BFDDCC89960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PuCl3!$F$22:$F$34</c:f>
              <c:numCache>
                <c:formatCode>General</c:formatCode>
                <c:ptCount val="13"/>
                <c:pt idx="1">
                  <c:v>1.5577347541011954E-5</c:v>
                </c:pt>
                <c:pt idx="2">
                  <c:v>3.5610463575640966E-6</c:v>
                </c:pt>
                <c:pt idx="3">
                  <c:v>0.99919982957099929</c:v>
                </c:pt>
                <c:pt idx="4">
                  <c:v>624.366880702358</c:v>
                </c:pt>
                <c:pt idx="5">
                  <c:v>38.75141836011813</c:v>
                </c:pt>
                <c:pt idx="6">
                  <c:v>#N/A</c:v>
                </c:pt>
              </c:numCache>
            </c:numRef>
          </c:xVal>
          <c:yVal>
            <c:numRef>
              <c:f>PuCl3!$H$22:$H$34</c:f>
              <c:numCache>
                <c:formatCode>General</c:formatCode>
                <c:ptCount val="13"/>
                <c:pt idx="1">
                  <c:v>537.39659707323221</c:v>
                </c:pt>
                <c:pt idx="2">
                  <c:v>100.88855282938543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7D-D04D-A9A0-BFDDCC899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482896"/>
        <c:axId val="652954096"/>
      </c:scatterChart>
      <c:valAx>
        <c:axId val="300482896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54096"/>
        <c:crosses val="autoZero"/>
        <c:crossBetween val="midCat"/>
      </c:valAx>
      <c:valAx>
        <c:axId val="65295409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8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'NaCl-33PuCl3'!$G$8:$G$12</c:f>
              <c:numCache>
                <c:formatCode>General</c:formatCode>
                <c:ptCount val="5"/>
                <c:pt idx="0">
                  <c:v>5710.808631352812</c:v>
                </c:pt>
                <c:pt idx="1">
                  <c:v>5897.0162207372359</c:v>
                </c:pt>
                <c:pt idx="2">
                  <c:v>6087.2281217247019</c:v>
                </c:pt>
                <c:pt idx="3">
                  <c:v>6281.4869333748065</c:v>
                </c:pt>
                <c:pt idx="4">
                  <c:v>6479.8352547471623</c:v>
                </c:pt>
              </c:numCache>
            </c:numRef>
          </c:xVal>
          <c:yVal>
            <c:numRef>
              <c:f>'NaCl-33PuCl3'!$F$8:$F$12</c:f>
              <c:numCache>
                <c:formatCode>General</c:formatCode>
                <c:ptCount val="5"/>
                <c:pt idx="0">
                  <c:v>8.1288213333333292</c:v>
                </c:pt>
                <c:pt idx="1">
                  <c:v>4.91152266666667</c:v>
                </c:pt>
                <c:pt idx="2">
                  <c:v>2.4534933333333302</c:v>
                </c:pt>
                <c:pt idx="3">
                  <c:v>-0.23670133333333401</c:v>
                </c:pt>
                <c:pt idx="4">
                  <c:v>-1.925616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D4-A044-B735-D83AC304D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849440"/>
        <c:axId val="309067440"/>
      </c:scatterChart>
      <c:valAx>
        <c:axId val="256849440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67440"/>
        <c:crosses val="autoZero"/>
        <c:crossBetween val="midCat"/>
      </c:valAx>
      <c:valAx>
        <c:axId val="3090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4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742950</xdr:colOff>
      <xdr:row>3</xdr:row>
      <xdr:rowOff>31750</xdr:rowOff>
    </xdr:from>
    <xdr:to>
      <xdr:col>17</xdr:col>
      <xdr:colOff>355600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0533C-FC55-BE49-9F6A-7133B3278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527050</xdr:colOff>
      <xdr:row>5</xdr:row>
      <xdr:rowOff>31750</xdr:rowOff>
    </xdr:from>
    <xdr:to>
      <xdr:col>16</xdr:col>
      <xdr:colOff>146050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7158A-B4C3-2941-B1F2-BCC8C5D08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F1C9-43A0-BE42-A5FB-E1F7E1545A51}">
  <dimension ref="B2:G11"/>
  <sheetViews>
    <sheetView tabSelected="1" workbookViewId="0">
      <selection activeCell="G14" sqref="G14"/>
    </sheetView>
  </sheetViews>
  <sheetFormatPr baseColWidth="10" defaultRowHeight="16" x14ac:dyDescent="0.2"/>
  <sheetData>
    <row r="2" spans="2:7" x14ac:dyDescent="0.2">
      <c r="B2" t="s">
        <v>4</v>
      </c>
      <c r="D2" t="s">
        <v>0</v>
      </c>
      <c r="E2" t="s">
        <v>1</v>
      </c>
      <c r="F2" t="s">
        <v>2</v>
      </c>
      <c r="G2" t="s">
        <v>3</v>
      </c>
    </row>
    <row r="3" spans="2:7" x14ac:dyDescent="0.2">
      <c r="B3" s="1">
        <f>E3/SUM(D3:E3)</f>
        <v>0</v>
      </c>
      <c r="D3">
        <v>100</v>
      </c>
      <c r="E3">
        <v>0</v>
      </c>
      <c r="F3">
        <f>D3+3*E3</f>
        <v>100</v>
      </c>
      <c r="G3">
        <f>SUM(D3:F3)</f>
        <v>200</v>
      </c>
    </row>
    <row r="4" spans="2:7" x14ac:dyDescent="0.2">
      <c r="B4" s="1">
        <f>E4/SUM(D4:E4)</f>
        <v>0.14285714285714285</v>
      </c>
      <c r="D4">
        <v>72</v>
      </c>
      <c r="E4">
        <v>12</v>
      </c>
      <c r="F4">
        <f>D4+3*E4</f>
        <v>108</v>
      </c>
      <c r="G4">
        <f>SUM(D4:F4)</f>
        <v>192</v>
      </c>
    </row>
    <row r="5" spans="2:7" x14ac:dyDescent="0.2">
      <c r="B5" s="1">
        <f>E5/SUM(D5:E5)</f>
        <v>0.1951219512195122</v>
      </c>
      <c r="C5" s="1"/>
      <c r="D5">
        <v>66</v>
      </c>
      <c r="E5">
        <v>16</v>
      </c>
      <c r="F5">
        <f>D5+3*E5</f>
        <v>114</v>
      </c>
      <c r="G5">
        <f>SUM(D5:F5)</f>
        <v>196</v>
      </c>
    </row>
    <row r="6" spans="2:7" x14ac:dyDescent="0.2">
      <c r="B6" s="1">
        <f>E6/SUM(D6:E6)</f>
        <v>0.33333333333333331</v>
      </c>
      <c r="C6" s="1"/>
      <c r="D6">
        <v>48</v>
      </c>
      <c r="E6">
        <v>24</v>
      </c>
      <c r="F6">
        <f>D6+3*E6</f>
        <v>120</v>
      </c>
      <c r="G6">
        <f>SUM(D6:F6)</f>
        <v>192</v>
      </c>
    </row>
    <row r="7" spans="2:7" x14ac:dyDescent="0.2">
      <c r="B7" s="1">
        <f t="shared" ref="B7:B9" si="0">E7/SUM(D7:E7)</f>
        <v>0.35616438356164382</v>
      </c>
      <c r="C7" s="1"/>
      <c r="D7">
        <v>47</v>
      </c>
      <c r="E7">
        <v>26</v>
      </c>
      <c r="F7">
        <f t="shared" ref="F7:F10" si="1">D7+3*E7</f>
        <v>125</v>
      </c>
      <c r="G7">
        <f t="shared" ref="G7:G10" si="2">SUM(D7:F7)</f>
        <v>198</v>
      </c>
    </row>
    <row r="8" spans="2:7" x14ac:dyDescent="0.2">
      <c r="B8" s="1">
        <f t="shared" si="0"/>
        <v>0.6</v>
      </c>
      <c r="C8" s="1"/>
      <c r="D8">
        <v>24</v>
      </c>
      <c r="E8">
        <v>36</v>
      </c>
      <c r="F8">
        <f t="shared" si="1"/>
        <v>132</v>
      </c>
      <c r="G8">
        <f t="shared" si="2"/>
        <v>192</v>
      </c>
    </row>
    <row r="9" spans="2:7" x14ac:dyDescent="0.2">
      <c r="B9" s="1">
        <f t="shared" si="0"/>
        <v>0.66666666666666663</v>
      </c>
      <c r="C9" s="1"/>
      <c r="D9">
        <v>20</v>
      </c>
      <c r="E9">
        <v>40</v>
      </c>
      <c r="F9">
        <f t="shared" si="1"/>
        <v>140</v>
      </c>
      <c r="G9">
        <f t="shared" si="2"/>
        <v>200</v>
      </c>
    </row>
    <row r="10" spans="2:7" x14ac:dyDescent="0.2">
      <c r="B10" s="1">
        <f>E10/SUM(D10:E10)</f>
        <v>0.8</v>
      </c>
      <c r="C10" s="1"/>
      <c r="D10">
        <v>11</v>
      </c>
      <c r="E10">
        <v>44.000000000000007</v>
      </c>
      <c r="F10">
        <f t="shared" si="1"/>
        <v>143.00000000000003</v>
      </c>
      <c r="G10">
        <f t="shared" si="2"/>
        <v>198.00000000000003</v>
      </c>
    </row>
    <row r="11" spans="2:7" x14ac:dyDescent="0.2">
      <c r="B11" s="1">
        <f>E11/SUM(D11:E11)</f>
        <v>1</v>
      </c>
      <c r="D11">
        <v>0</v>
      </c>
      <c r="E11">
        <v>40</v>
      </c>
      <c r="F11">
        <f t="shared" ref="F11" si="3">D11+3*E11</f>
        <v>120</v>
      </c>
      <c r="G11">
        <f t="shared" ref="G11" si="4">SUM(D11:F11)</f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CE6F-A0A5-CD41-97A4-719D12DD7AB8}">
  <dimension ref="B7:K28"/>
  <sheetViews>
    <sheetView workbookViewId="0">
      <selection activeCell="D19" sqref="D19"/>
    </sheetView>
  </sheetViews>
  <sheetFormatPr baseColWidth="10" defaultRowHeight="16" x14ac:dyDescent="0.2"/>
  <cols>
    <col min="6" max="6" width="12.83203125" bestFit="1" customWidth="1"/>
    <col min="7" max="7" width="11.1640625" bestFit="1" customWidth="1"/>
  </cols>
  <sheetData>
    <row r="7" spans="2:11" x14ac:dyDescent="0.2">
      <c r="B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2:11" x14ac:dyDescent="0.2">
      <c r="C8">
        <v>0.95</v>
      </c>
      <c r="D8">
        <v>-698.543926909025</v>
      </c>
      <c r="E8">
        <v>23.876336968368499</v>
      </c>
      <c r="F8">
        <v>38.449851744043599</v>
      </c>
      <c r="G8">
        <f>H8^3</f>
        <v>4362.7081039999994</v>
      </c>
      <c r="H8">
        <f>17.2*C8</f>
        <v>16.34</v>
      </c>
    </row>
    <row r="9" spans="2:11" x14ac:dyDescent="0.2">
      <c r="C9">
        <v>1</v>
      </c>
      <c r="D9">
        <v>-698.88905068204497</v>
      </c>
      <c r="E9">
        <v>23.705240948954501</v>
      </c>
      <c r="F9">
        <v>7.2005784223169398</v>
      </c>
      <c r="G9">
        <f t="shared" ref="G9:G13" si="0">H9^3</f>
        <v>5088.4479999999994</v>
      </c>
      <c r="H9">
        <f t="shared" ref="H9:H13" si="1">17.2*C9</f>
        <v>17.2</v>
      </c>
    </row>
    <row r="10" spans="2:11" x14ac:dyDescent="0.2">
      <c r="C10">
        <v>1.01</v>
      </c>
      <c r="D10">
        <v>-698.55676974029802</v>
      </c>
      <c r="E10">
        <v>23.943123762038901</v>
      </c>
      <c r="F10">
        <v>3.8879492930918902</v>
      </c>
      <c r="G10">
        <f t="shared" si="0"/>
        <v>5242.633062848</v>
      </c>
      <c r="H10">
        <f t="shared" ref="H10:H11" si="2">17.2*C10</f>
        <v>17.372</v>
      </c>
    </row>
    <row r="11" spans="2:11" x14ac:dyDescent="0.2">
      <c r="C11">
        <v>1.02</v>
      </c>
      <c r="D11">
        <v>-697.00860582757105</v>
      </c>
      <c r="E11">
        <v>24.108960836325402</v>
      </c>
      <c r="F11">
        <v>0.87267933570988998</v>
      </c>
      <c r="G11">
        <f t="shared" si="0"/>
        <v>5399.9017251840005</v>
      </c>
      <c r="H11">
        <f t="shared" si="2"/>
        <v>17.544</v>
      </c>
    </row>
    <row r="12" spans="2:11" x14ac:dyDescent="0.2">
      <c r="C12">
        <v>1.03</v>
      </c>
      <c r="D12">
        <v>-695.84681929487601</v>
      </c>
      <c r="E12">
        <v>24.529361350574298</v>
      </c>
      <c r="F12">
        <v>-1.0124723520412</v>
      </c>
      <c r="G12">
        <f t="shared" si="0"/>
        <v>5560.2845176960009</v>
      </c>
      <c r="H12">
        <f>17.2*C12</f>
        <v>17.716000000000001</v>
      </c>
    </row>
    <row r="13" spans="2:11" x14ac:dyDescent="0.2">
      <c r="C13">
        <v>1.05</v>
      </c>
      <c r="D13">
        <v>-693.60711165178702</v>
      </c>
      <c r="E13">
        <v>24.134787712611399</v>
      </c>
      <c r="F13">
        <v>-3.8559836933388301</v>
      </c>
      <c r="G13">
        <f t="shared" si="0"/>
        <v>5890.5146159999995</v>
      </c>
      <c r="H13">
        <f t="shared" si="1"/>
        <v>18.059999999999999</v>
      </c>
    </row>
    <row r="16" spans="2:11" x14ac:dyDescent="0.2">
      <c r="F16">
        <f t="array" ref="F16:K16">IFERROR(LINEST(F9:F12,G9:G12^{1,2},TRUE,TRUE),"")</f>
        <v>1.5577347541011954E-5</v>
      </c>
      <c r="G16">
        <v>-0.18345256922510866</v>
      </c>
      <c r="H16">
        <v>537.39659707323221</v>
      </c>
      <c r="I16" t="e">
        <v>#N/A</v>
      </c>
      <c r="J16" t="e">
        <v>#N/A</v>
      </c>
      <c r="K16" t="e">
        <v>#N/A</v>
      </c>
    </row>
    <row r="18" spans="6:8" x14ac:dyDescent="0.2">
      <c r="F18">
        <f>(-G16+SQRT((G16^2-4*F16*H16)))/2/F16</f>
        <v>6306.9346413443509</v>
      </c>
      <c r="G18" s="2">
        <f>(-G16-SQRT((G16^2-4*F16*H16)))/2/F16</f>
        <v>5469.9464189334512</v>
      </c>
    </row>
    <row r="23" spans="6:8" x14ac:dyDescent="0.2">
      <c r="F23" s="2">
        <f t="array" ref="F23:H28">LINEST(F9:F12,G9:G12^{1,2},TRUE,TRUE)</f>
        <v>1.5577347541011954E-5</v>
      </c>
      <c r="G23" s="2">
        <v>-0.18345256922510866</v>
      </c>
      <c r="H23" s="2">
        <v>537.39659707323221</v>
      </c>
    </row>
    <row r="24" spans="6:8" x14ac:dyDescent="0.2">
      <c r="F24">
        <v>3.5610463575640966E-6</v>
      </c>
      <c r="G24">
        <v>3.7926144266865469E-2</v>
      </c>
      <c r="H24">
        <v>100.88855282938543</v>
      </c>
    </row>
    <row r="25" spans="6:8" x14ac:dyDescent="0.2">
      <c r="F25">
        <v>0.99919982957099929</v>
      </c>
      <c r="G25">
        <v>0.17616063805167811</v>
      </c>
      <c r="H25" t="e">
        <v>#N/A</v>
      </c>
    </row>
    <row r="26" spans="6:8" x14ac:dyDescent="0.2">
      <c r="F26">
        <v>624.366880702358</v>
      </c>
      <c r="G26">
        <v>1</v>
      </c>
      <c r="H26" t="e">
        <v>#N/A</v>
      </c>
    </row>
    <row r="27" spans="6:8" x14ac:dyDescent="0.2">
      <c r="F27">
        <v>38.75141836011813</v>
      </c>
      <c r="G27">
        <v>3.1032570398774342E-2</v>
      </c>
      <c r="H27" t="e">
        <v>#N/A</v>
      </c>
    </row>
    <row r="28" spans="6:8" x14ac:dyDescent="0.2">
      <c r="F28" t="e">
        <v>#N/A</v>
      </c>
      <c r="G28" t="e">
        <v>#N/A</v>
      </c>
      <c r="H28" t="e"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F173-B38D-794B-A401-7C4C04E36BC8}">
  <dimension ref="B7:H24"/>
  <sheetViews>
    <sheetView workbookViewId="0">
      <selection activeCell="F24" sqref="F24"/>
    </sheetView>
  </sheetViews>
  <sheetFormatPr baseColWidth="10" defaultRowHeight="16" x14ac:dyDescent="0.2"/>
  <cols>
    <col min="5" max="5" width="12.1640625" bestFit="1" customWidth="1"/>
    <col min="6" max="7" width="11" bestFit="1" customWidth="1"/>
  </cols>
  <sheetData>
    <row r="7" spans="2:8" x14ac:dyDescent="0.2">
      <c r="B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2:8" x14ac:dyDescent="0.2">
      <c r="C8">
        <v>0.93</v>
      </c>
      <c r="D8">
        <v>-559.71669549600006</v>
      </c>
      <c r="E8">
        <v>29.156225599999999</v>
      </c>
      <c r="F8">
        <v>8.1288213333333292</v>
      </c>
      <c r="G8">
        <f t="shared" ref="G8:G12" si="0">H8^3</f>
        <v>5710.808631352812</v>
      </c>
      <c r="H8">
        <f t="shared" ref="H8:H12" si="1">19.219832*C8</f>
        <v>17.874443760000002</v>
      </c>
    </row>
    <row r="9" spans="2:8" x14ac:dyDescent="0.2">
      <c r="C9">
        <v>0.94</v>
      </c>
      <c r="D9">
        <v>-558.965596968</v>
      </c>
      <c r="E9">
        <v>29.224475066666599</v>
      </c>
      <c r="F9">
        <v>4.91152266666667</v>
      </c>
      <c r="G9">
        <f t="shared" si="0"/>
        <v>5897.0162207372359</v>
      </c>
      <c r="H9">
        <f t="shared" si="1"/>
        <v>18.066642079999998</v>
      </c>
    </row>
    <row r="10" spans="2:8" x14ac:dyDescent="0.2">
      <c r="C10">
        <v>0.95</v>
      </c>
      <c r="D10">
        <v>-557.36334595066705</v>
      </c>
      <c r="E10">
        <v>29.3031598666667</v>
      </c>
      <c r="F10">
        <v>2.4534933333333302</v>
      </c>
      <c r="G10">
        <f t="shared" si="0"/>
        <v>6087.2281217247019</v>
      </c>
      <c r="H10">
        <f t="shared" si="1"/>
        <v>18.2588404</v>
      </c>
    </row>
    <row r="11" spans="2:8" x14ac:dyDescent="0.2">
      <c r="C11">
        <v>0.96</v>
      </c>
      <c r="D11">
        <v>-556.26257973066697</v>
      </c>
      <c r="E11">
        <v>29.108755066666699</v>
      </c>
      <c r="F11">
        <v>-0.23670133333333401</v>
      </c>
      <c r="G11">
        <f t="shared" si="0"/>
        <v>6281.4869333748065</v>
      </c>
      <c r="H11">
        <f t="shared" si="1"/>
        <v>18.45103872</v>
      </c>
    </row>
    <row r="12" spans="2:8" x14ac:dyDescent="0.2">
      <c r="C12">
        <v>0.97</v>
      </c>
      <c r="D12">
        <v>-554.489772893333</v>
      </c>
      <c r="E12">
        <v>28.840091466666699</v>
      </c>
      <c r="F12">
        <v>-1.925616</v>
      </c>
      <c r="G12">
        <f t="shared" si="0"/>
        <v>6479.8352547471623</v>
      </c>
      <c r="H12">
        <f t="shared" si="1"/>
        <v>18.643237039999999</v>
      </c>
    </row>
    <row r="13" spans="2:8" x14ac:dyDescent="0.2">
      <c r="C13">
        <v>1</v>
      </c>
      <c r="D13">
        <v>-550.88857256933295</v>
      </c>
      <c r="E13">
        <v>29.123159733333299</v>
      </c>
      <c r="F13">
        <v>-5.2731960000000004</v>
      </c>
      <c r="G13">
        <f t="shared" ref="G13:G14" si="2">H13^3</f>
        <v>7099.8432677937917</v>
      </c>
      <c r="H13">
        <f t="shared" ref="H13:H14" si="3">19.219832*C13</f>
        <v>19.219832</v>
      </c>
    </row>
    <row r="14" spans="2:8" x14ac:dyDescent="0.2">
      <c r="C14">
        <v>1.05</v>
      </c>
      <c r="D14">
        <v>-543.97212908533402</v>
      </c>
      <c r="E14">
        <v>29.1195493333333</v>
      </c>
      <c r="F14">
        <v>-7.3013960000000004</v>
      </c>
      <c r="G14">
        <f t="shared" si="2"/>
        <v>8218.9560628797881</v>
      </c>
      <c r="H14">
        <f t="shared" si="3"/>
        <v>20.1808236</v>
      </c>
    </row>
    <row r="17" spans="5:7" x14ac:dyDescent="0.2">
      <c r="E17" s="2">
        <f t="array" ref="E17:G21">LINEST(F8:F12,G8:G12^{1,2},TRUE,TRUE)</f>
        <v>6.1883554879203012E-6</v>
      </c>
      <c r="F17" s="2">
        <v>-8.856250409531996E-2</v>
      </c>
      <c r="G17" s="2">
        <v>312.05688590291743</v>
      </c>
    </row>
    <row r="18" spans="5:7" x14ac:dyDescent="0.2">
      <c r="E18">
        <v>1.3917744141491537E-6</v>
      </c>
      <c r="F18">
        <v>1.6970141533334666E-2</v>
      </c>
      <c r="G18">
        <v>51.645110911233076</v>
      </c>
    </row>
    <row r="19" spans="5:7" x14ac:dyDescent="0.2">
      <c r="E19">
        <v>0.99885024488902752</v>
      </c>
      <c r="F19">
        <v>0.19246891155439483</v>
      </c>
      <c r="G19" t="e">
        <v>#N/A</v>
      </c>
    </row>
    <row r="20" spans="5:7" x14ac:dyDescent="0.2">
      <c r="E20">
        <v>868.75042811867354</v>
      </c>
      <c r="F20">
        <v>2</v>
      </c>
      <c r="G20" t="e">
        <v>#N/A</v>
      </c>
    </row>
    <row r="21" spans="5:7" x14ac:dyDescent="0.2">
      <c r="E21">
        <v>64.36447154589456</v>
      </c>
      <c r="F21">
        <v>7.4088563829866921E-2</v>
      </c>
      <c r="G21" t="e">
        <v>#N/A</v>
      </c>
    </row>
    <row r="24" spans="5:7" x14ac:dyDescent="0.2">
      <c r="E24">
        <f>(-F17+SQRT((F17^2-4*E17*G17)))/2/E17</f>
        <v>8036.3791976846924</v>
      </c>
      <c r="F24" s="2">
        <f>(-F17-SQRT((F17^2-4*E17*G17)))/2/E17</f>
        <v>6274.7741076149759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NaCl-PuCl3</vt:lpstr>
      <vt:lpstr>PuCl3</vt:lpstr>
      <vt:lpstr>NaCl-33PuCl3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2020-08-07T16:46:50Z</dcterms:created>
  <dcterms:modified xsi:type="dcterms:W3CDTF">2021-09-06T12:39:11Z</dcterms:modified>
</cp:coreProperties>
</file>