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合计的养老金计划 " sheetId="9" r:id="rId1"/>
    <sheet name="养老金计划" sheetId="1" r:id="rId2"/>
    <sheet name="最悲惨" sheetId="2" r:id="rId3"/>
    <sheet name="最乐观" sheetId="3" r:id="rId4"/>
    <sheet name="每月定投额度" sheetId="4" r:id="rId5"/>
    <sheet name="考虑通胀的养老金计划" sheetId="5" r:id="rId6"/>
    <sheet name="考虑通胀的养老金计划 (2)" sheetId="7" r:id="rId7"/>
    <sheet name="考虑通胀的养老金计划 (3)" sheetId="8" r:id="rId8"/>
    <sheet name="草稿" sheetId="6" r:id="rId9"/>
  </sheets>
  <calcPr calcId="152511"/>
</workbook>
</file>

<file path=xl/calcChain.xml><?xml version="1.0" encoding="utf-8"?>
<calcChain xmlns="http://schemas.openxmlformats.org/spreadsheetml/2006/main">
  <c r="N6" i="9" l="1"/>
  <c r="N5" i="9"/>
  <c r="B5" i="9"/>
  <c r="B6" i="9"/>
  <c r="B7" i="9"/>
  <c r="B8" i="9"/>
  <c r="D8" i="9" s="1"/>
  <c r="G8" i="9" s="1"/>
  <c r="B9" i="9"/>
  <c r="B10" i="9"/>
  <c r="B11" i="9"/>
  <c r="B12" i="9"/>
  <c r="D12" i="9" s="1"/>
  <c r="G12" i="9" s="1"/>
  <c r="B13" i="9"/>
  <c r="B14" i="9"/>
  <c r="B15" i="9"/>
  <c r="B16" i="9"/>
  <c r="D16" i="9" s="1"/>
  <c r="G16" i="9" s="1"/>
  <c r="B17" i="9"/>
  <c r="B18" i="9"/>
  <c r="B19" i="9"/>
  <c r="B20" i="9"/>
  <c r="D20" i="9" s="1"/>
  <c r="G20" i="9" s="1"/>
  <c r="B21" i="9"/>
  <c r="B22" i="9"/>
  <c r="B23" i="9"/>
  <c r="B24" i="9"/>
  <c r="D24" i="9" s="1"/>
  <c r="G24" i="9" s="1"/>
  <c r="B25" i="9"/>
  <c r="B26" i="9"/>
  <c r="B27" i="9"/>
  <c r="B28" i="9"/>
  <c r="D28" i="9" s="1"/>
  <c r="G28" i="9" s="1"/>
  <c r="B29" i="9"/>
  <c r="B30" i="9"/>
  <c r="B31" i="9"/>
  <c r="B32" i="9"/>
  <c r="D32" i="9" s="1"/>
  <c r="G32" i="9" s="1"/>
  <c r="B4" i="9"/>
  <c r="D4" i="9" s="1"/>
  <c r="G4" i="9" s="1"/>
  <c r="D5" i="9"/>
  <c r="D6" i="9"/>
  <c r="G6" i="9" s="1"/>
  <c r="D7" i="9"/>
  <c r="G7" i="9" s="1"/>
  <c r="D9" i="9"/>
  <c r="D10" i="9"/>
  <c r="D11" i="9"/>
  <c r="G11" i="9" s="1"/>
  <c r="D13" i="9"/>
  <c r="D14" i="9"/>
  <c r="G14" i="9" s="1"/>
  <c r="D15" i="9"/>
  <c r="G15" i="9" s="1"/>
  <c r="D17" i="9"/>
  <c r="D18" i="9"/>
  <c r="D19" i="9"/>
  <c r="G19" i="9" s="1"/>
  <c r="D21" i="9"/>
  <c r="D22" i="9"/>
  <c r="G22" i="9" s="1"/>
  <c r="D23" i="9"/>
  <c r="G23" i="9" s="1"/>
  <c r="D25" i="9"/>
  <c r="D26" i="9"/>
  <c r="G26" i="9" s="1"/>
  <c r="D27" i="9"/>
  <c r="G27" i="9" s="1"/>
  <c r="D29" i="9"/>
  <c r="D30" i="9"/>
  <c r="D31" i="9"/>
  <c r="G31" i="9" s="1"/>
  <c r="B33" i="9"/>
  <c r="C44" i="9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F33" i="9"/>
  <c r="F32" i="9"/>
  <c r="F31" i="9"/>
  <c r="G30" i="9"/>
  <c r="F30" i="9"/>
  <c r="F29" i="9"/>
  <c r="F28" i="9"/>
  <c r="F27" i="9"/>
  <c r="F26" i="9"/>
  <c r="F25" i="9"/>
  <c r="G25" i="9" s="1"/>
  <c r="F24" i="9"/>
  <c r="F23" i="9"/>
  <c r="F22" i="9"/>
  <c r="F21" i="9"/>
  <c r="G21" i="9" s="1"/>
  <c r="F20" i="9"/>
  <c r="F19" i="9"/>
  <c r="G18" i="9"/>
  <c r="F18" i="9"/>
  <c r="F17" i="9"/>
  <c r="G17" i="9" s="1"/>
  <c r="F16" i="9"/>
  <c r="F15" i="9"/>
  <c r="F14" i="9"/>
  <c r="F13" i="9"/>
  <c r="G13" i="9" s="1"/>
  <c r="F12" i="9"/>
  <c r="F11" i="9"/>
  <c r="G10" i="9"/>
  <c r="F10" i="9"/>
  <c r="F9" i="9"/>
  <c r="F8" i="9"/>
  <c r="F7" i="9"/>
  <c r="K6" i="9"/>
  <c r="K7" i="9" s="1"/>
  <c r="F6" i="9"/>
  <c r="J5" i="9"/>
  <c r="F5" i="9"/>
  <c r="F4" i="9"/>
  <c r="G5" i="9" l="1"/>
  <c r="G9" i="9"/>
  <c r="G29" i="9"/>
  <c r="J6" i="9"/>
  <c r="D33" i="9"/>
  <c r="J7" i="9"/>
  <c r="K8" i="9"/>
  <c r="G33" i="9"/>
  <c r="N4" i="9" s="1"/>
  <c r="M5" i="9" s="1"/>
  <c r="M39" i="8"/>
  <c r="B47" i="7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44" i="8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M4" i="8"/>
  <c r="L5" i="8"/>
  <c r="M5" i="8" s="1"/>
  <c r="E33" i="8"/>
  <c r="C33" i="8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J6" i="8"/>
  <c r="I6" i="8" s="1"/>
  <c r="I5" i="8"/>
  <c r="M6" i="9" l="1"/>
  <c r="K9" i="9"/>
  <c r="J8" i="9"/>
  <c r="L6" i="8"/>
  <c r="M6" i="8" s="1"/>
  <c r="F33" i="8"/>
  <c r="J7" i="8"/>
  <c r="E5" i="7"/>
  <c r="F5" i="7" s="1"/>
  <c r="E6" i="7"/>
  <c r="E7" i="7"/>
  <c r="E8" i="7"/>
  <c r="F8" i="7" s="1"/>
  <c r="E9" i="7"/>
  <c r="E10" i="7"/>
  <c r="E11" i="7"/>
  <c r="E12" i="7"/>
  <c r="F12" i="7" s="1"/>
  <c r="E13" i="7"/>
  <c r="E14" i="7"/>
  <c r="E15" i="7"/>
  <c r="E16" i="7"/>
  <c r="F16" i="7" s="1"/>
  <c r="E17" i="7"/>
  <c r="E18" i="7"/>
  <c r="E19" i="7"/>
  <c r="E20" i="7"/>
  <c r="F20" i="7" s="1"/>
  <c r="E21" i="7"/>
  <c r="E22" i="7"/>
  <c r="E23" i="7"/>
  <c r="E24" i="7"/>
  <c r="F24" i="7" s="1"/>
  <c r="E25" i="7"/>
  <c r="E26" i="7"/>
  <c r="E27" i="7"/>
  <c r="E28" i="7"/>
  <c r="F28" i="7" s="1"/>
  <c r="E29" i="7"/>
  <c r="E30" i="7"/>
  <c r="E31" i="7"/>
  <c r="E32" i="7"/>
  <c r="F32" i="7" s="1"/>
  <c r="E33" i="7"/>
  <c r="E34" i="7"/>
  <c r="E35" i="7"/>
  <c r="E36" i="7"/>
  <c r="E4" i="7"/>
  <c r="C36" i="7"/>
  <c r="F35" i="7"/>
  <c r="F34" i="7"/>
  <c r="F33" i="7"/>
  <c r="F31" i="7"/>
  <c r="F30" i="7"/>
  <c r="F29" i="7"/>
  <c r="F27" i="7"/>
  <c r="F26" i="7"/>
  <c r="F25" i="7"/>
  <c r="F23" i="7"/>
  <c r="F22" i="7"/>
  <c r="F21" i="7"/>
  <c r="F19" i="7"/>
  <c r="F18" i="7"/>
  <c r="F17" i="7"/>
  <c r="F15" i="7"/>
  <c r="F14" i="7"/>
  <c r="F13" i="7"/>
  <c r="F11" i="7"/>
  <c r="F10" i="7"/>
  <c r="F9" i="7"/>
  <c r="F7" i="7"/>
  <c r="J6" i="7"/>
  <c r="J7" i="7" s="1"/>
  <c r="I7" i="7" s="1"/>
  <c r="F6" i="7"/>
  <c r="L5" i="7"/>
  <c r="M5" i="7" s="1"/>
  <c r="I5" i="7"/>
  <c r="M7" i="9" l="1"/>
  <c r="N7" i="9" s="1"/>
  <c r="J9" i="9"/>
  <c r="K10" i="9"/>
  <c r="J8" i="7"/>
  <c r="J9" i="7" s="1"/>
  <c r="I9" i="7" s="1"/>
  <c r="L6" i="7"/>
  <c r="I6" i="7"/>
  <c r="J8" i="8"/>
  <c r="I7" i="8"/>
  <c r="L7" i="8"/>
  <c r="M7" i="8" s="1"/>
  <c r="F36" i="7"/>
  <c r="M8" i="9" l="1"/>
  <c r="N8" i="9" s="1"/>
  <c r="K11" i="9"/>
  <c r="J10" i="9"/>
  <c r="J10" i="7"/>
  <c r="J11" i="7" s="1"/>
  <c r="M6" i="7"/>
  <c r="L7" i="7" s="1"/>
  <c r="M7" i="7" s="1"/>
  <c r="L8" i="7" s="1"/>
  <c r="L8" i="8"/>
  <c r="M8" i="8" s="1"/>
  <c r="I8" i="7"/>
  <c r="I8" i="8"/>
  <c r="J9" i="8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M9" i="9" l="1"/>
  <c r="J11" i="9"/>
  <c r="K12" i="9"/>
  <c r="I10" i="7"/>
  <c r="M8" i="7"/>
  <c r="L9" i="7" s="1"/>
  <c r="M9" i="7" s="1"/>
  <c r="L10" i="7" s="1"/>
  <c r="M10" i="7" s="1"/>
  <c r="L11" i="7" s="1"/>
  <c r="M11" i="7" s="1"/>
  <c r="I9" i="8"/>
  <c r="J10" i="8"/>
  <c r="L9" i="8"/>
  <c r="M9" i="8" s="1"/>
  <c r="I11" i="7"/>
  <c r="J12" i="7"/>
  <c r="C36" i="5"/>
  <c r="I5" i="5"/>
  <c r="L5" i="5"/>
  <c r="M5" i="5" s="1"/>
  <c r="E5" i="5"/>
  <c r="F5" i="5" s="1"/>
  <c r="E6" i="5"/>
  <c r="E7" i="5"/>
  <c r="F7" i="5" s="1"/>
  <c r="E8" i="5"/>
  <c r="F8" i="5" s="1"/>
  <c r="E9" i="5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E30" i="5"/>
  <c r="F30" i="5" s="1"/>
  <c r="E31" i="5"/>
  <c r="F31" i="5" s="1"/>
  <c r="E32" i="5"/>
  <c r="F32" i="5" s="1"/>
  <c r="E33" i="5"/>
  <c r="E34" i="5"/>
  <c r="F34" i="5" s="1"/>
  <c r="E35" i="5"/>
  <c r="F35" i="5" s="1"/>
  <c r="E4" i="5"/>
  <c r="F33" i="5"/>
  <c r="F29" i="5"/>
  <c r="F9" i="5"/>
  <c r="F6" i="5"/>
  <c r="N9" i="9" l="1"/>
  <c r="M10" i="9" s="1"/>
  <c r="K13" i="9"/>
  <c r="J12" i="9"/>
  <c r="L10" i="8"/>
  <c r="M10" i="8" s="1"/>
  <c r="I10" i="8"/>
  <c r="J11" i="8"/>
  <c r="J13" i="7"/>
  <c r="I12" i="7"/>
  <c r="L12" i="7"/>
  <c r="M12" i="7" s="1"/>
  <c r="I36" i="5"/>
  <c r="I32" i="5"/>
  <c r="I28" i="5"/>
  <c r="I24" i="5"/>
  <c r="I20" i="5"/>
  <c r="I16" i="5"/>
  <c r="I12" i="5"/>
  <c r="I8" i="5"/>
  <c r="I39" i="5"/>
  <c r="I35" i="5"/>
  <c r="I31" i="5"/>
  <c r="I27" i="5"/>
  <c r="I23" i="5"/>
  <c r="I19" i="5"/>
  <c r="I15" i="5"/>
  <c r="I11" i="5"/>
  <c r="I7" i="5"/>
  <c r="I38" i="5"/>
  <c r="I34" i="5"/>
  <c r="I30" i="5"/>
  <c r="I26" i="5"/>
  <c r="I22" i="5"/>
  <c r="I18" i="5"/>
  <c r="I14" i="5"/>
  <c r="I10" i="5"/>
  <c r="I6" i="5"/>
  <c r="L6" i="5"/>
  <c r="M6" i="5" s="1"/>
  <c r="L7" i="5" s="1"/>
  <c r="I37" i="5"/>
  <c r="I33" i="5"/>
  <c r="I29" i="5"/>
  <c r="I25" i="5"/>
  <c r="I21" i="5"/>
  <c r="I17" i="5"/>
  <c r="I13" i="5"/>
  <c r="I9" i="5"/>
  <c r="M7" i="5"/>
  <c r="L8" i="5" s="1"/>
  <c r="M8" i="5" s="1"/>
  <c r="L9" i="5" s="1"/>
  <c r="F36" i="5"/>
  <c r="K4" i="4"/>
  <c r="M4" i="4" s="1"/>
  <c r="N4" i="4" s="1"/>
  <c r="K5" i="4"/>
  <c r="K6" i="4"/>
  <c r="M6" i="4" s="1"/>
  <c r="N6" i="4" s="1"/>
  <c r="K7" i="4"/>
  <c r="M7" i="4" s="1"/>
  <c r="N7" i="4" s="1"/>
  <c r="K8" i="4"/>
  <c r="M8" i="4" s="1"/>
  <c r="N8" i="4" s="1"/>
  <c r="K9" i="4"/>
  <c r="K10" i="4"/>
  <c r="M10" i="4" s="1"/>
  <c r="N10" i="4" s="1"/>
  <c r="K11" i="4"/>
  <c r="M11" i="4" s="1"/>
  <c r="N11" i="4" s="1"/>
  <c r="K12" i="4"/>
  <c r="M12" i="4" s="1"/>
  <c r="N12" i="4" s="1"/>
  <c r="K13" i="4"/>
  <c r="K14" i="4"/>
  <c r="M14" i="4" s="1"/>
  <c r="N14" i="4" s="1"/>
  <c r="K15" i="4"/>
  <c r="M15" i="4" s="1"/>
  <c r="N15" i="4" s="1"/>
  <c r="K16" i="4"/>
  <c r="M16" i="4" s="1"/>
  <c r="N16" i="4" s="1"/>
  <c r="K17" i="4"/>
  <c r="K18" i="4"/>
  <c r="M18" i="4" s="1"/>
  <c r="N18" i="4" s="1"/>
  <c r="K19" i="4"/>
  <c r="M19" i="4" s="1"/>
  <c r="N19" i="4" s="1"/>
  <c r="K20" i="4"/>
  <c r="M20" i="4" s="1"/>
  <c r="N20" i="4" s="1"/>
  <c r="K21" i="4"/>
  <c r="K22" i="4"/>
  <c r="M22" i="4" s="1"/>
  <c r="N22" i="4" s="1"/>
  <c r="K23" i="4"/>
  <c r="M23" i="4" s="1"/>
  <c r="N23" i="4" s="1"/>
  <c r="K24" i="4"/>
  <c r="M24" i="4" s="1"/>
  <c r="N24" i="4" s="1"/>
  <c r="K25" i="4"/>
  <c r="K26" i="4"/>
  <c r="M26" i="4" s="1"/>
  <c r="N26" i="4" s="1"/>
  <c r="K27" i="4"/>
  <c r="M27" i="4" s="1"/>
  <c r="N27" i="4" s="1"/>
  <c r="K28" i="4"/>
  <c r="M28" i="4" s="1"/>
  <c r="N28" i="4" s="1"/>
  <c r="K29" i="4"/>
  <c r="K30" i="4"/>
  <c r="M30" i="4" s="1"/>
  <c r="N30" i="4" s="1"/>
  <c r="K31" i="4"/>
  <c r="M31" i="4" s="1"/>
  <c r="N31" i="4" s="1"/>
  <c r="K32" i="4"/>
  <c r="M32" i="4" s="1"/>
  <c r="N32" i="4" s="1"/>
  <c r="K33" i="4"/>
  <c r="K3" i="4"/>
  <c r="M3" i="4" s="1"/>
  <c r="N3" i="4" s="1"/>
  <c r="C3" i="4"/>
  <c r="C4" i="4"/>
  <c r="E4" i="4" s="1"/>
  <c r="F4" i="4" s="1"/>
  <c r="C5" i="4"/>
  <c r="E5" i="4" s="1"/>
  <c r="F5" i="4" s="1"/>
  <c r="C6" i="4"/>
  <c r="E6" i="4" s="1"/>
  <c r="F6" i="4" s="1"/>
  <c r="C7" i="4"/>
  <c r="E7" i="4" s="1"/>
  <c r="F7" i="4" s="1"/>
  <c r="C8" i="4"/>
  <c r="E8" i="4" s="1"/>
  <c r="F8" i="4" s="1"/>
  <c r="C9" i="4"/>
  <c r="E9" i="4" s="1"/>
  <c r="F9" i="4" s="1"/>
  <c r="C10" i="4"/>
  <c r="E10" i="4" s="1"/>
  <c r="F10" i="4" s="1"/>
  <c r="C11" i="4"/>
  <c r="E11" i="4" s="1"/>
  <c r="F11" i="4" s="1"/>
  <c r="C12" i="4"/>
  <c r="E12" i="4" s="1"/>
  <c r="F12" i="4" s="1"/>
  <c r="C13" i="4"/>
  <c r="E13" i="4" s="1"/>
  <c r="F13" i="4" s="1"/>
  <c r="C14" i="4"/>
  <c r="E14" i="4" s="1"/>
  <c r="F14" i="4" s="1"/>
  <c r="C15" i="4"/>
  <c r="E15" i="4" s="1"/>
  <c r="F15" i="4" s="1"/>
  <c r="C16" i="4"/>
  <c r="E16" i="4" s="1"/>
  <c r="F16" i="4" s="1"/>
  <c r="C17" i="4"/>
  <c r="E17" i="4" s="1"/>
  <c r="F17" i="4" s="1"/>
  <c r="C18" i="4"/>
  <c r="E18" i="4" s="1"/>
  <c r="F18" i="4" s="1"/>
  <c r="C19" i="4"/>
  <c r="E19" i="4" s="1"/>
  <c r="F19" i="4" s="1"/>
  <c r="C20" i="4"/>
  <c r="E20" i="4" s="1"/>
  <c r="F20" i="4" s="1"/>
  <c r="C21" i="4"/>
  <c r="E21" i="4" s="1"/>
  <c r="F21" i="4" s="1"/>
  <c r="C22" i="4"/>
  <c r="E22" i="4" s="1"/>
  <c r="F22" i="4" s="1"/>
  <c r="C23" i="4"/>
  <c r="E23" i="4" s="1"/>
  <c r="F23" i="4" s="1"/>
  <c r="C24" i="4"/>
  <c r="E24" i="4" s="1"/>
  <c r="F24" i="4" s="1"/>
  <c r="C25" i="4"/>
  <c r="E25" i="4" s="1"/>
  <c r="F25" i="4" s="1"/>
  <c r="C26" i="4"/>
  <c r="E26" i="4" s="1"/>
  <c r="F26" i="4" s="1"/>
  <c r="C27" i="4"/>
  <c r="E27" i="4" s="1"/>
  <c r="F27" i="4" s="1"/>
  <c r="C28" i="4"/>
  <c r="E28" i="4" s="1"/>
  <c r="F28" i="4" s="1"/>
  <c r="C29" i="4"/>
  <c r="E29" i="4" s="1"/>
  <c r="F29" i="4" s="1"/>
  <c r="C30" i="4"/>
  <c r="E30" i="4" s="1"/>
  <c r="F30" i="4" s="1"/>
  <c r="C31" i="4"/>
  <c r="E31" i="4" s="1"/>
  <c r="F31" i="4" s="1"/>
  <c r="C32" i="4"/>
  <c r="C33" i="4"/>
  <c r="E33" i="4" s="1"/>
  <c r="F33" i="4" s="1"/>
  <c r="C2" i="4"/>
  <c r="E2" i="4" s="1"/>
  <c r="F2" i="4" s="1"/>
  <c r="E3" i="4"/>
  <c r="F3" i="4" s="1"/>
  <c r="R3" i="4"/>
  <c r="T3" i="4" s="1"/>
  <c r="U3" i="4" s="1"/>
  <c r="R4" i="4"/>
  <c r="R5" i="4"/>
  <c r="T5" i="4" s="1"/>
  <c r="U5" i="4" s="1"/>
  <c r="R6" i="4"/>
  <c r="R7" i="4"/>
  <c r="T7" i="4" s="1"/>
  <c r="U7" i="4" s="1"/>
  <c r="R8" i="4"/>
  <c r="R9" i="4"/>
  <c r="T9" i="4" s="1"/>
  <c r="U9" i="4" s="1"/>
  <c r="R10" i="4"/>
  <c r="R11" i="4"/>
  <c r="T11" i="4" s="1"/>
  <c r="U11" i="4" s="1"/>
  <c r="R12" i="4"/>
  <c r="T12" i="4" s="1"/>
  <c r="U12" i="4" s="1"/>
  <c r="R13" i="4"/>
  <c r="T13" i="4" s="1"/>
  <c r="U13" i="4" s="1"/>
  <c r="R14" i="4"/>
  <c r="R15" i="4"/>
  <c r="T15" i="4" s="1"/>
  <c r="U15" i="4" s="1"/>
  <c r="R16" i="4"/>
  <c r="T16" i="4" s="1"/>
  <c r="U16" i="4" s="1"/>
  <c r="R17" i="4"/>
  <c r="T17" i="4" s="1"/>
  <c r="U17" i="4" s="1"/>
  <c r="R18" i="4"/>
  <c r="R19" i="4"/>
  <c r="T19" i="4" s="1"/>
  <c r="U19" i="4" s="1"/>
  <c r="R20" i="4"/>
  <c r="R21" i="4"/>
  <c r="T21" i="4" s="1"/>
  <c r="U21" i="4" s="1"/>
  <c r="R22" i="4"/>
  <c r="R23" i="4"/>
  <c r="T23" i="4" s="1"/>
  <c r="U23" i="4" s="1"/>
  <c r="R24" i="4"/>
  <c r="R25" i="4"/>
  <c r="T25" i="4" s="1"/>
  <c r="U25" i="4" s="1"/>
  <c r="R26" i="4"/>
  <c r="R27" i="4"/>
  <c r="T27" i="4" s="1"/>
  <c r="U27" i="4" s="1"/>
  <c r="R28" i="4"/>
  <c r="T28" i="4" s="1"/>
  <c r="U28" i="4" s="1"/>
  <c r="R29" i="4"/>
  <c r="T29" i="4" s="1"/>
  <c r="U29" i="4" s="1"/>
  <c r="R30" i="4"/>
  <c r="R31" i="4"/>
  <c r="R32" i="4"/>
  <c r="T32" i="4" s="1"/>
  <c r="U32" i="4" s="1"/>
  <c r="R33" i="4"/>
  <c r="T33" i="4" s="1"/>
  <c r="U33" i="4" s="1"/>
  <c r="R2" i="4"/>
  <c r="E32" i="4"/>
  <c r="F32" i="4" s="1"/>
  <c r="T31" i="4"/>
  <c r="U31" i="4" s="1"/>
  <c r="T30" i="4"/>
  <c r="U30" i="4" s="1"/>
  <c r="T26" i="4"/>
  <c r="U26" i="4" s="1"/>
  <c r="T24" i="4"/>
  <c r="U24" i="4" s="1"/>
  <c r="T22" i="4"/>
  <c r="U22" i="4" s="1"/>
  <c r="T20" i="4"/>
  <c r="U20" i="4" s="1"/>
  <c r="T18" i="4"/>
  <c r="U18" i="4" s="1"/>
  <c r="T14" i="4"/>
  <c r="U14" i="4" s="1"/>
  <c r="T10" i="4"/>
  <c r="U10" i="4" s="1"/>
  <c r="T8" i="4"/>
  <c r="U8" i="4" s="1"/>
  <c r="T6" i="4"/>
  <c r="U6" i="4" s="1"/>
  <c r="T4" i="4"/>
  <c r="U4" i="4" s="1"/>
  <c r="T2" i="4"/>
  <c r="U2" i="4" s="1"/>
  <c r="M5" i="4"/>
  <c r="N5" i="4" s="1"/>
  <c r="M9" i="4"/>
  <c r="N9" i="4" s="1"/>
  <c r="M13" i="4"/>
  <c r="N13" i="4" s="1"/>
  <c r="M17" i="4"/>
  <c r="N17" i="4" s="1"/>
  <c r="M21" i="4"/>
  <c r="N21" i="4" s="1"/>
  <c r="M25" i="4"/>
  <c r="N25" i="4" s="1"/>
  <c r="M29" i="4"/>
  <c r="N29" i="4" s="1"/>
  <c r="M33" i="4"/>
  <c r="N33" i="4" s="1"/>
  <c r="K2" i="4"/>
  <c r="M2" i="4" s="1"/>
  <c r="N2" i="4" s="1"/>
  <c r="D27" i="3"/>
  <c r="E27" i="3" s="1"/>
  <c r="D28" i="3"/>
  <c r="D29" i="3"/>
  <c r="E29" i="3" s="1"/>
  <c r="D30" i="3"/>
  <c r="E30" i="3" s="1"/>
  <c r="D31" i="3"/>
  <c r="E31" i="3" s="1"/>
  <c r="D32" i="3"/>
  <c r="D33" i="3"/>
  <c r="E33" i="3" s="1"/>
  <c r="D3" i="3"/>
  <c r="E3" i="3" s="1"/>
  <c r="D4" i="3"/>
  <c r="E4" i="3" s="1"/>
  <c r="D5" i="3"/>
  <c r="E5" i="3" s="1"/>
  <c r="D6" i="3"/>
  <c r="E6" i="3" s="1"/>
  <c r="D7" i="3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D24" i="3"/>
  <c r="E24" i="3" s="1"/>
  <c r="D25" i="3"/>
  <c r="E25" i="3" s="1"/>
  <c r="D26" i="3"/>
  <c r="E26" i="3" s="1"/>
  <c r="D2" i="3"/>
  <c r="E32" i="3"/>
  <c r="E28" i="3"/>
  <c r="E23" i="3"/>
  <c r="E15" i="3"/>
  <c r="E7" i="3"/>
  <c r="D28" i="2"/>
  <c r="E28" i="2" s="1"/>
  <c r="D29" i="2"/>
  <c r="D30" i="2"/>
  <c r="E30" i="2" s="1"/>
  <c r="D31" i="2"/>
  <c r="E31" i="2" s="1"/>
  <c r="D32" i="2"/>
  <c r="E32" i="2" s="1"/>
  <c r="D33" i="2"/>
  <c r="D3" i="2"/>
  <c r="D4" i="2"/>
  <c r="E4" i="2" s="1"/>
  <c r="D5" i="2"/>
  <c r="E5" i="2" s="1"/>
  <c r="D6" i="2"/>
  <c r="E6" i="2" s="1"/>
  <c r="D7" i="2"/>
  <c r="E7" i="2" s="1"/>
  <c r="D8" i="2"/>
  <c r="E8" i="2" s="1"/>
  <c r="D9" i="2"/>
  <c r="D10" i="2"/>
  <c r="E10" i="2" s="1"/>
  <c r="D11" i="2"/>
  <c r="D12" i="2"/>
  <c r="E12" i="2" s="1"/>
  <c r="D13" i="2"/>
  <c r="E13" i="2" s="1"/>
  <c r="D14" i="2"/>
  <c r="E14" i="2" s="1"/>
  <c r="D15" i="2"/>
  <c r="E15" i="2" s="1"/>
  <c r="D16" i="2"/>
  <c r="D17" i="2"/>
  <c r="E17" i="2" s="1"/>
  <c r="D18" i="2"/>
  <c r="E18" i="2" s="1"/>
  <c r="D19" i="2"/>
  <c r="D20" i="2"/>
  <c r="E20" i="2" s="1"/>
  <c r="D21" i="2"/>
  <c r="E21" i="2" s="1"/>
  <c r="D22" i="2"/>
  <c r="E22" i="2" s="1"/>
  <c r="D23" i="2"/>
  <c r="E23" i="2" s="1"/>
  <c r="D24" i="2"/>
  <c r="E24" i="2" s="1"/>
  <c r="D25" i="2"/>
  <c r="D26" i="2"/>
  <c r="E26" i="2" s="1"/>
  <c r="D27" i="2"/>
  <c r="D2" i="2"/>
  <c r="E33" i="2"/>
  <c r="E29" i="2"/>
  <c r="E27" i="2"/>
  <c r="E25" i="2"/>
  <c r="E19" i="2"/>
  <c r="E16" i="2"/>
  <c r="E11" i="2"/>
  <c r="E9" i="2"/>
  <c r="E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N10" i="9" l="1"/>
  <c r="M11" i="9" s="1"/>
  <c r="N11" i="9" s="1"/>
  <c r="M12" i="9" s="1"/>
  <c r="N12" i="9" s="1"/>
  <c r="M13" i="9" s="1"/>
  <c r="N13" i="9" s="1"/>
  <c r="J13" i="9"/>
  <c r="K14" i="9"/>
  <c r="L11" i="8"/>
  <c r="L13" i="7"/>
  <c r="M13" i="7" s="1"/>
  <c r="I11" i="8"/>
  <c r="J12" i="8"/>
  <c r="I13" i="7"/>
  <c r="J14" i="7"/>
  <c r="M9" i="5"/>
  <c r="L10" i="5" s="1"/>
  <c r="E34" i="3"/>
  <c r="E3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E3" i="1"/>
  <c r="M14" i="9" l="1"/>
  <c r="N14" i="9" s="1"/>
  <c r="K15" i="9"/>
  <c r="J14" i="9"/>
  <c r="M11" i="8"/>
  <c r="L12" i="8" s="1"/>
  <c r="M12" i="8" s="1"/>
  <c r="I12" i="8"/>
  <c r="J13" i="8"/>
  <c r="J15" i="7"/>
  <c r="I14" i="7"/>
  <c r="L14" i="7"/>
  <c r="M14" i="7" s="1"/>
  <c r="M10" i="5"/>
  <c r="L11" i="5" s="1"/>
  <c r="D35" i="3"/>
  <c r="E35" i="3" s="1"/>
  <c r="D36" i="3" s="1"/>
  <c r="E36" i="3" s="1"/>
  <c r="D37" i="3" s="1"/>
  <c r="D35" i="2"/>
  <c r="E35" i="2" s="1"/>
  <c r="D36" i="2" s="1"/>
  <c r="E36" i="2" s="1"/>
  <c r="D37" i="2" s="1"/>
  <c r="E34" i="1"/>
  <c r="D35" i="1" s="1"/>
  <c r="J15" i="9" l="1"/>
  <c r="K16" i="9"/>
  <c r="M15" i="9"/>
  <c r="N15" i="9" s="1"/>
  <c r="L15" i="7"/>
  <c r="M15" i="7" s="1"/>
  <c r="J14" i="8"/>
  <c r="I13" i="8"/>
  <c r="L13" i="8"/>
  <c r="M13" i="8" s="1"/>
  <c r="I15" i="7"/>
  <c r="J16" i="7"/>
  <c r="M11" i="5"/>
  <c r="L12" i="5" s="1"/>
  <c r="E35" i="1"/>
  <c r="D36" i="1" s="1"/>
  <c r="E37" i="3"/>
  <c r="D38" i="3" s="1"/>
  <c r="E37" i="2"/>
  <c r="D38" i="2" s="1"/>
  <c r="M16" i="9" l="1"/>
  <c r="N16" i="9" s="1"/>
  <c r="K17" i="9"/>
  <c r="J16" i="9"/>
  <c r="L14" i="8"/>
  <c r="M14" i="8" s="1"/>
  <c r="I14" i="8"/>
  <c r="J15" i="8"/>
  <c r="J17" i="7"/>
  <c r="I16" i="7"/>
  <c r="L16" i="7"/>
  <c r="M16" i="7" s="1"/>
  <c r="M12" i="5"/>
  <c r="L13" i="5" s="1"/>
  <c r="E36" i="1"/>
  <c r="D37" i="1" s="1"/>
  <c r="E38" i="3"/>
  <c r="D39" i="3" s="1"/>
  <c r="E38" i="2"/>
  <c r="D39" i="2" s="1"/>
  <c r="J17" i="9" l="1"/>
  <c r="K18" i="9"/>
  <c r="M17" i="9"/>
  <c r="N17" i="9" s="1"/>
  <c r="L17" i="7"/>
  <c r="M17" i="7" s="1"/>
  <c r="I15" i="8"/>
  <c r="J16" i="8"/>
  <c r="L15" i="8"/>
  <c r="I17" i="7"/>
  <c r="J18" i="7"/>
  <c r="M13" i="5"/>
  <c r="L14" i="5" s="1"/>
  <c r="E37" i="1"/>
  <c r="D38" i="1" s="1"/>
  <c r="E39" i="3"/>
  <c r="D40" i="3" s="1"/>
  <c r="E39" i="2"/>
  <c r="D40" i="2" s="1"/>
  <c r="M18" i="9" l="1"/>
  <c r="N18" i="9" s="1"/>
  <c r="K19" i="9"/>
  <c r="J18" i="9"/>
  <c r="M15" i="8"/>
  <c r="L16" i="8" s="1"/>
  <c r="M16" i="8" s="1"/>
  <c r="I16" i="8"/>
  <c r="J17" i="8"/>
  <c r="J19" i="7"/>
  <c r="I18" i="7"/>
  <c r="L18" i="7"/>
  <c r="M18" i="7" s="1"/>
  <c r="M14" i="5"/>
  <c r="L15" i="5" s="1"/>
  <c r="E38" i="1"/>
  <c r="D39" i="1" s="1"/>
  <c r="E40" i="3"/>
  <c r="D41" i="3" s="1"/>
  <c r="E40" i="2"/>
  <c r="D41" i="2" s="1"/>
  <c r="J19" i="9" l="1"/>
  <c r="K20" i="9"/>
  <c r="M19" i="9"/>
  <c r="N19" i="9" s="1"/>
  <c r="L19" i="7"/>
  <c r="M19" i="7" s="1"/>
  <c r="J18" i="8"/>
  <c r="I17" i="8"/>
  <c r="L17" i="8"/>
  <c r="M17" i="8" s="1"/>
  <c r="I19" i="7"/>
  <c r="J20" i="7"/>
  <c r="M15" i="5"/>
  <c r="L16" i="5" s="1"/>
  <c r="M16" i="5" s="1"/>
  <c r="L17" i="5" s="1"/>
  <c r="M17" i="5" s="1"/>
  <c r="L18" i="5" s="1"/>
  <c r="M18" i="5" s="1"/>
  <c r="L19" i="5" s="1"/>
  <c r="M19" i="5" s="1"/>
  <c r="L20" i="5" s="1"/>
  <c r="M20" i="5" s="1"/>
  <c r="L21" i="5" s="1"/>
  <c r="M21" i="5" s="1"/>
  <c r="L22" i="5" s="1"/>
  <c r="M22" i="5" s="1"/>
  <c r="L23" i="5" s="1"/>
  <c r="M23" i="5" s="1"/>
  <c r="L24" i="5" s="1"/>
  <c r="M24" i="5" s="1"/>
  <c r="L25" i="5" s="1"/>
  <c r="M25" i="5" s="1"/>
  <c r="L26" i="5" s="1"/>
  <c r="M26" i="5" s="1"/>
  <c r="L27" i="5" s="1"/>
  <c r="M27" i="5" s="1"/>
  <c r="L28" i="5" s="1"/>
  <c r="M28" i="5" s="1"/>
  <c r="L29" i="5" s="1"/>
  <c r="M29" i="5" s="1"/>
  <c r="L30" i="5" s="1"/>
  <c r="M30" i="5" s="1"/>
  <c r="L31" i="5" s="1"/>
  <c r="M31" i="5" s="1"/>
  <c r="L32" i="5" s="1"/>
  <c r="M32" i="5" s="1"/>
  <c r="L33" i="5" s="1"/>
  <c r="M33" i="5" s="1"/>
  <c r="L34" i="5" s="1"/>
  <c r="M34" i="5" s="1"/>
  <c r="L35" i="5" s="1"/>
  <c r="M35" i="5" s="1"/>
  <c r="L36" i="5" s="1"/>
  <c r="M36" i="5" s="1"/>
  <c r="L37" i="5" s="1"/>
  <c r="M37" i="5" s="1"/>
  <c r="L38" i="5" s="1"/>
  <c r="M38" i="5" s="1"/>
  <c r="L39" i="5" s="1"/>
  <c r="M39" i="5" s="1"/>
  <c r="E39" i="1"/>
  <c r="D40" i="1" s="1"/>
  <c r="E41" i="2"/>
  <c r="D42" i="2" s="1"/>
  <c r="E41" i="3"/>
  <c r="D42" i="3" s="1"/>
  <c r="K21" i="9" l="1"/>
  <c r="J20" i="9"/>
  <c r="M20" i="9"/>
  <c r="N20" i="9" s="1"/>
  <c r="L18" i="8"/>
  <c r="M18" i="8" s="1"/>
  <c r="I18" i="8"/>
  <c r="J19" i="8"/>
  <c r="J21" i="7"/>
  <c r="I20" i="7"/>
  <c r="L20" i="7"/>
  <c r="M20" i="7" s="1"/>
  <c r="E40" i="1"/>
  <c r="D41" i="1" s="1"/>
  <c r="E42" i="2"/>
  <c r="D43" i="2" s="1"/>
  <c r="E42" i="3"/>
  <c r="D43" i="3" s="1"/>
  <c r="M21" i="9" l="1"/>
  <c r="N21" i="9" s="1"/>
  <c r="J21" i="9"/>
  <c r="K22" i="9"/>
  <c r="L21" i="7"/>
  <c r="M21" i="7" s="1"/>
  <c r="I19" i="8"/>
  <c r="J20" i="8"/>
  <c r="L19" i="8"/>
  <c r="I21" i="7"/>
  <c r="J22" i="7"/>
  <c r="E41" i="1"/>
  <c r="D42" i="1" s="1"/>
  <c r="E43" i="2"/>
  <c r="D44" i="2" s="1"/>
  <c r="E43" i="3"/>
  <c r="D44" i="3" s="1"/>
  <c r="K23" i="9" l="1"/>
  <c r="J22" i="9"/>
  <c r="M22" i="9"/>
  <c r="N22" i="9" s="1"/>
  <c r="M19" i="8"/>
  <c r="L20" i="8" s="1"/>
  <c r="M20" i="8" s="1"/>
  <c r="I20" i="8"/>
  <c r="J21" i="8"/>
  <c r="J23" i="7"/>
  <c r="I22" i="7"/>
  <c r="L22" i="7"/>
  <c r="M22" i="7" s="1"/>
  <c r="E42" i="1"/>
  <c r="E44" i="2"/>
  <c r="D45" i="2" s="1"/>
  <c r="E44" i="3"/>
  <c r="D45" i="3" s="1"/>
  <c r="M23" i="9" l="1"/>
  <c r="N23" i="9" s="1"/>
  <c r="J23" i="9"/>
  <c r="K24" i="9"/>
  <c r="L23" i="7"/>
  <c r="M23" i="7" s="1"/>
  <c r="J22" i="8"/>
  <c r="I21" i="8"/>
  <c r="L21" i="8"/>
  <c r="M21" i="8" s="1"/>
  <c r="I23" i="7"/>
  <c r="J24" i="7"/>
  <c r="D43" i="1"/>
  <c r="E43" i="1" s="1"/>
  <c r="E45" i="2"/>
  <c r="D46" i="2" s="1"/>
  <c r="E46" i="2" s="1"/>
  <c r="D47" i="2" s="1"/>
  <c r="E45" i="3"/>
  <c r="D46" i="3" s="1"/>
  <c r="K25" i="9" l="1"/>
  <c r="J24" i="9"/>
  <c r="M24" i="9"/>
  <c r="N24" i="9" s="1"/>
  <c r="L22" i="8"/>
  <c r="M22" i="8" s="1"/>
  <c r="I22" i="8"/>
  <c r="J23" i="8"/>
  <c r="J25" i="7"/>
  <c r="I24" i="7"/>
  <c r="L24" i="7"/>
  <c r="M24" i="7" s="1"/>
  <c r="D44" i="1"/>
  <c r="E44" i="1" s="1"/>
  <c r="D45" i="1" s="1"/>
  <c r="E45" i="1" s="1"/>
  <c r="D46" i="1" s="1"/>
  <c r="E46" i="1" s="1"/>
  <c r="D47" i="1" s="1"/>
  <c r="E46" i="3"/>
  <c r="D47" i="3" s="1"/>
  <c r="E47" i="2"/>
  <c r="D48" i="2" s="1"/>
  <c r="M25" i="9" l="1"/>
  <c r="N25" i="9" s="1"/>
  <c r="J25" i="9"/>
  <c r="K26" i="9"/>
  <c r="L25" i="7"/>
  <c r="M25" i="7" s="1"/>
  <c r="I23" i="8"/>
  <c r="J24" i="8"/>
  <c r="L23" i="8"/>
  <c r="M23" i="8" s="1"/>
  <c r="I25" i="7"/>
  <c r="J26" i="7"/>
  <c r="E47" i="3"/>
  <c r="D48" i="3" s="1"/>
  <c r="E48" i="2"/>
  <c r="D49" i="2" s="1"/>
  <c r="E47" i="1"/>
  <c r="D48" i="1" s="1"/>
  <c r="M26" i="9" l="1"/>
  <c r="N26" i="9" s="1"/>
  <c r="K27" i="9"/>
  <c r="J26" i="9"/>
  <c r="L24" i="8"/>
  <c r="M24" i="8" s="1"/>
  <c r="I24" i="8"/>
  <c r="J25" i="8"/>
  <c r="J27" i="7"/>
  <c r="I26" i="7"/>
  <c r="L26" i="7"/>
  <c r="M26" i="7" s="1"/>
  <c r="E48" i="3"/>
  <c r="D49" i="3" s="1"/>
  <c r="E49" i="2"/>
  <c r="D50" i="2" s="1"/>
  <c r="E48" i="1"/>
  <c r="D49" i="1" s="1"/>
  <c r="M27" i="9" l="1"/>
  <c r="N27" i="9" s="1"/>
  <c r="J27" i="9"/>
  <c r="K28" i="9"/>
  <c r="L27" i="7"/>
  <c r="M27" i="7" s="1"/>
  <c r="J26" i="8"/>
  <c r="I25" i="8"/>
  <c r="L25" i="8"/>
  <c r="M25" i="8" s="1"/>
  <c r="I27" i="7"/>
  <c r="J28" i="7"/>
  <c r="E49" i="3"/>
  <c r="E50" i="2"/>
  <c r="D51" i="2" s="1"/>
  <c r="E49" i="1"/>
  <c r="D50" i="1" s="1"/>
  <c r="M28" i="9" l="1"/>
  <c r="N28" i="9" s="1"/>
  <c r="K29" i="9"/>
  <c r="J28" i="9"/>
  <c r="L26" i="8"/>
  <c r="M26" i="8" s="1"/>
  <c r="I26" i="8"/>
  <c r="J27" i="8"/>
  <c r="J29" i="7"/>
  <c r="I28" i="7"/>
  <c r="L28" i="7"/>
  <c r="M28" i="7" s="1"/>
  <c r="D50" i="3"/>
  <c r="E50" i="3" s="1"/>
  <c r="D51" i="3" s="1"/>
  <c r="E51" i="3" s="1"/>
  <c r="D52" i="3" s="1"/>
  <c r="E51" i="2"/>
  <c r="D52" i="2" s="1"/>
  <c r="E50" i="1"/>
  <c r="D51" i="1" s="1"/>
  <c r="M29" i="9" l="1"/>
  <c r="N29" i="9" s="1"/>
  <c r="J29" i="9"/>
  <c r="K30" i="9"/>
  <c r="L29" i="7"/>
  <c r="M29" i="7" s="1"/>
  <c r="J28" i="8"/>
  <c r="I27" i="8"/>
  <c r="L27" i="8"/>
  <c r="M27" i="8" s="1"/>
  <c r="I29" i="7"/>
  <c r="J30" i="7"/>
  <c r="E52" i="2"/>
  <c r="E52" i="3"/>
  <c r="D53" i="3" s="1"/>
  <c r="E51" i="1"/>
  <c r="D52" i="1" s="1"/>
  <c r="K31" i="9" l="1"/>
  <c r="J30" i="9"/>
  <c r="M30" i="9"/>
  <c r="N30" i="9" s="1"/>
  <c r="L28" i="8"/>
  <c r="M28" i="8" s="1"/>
  <c r="I28" i="8"/>
  <c r="J29" i="8"/>
  <c r="J31" i="7"/>
  <c r="I30" i="7"/>
  <c r="L30" i="7"/>
  <c r="M30" i="7" s="1"/>
  <c r="D53" i="2"/>
  <c r="E53" i="2" s="1"/>
  <c r="D54" i="2" s="1"/>
  <c r="E54" i="2" s="1"/>
  <c r="D55" i="2" s="1"/>
  <c r="E53" i="3"/>
  <c r="D54" i="3" s="1"/>
  <c r="E52" i="1"/>
  <c r="D53" i="1" s="1"/>
  <c r="J31" i="9" l="1"/>
  <c r="K32" i="9"/>
  <c r="M31" i="9"/>
  <c r="N31" i="9" s="1"/>
  <c r="L31" i="7"/>
  <c r="M31" i="7" s="1"/>
  <c r="J30" i="8"/>
  <c r="I29" i="8"/>
  <c r="L29" i="8"/>
  <c r="M29" i="8" s="1"/>
  <c r="I31" i="7"/>
  <c r="J32" i="7"/>
  <c r="E54" i="3"/>
  <c r="D55" i="3" s="1"/>
  <c r="E55" i="2"/>
  <c r="D56" i="2" s="1"/>
  <c r="E53" i="1"/>
  <c r="D54" i="1" s="1"/>
  <c r="K33" i="9" l="1"/>
  <c r="J32" i="9"/>
  <c r="M32" i="9"/>
  <c r="N32" i="9" s="1"/>
  <c r="L30" i="8"/>
  <c r="M30" i="8" s="1"/>
  <c r="I30" i="8"/>
  <c r="J31" i="8"/>
  <c r="J33" i="7"/>
  <c r="I32" i="7"/>
  <c r="L32" i="7"/>
  <c r="M32" i="7" s="1"/>
  <c r="E55" i="3"/>
  <c r="D56" i="3" s="1"/>
  <c r="E56" i="2"/>
  <c r="D57" i="2" s="1"/>
  <c r="E54" i="1"/>
  <c r="D55" i="1" s="1"/>
  <c r="M33" i="9" l="1"/>
  <c r="N33" i="9" s="1"/>
  <c r="K34" i="9"/>
  <c r="J33" i="9"/>
  <c r="L33" i="7"/>
  <c r="M33" i="7" s="1"/>
  <c r="I31" i="8"/>
  <c r="J32" i="8"/>
  <c r="L31" i="8"/>
  <c r="M31" i="8" s="1"/>
  <c r="I33" i="7"/>
  <c r="J34" i="7"/>
  <c r="E56" i="3"/>
  <c r="D57" i="3" s="1"/>
  <c r="E57" i="2"/>
  <c r="D58" i="2" s="1"/>
  <c r="E55" i="1"/>
  <c r="D56" i="1" s="1"/>
  <c r="K35" i="9" l="1"/>
  <c r="J34" i="9"/>
  <c r="M34" i="9"/>
  <c r="N34" i="9" s="1"/>
  <c r="L32" i="8"/>
  <c r="I32" i="8"/>
  <c r="J33" i="8"/>
  <c r="J35" i="7"/>
  <c r="I34" i="7"/>
  <c r="L34" i="7"/>
  <c r="M34" i="7" s="1"/>
  <c r="E57" i="3"/>
  <c r="D58" i="3" s="1"/>
  <c r="E58" i="2"/>
  <c r="D59" i="2" s="1"/>
  <c r="E56" i="1"/>
  <c r="D57" i="1" s="1"/>
  <c r="K36" i="9" l="1"/>
  <c r="J35" i="9"/>
  <c r="M35" i="9"/>
  <c r="N35" i="9" s="1"/>
  <c r="M32" i="8"/>
  <c r="L33" i="8" s="1"/>
  <c r="M33" i="8" s="1"/>
  <c r="L35" i="7"/>
  <c r="J34" i="8"/>
  <c r="I33" i="8"/>
  <c r="I35" i="7"/>
  <c r="J36" i="7"/>
  <c r="E58" i="3"/>
  <c r="D59" i="3" s="1"/>
  <c r="E59" i="2"/>
  <c r="D60" i="2" s="1"/>
  <c r="E57" i="1"/>
  <c r="D58" i="1" s="1"/>
  <c r="M36" i="9" l="1"/>
  <c r="N36" i="9" s="1"/>
  <c r="K37" i="9"/>
  <c r="J36" i="9"/>
  <c r="M35" i="7"/>
  <c r="L36" i="7" s="1"/>
  <c r="M36" i="7" s="1"/>
  <c r="L34" i="8"/>
  <c r="M34" i="8" s="1"/>
  <c r="I34" i="8"/>
  <c r="J35" i="8"/>
  <c r="J37" i="7"/>
  <c r="I36" i="7"/>
  <c r="E59" i="3"/>
  <c r="D60" i="3" s="1"/>
  <c r="E60" i="2"/>
  <c r="D61" i="2" s="1"/>
  <c r="E58" i="1"/>
  <c r="D59" i="1" s="1"/>
  <c r="M37" i="9" l="1"/>
  <c r="N37" i="9" s="1"/>
  <c r="K38" i="9"/>
  <c r="J37" i="9"/>
  <c r="J36" i="8"/>
  <c r="I35" i="8"/>
  <c r="L35" i="8"/>
  <c r="M35" i="8" s="1"/>
  <c r="J38" i="7"/>
  <c r="I37" i="7"/>
  <c r="L37" i="7"/>
  <c r="M37" i="7" s="1"/>
  <c r="E60" i="3"/>
  <c r="D61" i="3" s="1"/>
  <c r="E61" i="2"/>
  <c r="D62" i="2" s="1"/>
  <c r="E59" i="1"/>
  <c r="D60" i="1" s="1"/>
  <c r="M38" i="9" l="1"/>
  <c r="N38" i="9" s="1"/>
  <c r="K39" i="9"/>
  <c r="J38" i="9"/>
  <c r="L36" i="8"/>
  <c r="M36" i="8" s="1"/>
  <c r="L38" i="7"/>
  <c r="M38" i="7" s="1"/>
  <c r="J37" i="8"/>
  <c r="I36" i="8"/>
  <c r="J39" i="7"/>
  <c r="I39" i="7" s="1"/>
  <c r="I38" i="7"/>
  <c r="E61" i="3"/>
  <c r="D62" i="3" s="1"/>
  <c r="E62" i="2"/>
  <c r="D63" i="2" s="1"/>
  <c r="E60" i="1"/>
  <c r="D61" i="1" s="1"/>
  <c r="M39" i="9" l="1"/>
  <c r="N39" i="9" s="1"/>
  <c r="K40" i="9"/>
  <c r="J39" i="9"/>
  <c r="J38" i="8"/>
  <c r="I37" i="8"/>
  <c r="L37" i="8"/>
  <c r="M37" i="8" s="1"/>
  <c r="L39" i="7"/>
  <c r="M39" i="7" s="1"/>
  <c r="E62" i="3"/>
  <c r="D63" i="3" s="1"/>
  <c r="E63" i="2"/>
  <c r="D64" i="2" s="1"/>
  <c r="E61" i="1"/>
  <c r="D62" i="1" s="1"/>
  <c r="M40" i="9" l="1"/>
  <c r="N40" i="9" s="1"/>
  <c r="K41" i="9"/>
  <c r="J40" i="9"/>
  <c r="L38" i="8"/>
  <c r="M38" i="8" s="1"/>
  <c r="I38" i="8"/>
  <c r="J39" i="8"/>
  <c r="E63" i="3"/>
  <c r="D64" i="3" s="1"/>
  <c r="E64" i="2"/>
  <c r="D65" i="2" s="1"/>
  <c r="E62" i="1"/>
  <c r="D63" i="1" s="1"/>
  <c r="M41" i="9" l="1"/>
  <c r="N41" i="9" s="1"/>
  <c r="J41" i="9"/>
  <c r="K42" i="9"/>
  <c r="I39" i="8"/>
  <c r="J40" i="8"/>
  <c r="L39" i="8"/>
  <c r="L40" i="8" s="1"/>
  <c r="M40" i="8" s="1"/>
  <c r="E64" i="3"/>
  <c r="D65" i="3" s="1"/>
  <c r="E65" i="2"/>
  <c r="D66" i="2" s="1"/>
  <c r="E63" i="1"/>
  <c r="D64" i="1" s="1"/>
  <c r="M42" i="9" l="1"/>
  <c r="N42" i="9" s="1"/>
  <c r="J42" i="9"/>
  <c r="K43" i="9"/>
  <c r="J41" i="8"/>
  <c r="I40" i="8"/>
  <c r="E66" i="2"/>
  <c r="D67" i="2" s="1"/>
  <c r="E65" i="3"/>
  <c r="D66" i="3" s="1"/>
  <c r="E64" i="1"/>
  <c r="D65" i="1" s="1"/>
  <c r="M43" i="9" l="1"/>
  <c r="N43" i="9" s="1"/>
  <c r="K44" i="9"/>
  <c r="M44" i="9" s="1"/>
  <c r="N44" i="9" s="1"/>
  <c r="J43" i="9"/>
  <c r="J42" i="8"/>
  <c r="I41" i="8"/>
  <c r="L41" i="8"/>
  <c r="M41" i="8" s="1"/>
  <c r="L42" i="8" s="1"/>
  <c r="M42" i="8" s="1"/>
  <c r="E67" i="2"/>
  <c r="D68" i="2" s="1"/>
  <c r="E65" i="1"/>
  <c r="D66" i="1" s="1"/>
  <c r="E66" i="3"/>
  <c r="D67" i="3" s="1"/>
  <c r="K45" i="9" l="1"/>
  <c r="M45" i="9" s="1"/>
  <c r="N45" i="9" s="1"/>
  <c r="J44" i="9"/>
  <c r="I42" i="8"/>
  <c r="J43" i="8"/>
  <c r="E68" i="2"/>
  <c r="D69" i="2" s="1"/>
  <c r="E66" i="1"/>
  <c r="D67" i="1" s="1"/>
  <c r="E67" i="3"/>
  <c r="D68" i="3" s="1"/>
  <c r="K46" i="9" l="1"/>
  <c r="M46" i="9" s="1"/>
  <c r="N46" i="9" s="1"/>
  <c r="J45" i="9"/>
  <c r="J44" i="8"/>
  <c r="I43" i="8"/>
  <c r="L43" i="8"/>
  <c r="M43" i="8" s="1"/>
  <c r="L44" i="8" s="1"/>
  <c r="M44" i="8" s="1"/>
  <c r="E67" i="1"/>
  <c r="D68" i="1" s="1"/>
  <c r="E69" i="2"/>
  <c r="E68" i="3"/>
  <c r="D69" i="3" s="1"/>
  <c r="J46" i="9" l="1"/>
  <c r="J45" i="8"/>
  <c r="I44" i="8"/>
  <c r="E68" i="1"/>
  <c r="D70" i="2"/>
  <c r="E70" i="2" s="1"/>
  <c r="D71" i="2" s="1"/>
  <c r="E71" i="2" s="1"/>
  <c r="E69" i="3"/>
  <c r="D70" i="3" s="1"/>
  <c r="J46" i="8" l="1"/>
  <c r="I45" i="8"/>
  <c r="L45" i="8"/>
  <c r="M45" i="8" s="1"/>
  <c r="L46" i="8" s="1"/>
  <c r="M46" i="8" s="1"/>
  <c r="D69" i="1"/>
  <c r="E69" i="1" s="1"/>
  <c r="D70" i="1" s="1"/>
  <c r="E70" i="1" s="1"/>
  <c r="D71" i="1" s="1"/>
  <c r="E70" i="3"/>
  <c r="D71" i="3" s="1"/>
  <c r="J47" i="8" l="1"/>
  <c r="I46" i="8"/>
  <c r="E71" i="3"/>
  <c r="E71" i="1"/>
  <c r="J48" i="8" l="1"/>
  <c r="I47" i="8"/>
  <c r="L47" i="8"/>
  <c r="M47" i="8" s="1"/>
  <c r="L48" i="8" s="1"/>
  <c r="M48" i="8" s="1"/>
  <c r="J49" i="8" l="1"/>
  <c r="I48" i="8"/>
  <c r="J50" i="8" l="1"/>
  <c r="I49" i="8"/>
  <c r="L49" i="8"/>
  <c r="M49" i="8" s="1"/>
  <c r="L50" i="8" l="1"/>
  <c r="M50" i="8" s="1"/>
  <c r="I50" i="8"/>
  <c r="J51" i="8"/>
  <c r="I51" i="8" l="1"/>
  <c r="J52" i="8"/>
  <c r="L51" i="8"/>
  <c r="M51" i="8" s="1"/>
  <c r="L52" i="8" l="1"/>
  <c r="M52" i="8" s="1"/>
  <c r="J53" i="8"/>
  <c r="I52" i="8"/>
  <c r="J54" i="8" l="1"/>
  <c r="I53" i="8"/>
  <c r="L53" i="8"/>
  <c r="M53" i="8" s="1"/>
  <c r="L54" i="8" l="1"/>
  <c r="M54" i="8" s="1"/>
  <c r="L55" i="8" s="1"/>
  <c r="M55" i="8" s="1"/>
  <c r="J55" i="8"/>
  <c r="I54" i="8"/>
  <c r="J56" i="8" l="1"/>
  <c r="I56" i="8" s="1"/>
  <c r="I55" i="8"/>
  <c r="L56" i="8"/>
  <c r="M56" i="8" s="1"/>
</calcChain>
</file>

<file path=xl/sharedStrings.xml><?xml version="1.0" encoding="utf-8"?>
<sst xmlns="http://schemas.openxmlformats.org/spreadsheetml/2006/main" count="115" uniqueCount="31">
  <si>
    <t>每年定投额度</t>
    <phoneticPr fontId="1" type="noConversion"/>
  </si>
  <si>
    <t>年限</t>
    <phoneticPr fontId="1" type="noConversion"/>
  </si>
  <si>
    <t>复利系数</t>
    <phoneticPr fontId="1" type="noConversion"/>
  </si>
  <si>
    <t>终值</t>
    <phoneticPr fontId="1" type="noConversion"/>
  </si>
  <si>
    <t>退休时合计</t>
    <phoneticPr fontId="1" type="noConversion"/>
  </si>
  <si>
    <t>年份</t>
    <phoneticPr fontId="1" type="noConversion"/>
  </si>
  <si>
    <t>年份</t>
    <phoneticPr fontId="1" type="noConversion"/>
  </si>
  <si>
    <t>通货膨胀系数</t>
    <phoneticPr fontId="1" type="noConversion"/>
  </si>
  <si>
    <t>本金现值</t>
    <phoneticPr fontId="1" type="noConversion"/>
  </si>
  <si>
    <t>通货膨胀调整的定投</t>
    <phoneticPr fontId="1" type="noConversion"/>
  </si>
  <si>
    <t>每月定投额</t>
    <phoneticPr fontId="1" type="noConversion"/>
  </si>
  <si>
    <t>低通胀</t>
    <phoneticPr fontId="1" type="noConversion"/>
  </si>
  <si>
    <t>高通胀</t>
    <phoneticPr fontId="1" type="noConversion"/>
  </si>
  <si>
    <t>一般通胀</t>
    <phoneticPr fontId="1" type="noConversion"/>
  </si>
  <si>
    <t>调整后定投额度</t>
    <phoneticPr fontId="1" type="noConversion"/>
  </si>
  <si>
    <t>年份</t>
    <phoneticPr fontId="1" type="noConversion"/>
  </si>
  <si>
    <t>每年支取额度</t>
    <phoneticPr fontId="1" type="noConversion"/>
  </si>
  <si>
    <t>年限</t>
    <phoneticPr fontId="1" type="noConversion"/>
  </si>
  <si>
    <t>终值</t>
    <phoneticPr fontId="1" type="noConversion"/>
  </si>
  <si>
    <t>支取后剩余额度</t>
    <phoneticPr fontId="1" type="noConversion"/>
  </si>
  <si>
    <t>每月定投额度</t>
    <phoneticPr fontId="1" type="noConversion"/>
  </si>
  <si>
    <t>每月支取额度</t>
    <phoneticPr fontId="1" type="noConversion"/>
  </si>
  <si>
    <t>说明：</t>
    <phoneticPr fontId="1" type="noConversion"/>
  </si>
  <si>
    <t>年名义回报率</t>
    <phoneticPr fontId="1" type="noConversion"/>
  </si>
  <si>
    <t>年实际回报率</t>
    <phoneticPr fontId="1" type="noConversion"/>
  </si>
  <si>
    <t>年通胀率</t>
    <phoneticPr fontId="1" type="noConversion"/>
  </si>
  <si>
    <t>定投额度现值(月)</t>
    <phoneticPr fontId="1" type="noConversion"/>
  </si>
  <si>
    <t>支取额度现值(月)</t>
    <phoneticPr fontId="1" type="noConversion"/>
  </si>
  <si>
    <t>考虑通胀的养老金计划</t>
  </si>
  <si>
    <t>每月定投额度</t>
    <phoneticPr fontId="1" type="noConversion"/>
  </si>
  <si>
    <t>每月定投额度2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</si>
</sst>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scheme val="minor"/>
    </font>
    <font>
      <b/>
      <sz val="2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10" fontId="0" fillId="0" borderId="0" xfId="0" applyNumberFormat="1"/>
    <xf numFmtId="10" fontId="0" fillId="0" borderId="0" xfId="1" applyNumberFormat="1" applyFont="1" applyAlignment="1"/>
    <xf numFmtId="9" fontId="0" fillId="0" borderId="0" xfId="0" applyNumberFormat="1"/>
    <xf numFmtId="0" fontId="4" fillId="0" borderId="0" xfId="0" applyFont="1"/>
    <xf numFmtId="0" fontId="5" fillId="0" borderId="0" xfId="0" applyFont="1"/>
    <xf numFmtId="176" fontId="5" fillId="0" borderId="0" xfId="0" applyNumberFormat="1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/>
    <xf numFmtId="176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176" fontId="0" fillId="3" borderId="2" xfId="0" applyNumberFormat="1" applyFont="1" applyFill="1" applyBorder="1"/>
    <xf numFmtId="176" fontId="0" fillId="0" borderId="2" xfId="0" applyNumberFormat="1" applyFont="1" applyBorder="1"/>
    <xf numFmtId="176" fontId="7" fillId="0" borderId="0" xfId="0" applyNumberFormat="1" applyFont="1"/>
    <xf numFmtId="176" fontId="0" fillId="3" borderId="3" xfId="0" applyNumberFormat="1" applyFont="1" applyFill="1" applyBorder="1"/>
  </cellXfs>
  <cellStyles count="2">
    <cellStyle name="百分比" xfId="1" builtinId="5"/>
    <cellStyle name="常规" xfId="0" builtinId="0"/>
  </cellStyles>
  <dxfs count="17">
    <dxf>
      <numFmt numFmtId="0" formatCode="General"/>
    </dxf>
    <dxf>
      <numFmt numFmtId="176" formatCode="0.00_ "/>
    </dxf>
    <dxf>
      <numFmt numFmtId="176" formatCode="0.00_ "/>
    </dxf>
    <dxf>
      <numFmt numFmtId="176" formatCode="0.00_ "/>
    </dxf>
    <dxf>
      <alignment horizontal="center" vertical="center" textRotation="0" wrapText="1" indent="0" justifyLastLine="0" shrinkToFit="0" readingOrder="0"/>
    </dxf>
    <dxf>
      <numFmt numFmtId="176" formatCode="0.00_ "/>
    </dxf>
    <dxf>
      <numFmt numFmtId="176" formatCode="0.00_ "/>
    </dxf>
    <dxf>
      <numFmt numFmtId="176" formatCode="0.00_ "/>
    </dxf>
    <dxf>
      <alignment horizontal="center" vertical="center" textRotation="0" wrapText="1" indent="0" justifyLastLine="0" shrinkToFit="0" readingOrder="0"/>
    </dxf>
    <dxf>
      <numFmt numFmtId="176" formatCode="0.00_ "/>
    </dxf>
    <dxf>
      <numFmt numFmtId="176" formatCode="0.00_ "/>
    </dxf>
    <dxf>
      <numFmt numFmtId="176" formatCode="0.00_ "/>
    </dxf>
    <dxf>
      <alignment horizontal="center" vertical="center" textRotation="0" wrapText="1" indent="0" justifyLastLine="0" shrinkToFit="0" readingOrder="0"/>
    </dxf>
    <dxf>
      <numFmt numFmtId="176" formatCode="0.00_ "/>
    </dxf>
    <dxf>
      <numFmt numFmtId="176" formatCode="0.00_ "/>
    </dxf>
    <dxf>
      <numFmt numFmtId="176" formatCode="0.00_ 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4" name="表1_345" displayName="表1_345" ref="A3:G33" totalsRowShown="0" headerRowDxfId="4">
  <autoFilter ref="A3:G33"/>
  <tableColumns count="7">
    <tableColumn id="1" name="年份"/>
    <tableColumn id="7" name="每月定投额度" dataDxfId="0">
      <calculatedColumnFormula>表1_345[[#This Row],[每月定投额度2]]*1.6</calculatedColumnFormula>
    </tableColumn>
    <tableColumn id="2" name="每月定投额度2"/>
    <tableColumn id="3" name="每年定投额度" dataDxfId="3"/>
    <tableColumn id="4" name="年限"/>
    <tableColumn id="5" name="复利系数" dataDxfId="2">
      <calculatedColumnFormula>POWER(1.09,E4)</calculatedColumnFormula>
    </tableColumn>
    <tableColumn id="6" name="终值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3:F36" totalsRowShown="0" headerRowDxfId="16">
  <autoFilter ref="A3:F36"/>
  <tableColumns count="6">
    <tableColumn id="1" name="年份"/>
    <tableColumn id="2" name="每月定投额度"/>
    <tableColumn id="3" name="每年定投额度" dataDxfId="15"/>
    <tableColumn id="4" name="年限"/>
    <tableColumn id="5" name="复利系数" dataDxfId="14"/>
    <tableColumn id="6" name="终值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3:F36" totalsRowShown="0" headerRowDxfId="12">
  <autoFilter ref="A3:F36"/>
  <tableColumns count="6">
    <tableColumn id="1" name="年份"/>
    <tableColumn id="2" name="每月定投额度"/>
    <tableColumn id="3" name="每年定投额度" dataDxfId="11"/>
    <tableColumn id="4" name="年限"/>
    <tableColumn id="5" name="复利系数" dataDxfId="10">
      <calculatedColumnFormula>POWER(1.09,D4)</calculatedColumnFormula>
    </tableColumn>
    <tableColumn id="6" name="终值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表1_34" displayName="表1_34" ref="A3:F33" totalsRowShown="0" headerRowDxfId="8">
  <autoFilter ref="A3:F33"/>
  <tableColumns count="6">
    <tableColumn id="1" name="年份"/>
    <tableColumn id="2" name="每月定投额度"/>
    <tableColumn id="3" name="每年定投额度" dataDxfId="7"/>
    <tableColumn id="4" name="年限"/>
    <tableColumn id="5" name="复利系数" dataDxfId="6">
      <calculatedColumnFormula>POWER(1.09,D4)</calculatedColumnFormula>
    </tableColumn>
    <tableColumn id="6" name="终值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22" workbookViewId="0">
      <selection activeCell="P51" sqref="P51"/>
    </sheetView>
  </sheetViews>
  <sheetFormatPr defaultRowHeight="14.4" x14ac:dyDescent="0.25"/>
  <cols>
    <col min="2" max="2" width="10.109375" customWidth="1"/>
    <col min="3" max="3" width="9.5546875" customWidth="1"/>
    <col min="4" max="4" width="19.77734375" style="1" customWidth="1"/>
    <col min="5" max="5" width="10.21875" bestFit="1" customWidth="1"/>
    <col min="6" max="6" width="12.33203125" bestFit="1" customWidth="1"/>
    <col min="7" max="7" width="14.109375" bestFit="1" customWidth="1"/>
    <col min="8" max="8" width="8.44140625" customWidth="1"/>
    <col min="10" max="10" width="13" style="1" customWidth="1"/>
    <col min="11" max="11" width="12.21875" style="1" customWidth="1"/>
    <col min="12" max="12" width="5.77734375" bestFit="1" customWidth="1"/>
    <col min="13" max="13" width="14.21875" customWidth="1"/>
    <col min="14" max="14" width="13.21875" customWidth="1"/>
    <col min="16" max="16" width="11.6640625" bestFit="1" customWidth="1"/>
  </cols>
  <sheetData>
    <row r="1" spans="1:14" ht="28.2" x14ac:dyDescent="0.6">
      <c r="D1" s="25" t="s">
        <v>28</v>
      </c>
    </row>
    <row r="2" spans="1:14" x14ac:dyDescent="0.25">
      <c r="F2" s="15">
        <v>43909</v>
      </c>
    </row>
    <row r="3" spans="1:14" s="17" customFormat="1" ht="28.8" x14ac:dyDescent="0.25">
      <c r="A3" s="17" t="s">
        <v>5</v>
      </c>
      <c r="B3" s="17" t="s">
        <v>29</v>
      </c>
      <c r="C3" s="17" t="s">
        <v>30</v>
      </c>
      <c r="D3" s="18" t="s">
        <v>0</v>
      </c>
      <c r="E3" s="17" t="s">
        <v>1</v>
      </c>
      <c r="F3" s="18" t="s">
        <v>2</v>
      </c>
      <c r="G3" s="18" t="s">
        <v>3</v>
      </c>
      <c r="I3" s="19" t="s">
        <v>5</v>
      </c>
      <c r="J3" s="22" t="s">
        <v>21</v>
      </c>
      <c r="K3" s="22" t="s">
        <v>16</v>
      </c>
      <c r="L3" s="20" t="s">
        <v>1</v>
      </c>
      <c r="M3" s="20" t="s">
        <v>19</v>
      </c>
      <c r="N3" s="21" t="s">
        <v>3</v>
      </c>
    </row>
    <row r="4" spans="1:14" x14ac:dyDescent="0.25">
      <c r="A4">
        <v>2048</v>
      </c>
      <c r="B4">
        <f>表1_345[[#This Row],[每月定投额度2]]*2</f>
        <v>22880</v>
      </c>
      <c r="C4">
        <v>11440</v>
      </c>
      <c r="D4" s="1">
        <f>表1_345[[#This Row],[每月定投额度]]*12</f>
        <v>274560</v>
      </c>
      <c r="E4">
        <v>0</v>
      </c>
      <c r="F4" s="1">
        <f t="shared" ref="F4:F33" si="0">POWER(1.09,E4)</f>
        <v>1</v>
      </c>
      <c r="G4" s="1">
        <f t="shared" ref="G4:G32" si="1">D4*F4</f>
        <v>274560</v>
      </c>
      <c r="I4" s="9">
        <v>2048</v>
      </c>
      <c r="J4" s="23">
        <v>0</v>
      </c>
      <c r="K4" s="23">
        <v>0</v>
      </c>
      <c r="L4" s="10">
        <v>0</v>
      </c>
      <c r="M4" s="10">
        <v>0</v>
      </c>
      <c r="N4" s="26">
        <f>G33</f>
        <v>19631959.640209857</v>
      </c>
    </row>
    <row r="5" spans="1:14" x14ac:dyDescent="0.25">
      <c r="A5">
        <v>2047</v>
      </c>
      <c r="B5">
        <f>表1_345[[#This Row],[每月定投额度2]]*2</f>
        <v>22214</v>
      </c>
      <c r="C5">
        <v>11107</v>
      </c>
      <c r="D5" s="1">
        <f>表1_345[[#This Row],[每月定投额度]]*12</f>
        <v>266568</v>
      </c>
      <c r="E5">
        <v>1</v>
      </c>
      <c r="F5" s="1">
        <f t="shared" si="0"/>
        <v>1.0900000000000001</v>
      </c>
      <c r="G5" s="1">
        <f t="shared" si="1"/>
        <v>290559.12</v>
      </c>
      <c r="I5" s="12">
        <v>2049</v>
      </c>
      <c r="J5" s="24">
        <f>K5/12</f>
        <v>50000</v>
      </c>
      <c r="K5" s="24">
        <v>600000</v>
      </c>
      <c r="L5" s="13">
        <v>1</v>
      </c>
      <c r="M5" s="13">
        <f>N4-K5</f>
        <v>19031959.640209857</v>
      </c>
      <c r="N5" s="14">
        <f>M5*1.05</f>
        <v>19983557.622220352</v>
      </c>
    </row>
    <row r="6" spans="1:14" x14ac:dyDescent="0.25">
      <c r="A6">
        <v>2046</v>
      </c>
      <c r="B6">
        <f>表1_345[[#This Row],[每月定投额度2]]*2</f>
        <v>21566</v>
      </c>
      <c r="C6">
        <v>10783</v>
      </c>
      <c r="D6" s="1">
        <f>表1_345[[#This Row],[每月定投额度]]*12</f>
        <v>258792</v>
      </c>
      <c r="E6">
        <v>2</v>
      </c>
      <c r="F6" s="1">
        <f t="shared" si="0"/>
        <v>1.1881000000000002</v>
      </c>
      <c r="G6" s="1">
        <f t="shared" si="1"/>
        <v>307470.77520000003</v>
      </c>
      <c r="I6" s="9">
        <v>2050</v>
      </c>
      <c r="J6" s="23">
        <f t="shared" ref="J6:J56" si="2">K6/12</f>
        <v>51500</v>
      </c>
      <c r="K6" s="23">
        <f>1.03*K5</f>
        <v>618000</v>
      </c>
      <c r="L6" s="10">
        <v>2</v>
      </c>
      <c r="M6" s="10">
        <f>N5-K6</f>
        <v>19365557.622220352</v>
      </c>
      <c r="N6" s="14">
        <f t="shared" ref="N6:N56" si="3">M6*1.05</f>
        <v>20333835.503331371</v>
      </c>
    </row>
    <row r="7" spans="1:14" x14ac:dyDescent="0.25">
      <c r="A7">
        <v>2045</v>
      </c>
      <c r="B7">
        <f>表1_345[[#This Row],[每月定投额度2]]*2</f>
        <v>20938</v>
      </c>
      <c r="C7">
        <v>10469</v>
      </c>
      <c r="D7" s="1">
        <f>表1_345[[#This Row],[每月定投额度]]*12</f>
        <v>251256</v>
      </c>
      <c r="E7">
        <v>3</v>
      </c>
      <c r="F7" s="1">
        <f t="shared" si="0"/>
        <v>1.2950290000000002</v>
      </c>
      <c r="G7" s="1">
        <f t="shared" si="1"/>
        <v>325383.80642400007</v>
      </c>
      <c r="I7" s="12">
        <v>2051</v>
      </c>
      <c r="J7" s="24">
        <f t="shared" si="2"/>
        <v>53045</v>
      </c>
      <c r="K7" s="24">
        <f t="shared" ref="K7:K56" si="4">1.03*K6</f>
        <v>636540</v>
      </c>
      <c r="L7" s="13">
        <v>3</v>
      </c>
      <c r="M7" s="13">
        <f t="shared" ref="M7:M56" si="5">N6-K7</f>
        <v>19697295.503331371</v>
      </c>
      <c r="N7" s="14">
        <f t="shared" si="3"/>
        <v>20682160.278497942</v>
      </c>
    </row>
    <row r="8" spans="1:14" x14ac:dyDescent="0.25">
      <c r="A8">
        <v>2044</v>
      </c>
      <c r="B8">
        <f>表1_345[[#This Row],[每月定投额度2]]*2</f>
        <v>20328</v>
      </c>
      <c r="C8">
        <v>10164</v>
      </c>
      <c r="D8" s="1">
        <f>表1_345[[#This Row],[每月定投额度]]*12</f>
        <v>243936</v>
      </c>
      <c r="E8">
        <v>4</v>
      </c>
      <c r="F8" s="1">
        <f t="shared" si="0"/>
        <v>1.4115816100000003</v>
      </c>
      <c r="G8" s="1">
        <f t="shared" si="1"/>
        <v>344335.57161696005</v>
      </c>
      <c r="I8" s="9">
        <v>2052</v>
      </c>
      <c r="J8" s="23">
        <f t="shared" si="2"/>
        <v>54636.350000000006</v>
      </c>
      <c r="K8" s="23">
        <f t="shared" si="4"/>
        <v>655636.20000000007</v>
      </c>
      <c r="L8" s="10">
        <v>4</v>
      </c>
      <c r="M8" s="10">
        <f t="shared" si="5"/>
        <v>20026524.078497943</v>
      </c>
      <c r="N8" s="14">
        <f t="shared" si="3"/>
        <v>21027850.282422841</v>
      </c>
    </row>
    <row r="9" spans="1:14" x14ac:dyDescent="0.25">
      <c r="A9">
        <v>2043</v>
      </c>
      <c r="B9">
        <f>表1_345[[#This Row],[每月定投额度2]]*2</f>
        <v>19736</v>
      </c>
      <c r="C9">
        <v>9868</v>
      </c>
      <c r="D9" s="1">
        <f>表1_345[[#This Row],[每月定投额度]]*12</f>
        <v>236832</v>
      </c>
      <c r="E9">
        <v>5</v>
      </c>
      <c r="F9" s="1">
        <f t="shared" si="0"/>
        <v>1.5386239549000005</v>
      </c>
      <c r="G9" s="1">
        <f t="shared" si="1"/>
        <v>364395.38848687691</v>
      </c>
      <c r="I9" s="12">
        <v>2053</v>
      </c>
      <c r="J9" s="24">
        <f t="shared" si="2"/>
        <v>56275.440500000004</v>
      </c>
      <c r="K9" s="24">
        <f t="shared" si="4"/>
        <v>675305.28600000008</v>
      </c>
      <c r="L9" s="13">
        <v>5</v>
      </c>
      <c r="M9" s="13">
        <f t="shared" si="5"/>
        <v>20352544.996422842</v>
      </c>
      <c r="N9" s="14">
        <f t="shared" si="3"/>
        <v>21370172.246243984</v>
      </c>
    </row>
    <row r="10" spans="1:14" x14ac:dyDescent="0.25">
      <c r="A10">
        <v>2042</v>
      </c>
      <c r="B10">
        <f>表1_345[[#This Row],[每月定投额度2]]*2</f>
        <v>19162</v>
      </c>
      <c r="C10">
        <v>9581</v>
      </c>
      <c r="D10" s="1">
        <f>表1_345[[#This Row],[每月定投额度]]*12</f>
        <v>229944</v>
      </c>
      <c r="E10">
        <v>6</v>
      </c>
      <c r="F10" s="1">
        <f t="shared" si="0"/>
        <v>1.6771001108410006</v>
      </c>
      <c r="G10" s="1">
        <f t="shared" si="1"/>
        <v>385639.10788722307</v>
      </c>
      <c r="I10" s="9">
        <v>2054</v>
      </c>
      <c r="J10" s="23">
        <f t="shared" si="2"/>
        <v>57963.703715000011</v>
      </c>
      <c r="K10" s="23">
        <f t="shared" si="4"/>
        <v>695564.44458000013</v>
      </c>
      <c r="L10" s="10">
        <v>6</v>
      </c>
      <c r="M10" s="10">
        <f t="shared" si="5"/>
        <v>20674607.801663984</v>
      </c>
      <c r="N10" s="14">
        <f t="shared" si="3"/>
        <v>21708338.191747185</v>
      </c>
    </row>
    <row r="11" spans="1:14" x14ac:dyDescent="0.25">
      <c r="A11">
        <v>2041</v>
      </c>
      <c r="B11">
        <f>表1_345[[#This Row],[每月定投额度2]]*2</f>
        <v>18604</v>
      </c>
      <c r="C11">
        <v>9302</v>
      </c>
      <c r="D11" s="1">
        <f>表1_345[[#This Row],[每月定投额度]]*12</f>
        <v>223248</v>
      </c>
      <c r="E11">
        <v>7</v>
      </c>
      <c r="F11" s="1">
        <f t="shared" si="0"/>
        <v>1.8280391208166906</v>
      </c>
      <c r="G11" s="1">
        <f t="shared" si="1"/>
        <v>408106.07764408452</v>
      </c>
      <c r="I11" s="12">
        <v>2055</v>
      </c>
      <c r="J11" s="24">
        <f t="shared" si="2"/>
        <v>59702.614826450008</v>
      </c>
      <c r="K11" s="24">
        <f t="shared" si="4"/>
        <v>716431.3779174001</v>
      </c>
      <c r="L11" s="13">
        <v>7</v>
      </c>
      <c r="M11" s="13">
        <f t="shared" si="5"/>
        <v>20991906.813829783</v>
      </c>
      <c r="N11" s="14">
        <f t="shared" si="3"/>
        <v>22041502.154521272</v>
      </c>
    </row>
    <row r="12" spans="1:14" x14ac:dyDescent="0.25">
      <c r="A12">
        <v>2040</v>
      </c>
      <c r="B12">
        <f>表1_345[[#This Row],[每月定投额度2]]*2</f>
        <v>18062</v>
      </c>
      <c r="C12">
        <v>9031</v>
      </c>
      <c r="D12" s="1">
        <f>表1_345[[#This Row],[每月定投额度]]*12</f>
        <v>216744</v>
      </c>
      <c r="E12">
        <v>8</v>
      </c>
      <c r="F12" s="1">
        <f t="shared" si="0"/>
        <v>1.9925626416901929</v>
      </c>
      <c r="G12" s="1">
        <f t="shared" si="1"/>
        <v>431875.99721049919</v>
      </c>
      <c r="I12" s="9">
        <v>2056</v>
      </c>
      <c r="J12" s="23">
        <f t="shared" si="2"/>
        <v>61493.693271243508</v>
      </c>
      <c r="K12" s="23">
        <f t="shared" si="4"/>
        <v>737924.3192549221</v>
      </c>
      <c r="L12" s="10">
        <v>8</v>
      </c>
      <c r="M12" s="10">
        <f t="shared" si="5"/>
        <v>21303577.835266348</v>
      </c>
      <c r="N12" s="14">
        <f t="shared" si="3"/>
        <v>22368756.727029666</v>
      </c>
    </row>
    <row r="13" spans="1:14" x14ac:dyDescent="0.25">
      <c r="A13">
        <v>2039</v>
      </c>
      <c r="B13">
        <f>表1_345[[#This Row],[每月定投额度2]]*2</f>
        <v>17536</v>
      </c>
      <c r="C13">
        <v>8768</v>
      </c>
      <c r="D13" s="1">
        <f>表1_345[[#This Row],[每月定投额度]]*12</f>
        <v>210432</v>
      </c>
      <c r="E13">
        <v>9</v>
      </c>
      <c r="F13" s="1">
        <f t="shared" si="0"/>
        <v>2.1718932794423105</v>
      </c>
      <c r="G13" s="1">
        <f t="shared" si="1"/>
        <v>457035.84657960426</v>
      </c>
      <c r="I13" s="12">
        <v>2057</v>
      </c>
      <c r="J13" s="24">
        <f t="shared" si="2"/>
        <v>63338.504069380811</v>
      </c>
      <c r="K13" s="24">
        <f t="shared" si="4"/>
        <v>760062.04883256974</v>
      </c>
      <c r="L13" s="13">
        <v>9</v>
      </c>
      <c r="M13" s="13">
        <f t="shared" si="5"/>
        <v>21608694.678197097</v>
      </c>
      <c r="N13" s="14">
        <f t="shared" si="3"/>
        <v>22689129.412106954</v>
      </c>
    </row>
    <row r="14" spans="1:14" x14ac:dyDescent="0.25">
      <c r="A14">
        <v>2038</v>
      </c>
      <c r="B14">
        <f>表1_345[[#This Row],[每月定投额度2]]*2</f>
        <v>17026</v>
      </c>
      <c r="C14">
        <v>8513</v>
      </c>
      <c r="D14" s="1">
        <f>表1_345[[#This Row],[每月定投额度]]*12</f>
        <v>204312</v>
      </c>
      <c r="E14">
        <v>10</v>
      </c>
      <c r="F14" s="1">
        <f t="shared" si="0"/>
        <v>2.3673636745921187</v>
      </c>
      <c r="G14" s="1">
        <f t="shared" si="1"/>
        <v>483680.80708326498</v>
      </c>
      <c r="I14" s="9">
        <v>2058</v>
      </c>
      <c r="J14" s="23">
        <f t="shared" si="2"/>
        <v>65238.65919146224</v>
      </c>
      <c r="K14" s="23">
        <f t="shared" si="4"/>
        <v>782863.91029754688</v>
      </c>
      <c r="L14" s="10">
        <v>10</v>
      </c>
      <c r="M14" s="10">
        <f t="shared" si="5"/>
        <v>21906265.501809407</v>
      </c>
      <c r="N14" s="14">
        <f t="shared" si="3"/>
        <v>23001578.776899878</v>
      </c>
    </row>
    <row r="15" spans="1:14" x14ac:dyDescent="0.25">
      <c r="A15">
        <v>2037</v>
      </c>
      <c r="B15">
        <f>表1_345[[#This Row],[每月定投额度2]]*2</f>
        <v>16530</v>
      </c>
      <c r="C15">
        <v>8265</v>
      </c>
      <c r="D15" s="1">
        <f>表1_345[[#This Row],[每月定投额度]]*12</f>
        <v>198360</v>
      </c>
      <c r="E15">
        <v>11</v>
      </c>
      <c r="F15" s="1">
        <f t="shared" si="0"/>
        <v>2.5804264053054093</v>
      </c>
      <c r="G15" s="1">
        <f t="shared" si="1"/>
        <v>511853.38175638102</v>
      </c>
      <c r="I15" s="12">
        <v>2059</v>
      </c>
      <c r="J15" s="24">
        <f t="shared" si="2"/>
        <v>67195.818967206113</v>
      </c>
      <c r="K15" s="24">
        <f t="shared" si="4"/>
        <v>806349.82760647335</v>
      </c>
      <c r="L15" s="13">
        <v>11</v>
      </c>
      <c r="M15" s="13">
        <f t="shared" si="5"/>
        <v>22195228.949293405</v>
      </c>
      <c r="N15" s="14">
        <f t="shared" si="3"/>
        <v>23304990.396758076</v>
      </c>
    </row>
    <row r="16" spans="1:14" x14ac:dyDescent="0.25">
      <c r="A16">
        <v>2036</v>
      </c>
      <c r="B16">
        <f>表1_345[[#This Row],[每月定投额度2]]*2</f>
        <v>16048</v>
      </c>
      <c r="C16">
        <v>8024</v>
      </c>
      <c r="D16" s="1">
        <f>表1_345[[#This Row],[每月定投额度]]*12</f>
        <v>192576</v>
      </c>
      <c r="E16">
        <v>12</v>
      </c>
      <c r="F16" s="1">
        <f t="shared" si="0"/>
        <v>2.812664781782896</v>
      </c>
      <c r="G16" s="1">
        <f t="shared" si="1"/>
        <v>541651.73301662295</v>
      </c>
      <c r="I16" s="9">
        <v>2060</v>
      </c>
      <c r="J16" s="23">
        <f t="shared" si="2"/>
        <v>69211.693536222301</v>
      </c>
      <c r="K16" s="23">
        <f t="shared" si="4"/>
        <v>830540.32243466761</v>
      </c>
      <c r="L16" s="10">
        <v>12</v>
      </c>
      <c r="M16" s="10">
        <f t="shared" si="5"/>
        <v>22474450.074323408</v>
      </c>
      <c r="N16" s="14">
        <f t="shared" si="3"/>
        <v>23598172.578039579</v>
      </c>
    </row>
    <row r="17" spans="1:14" x14ac:dyDescent="0.25">
      <c r="A17">
        <v>2035</v>
      </c>
      <c r="B17">
        <f>表1_345[[#This Row],[每月定投额度2]]*2</f>
        <v>15580</v>
      </c>
      <c r="C17">
        <v>7790</v>
      </c>
      <c r="D17" s="1">
        <f>表1_345[[#This Row],[每月定投额度]]*12</f>
        <v>186960</v>
      </c>
      <c r="E17">
        <v>13</v>
      </c>
      <c r="F17" s="1">
        <f t="shared" si="0"/>
        <v>3.0658046121433573</v>
      </c>
      <c r="G17" s="1">
        <f t="shared" si="1"/>
        <v>573182.83028632205</v>
      </c>
      <c r="I17" s="12">
        <v>2061</v>
      </c>
      <c r="J17" s="24">
        <f t="shared" si="2"/>
        <v>71288.044342308975</v>
      </c>
      <c r="K17" s="24">
        <f t="shared" si="4"/>
        <v>855456.5321077077</v>
      </c>
      <c r="L17" s="13">
        <v>13</v>
      </c>
      <c r="M17" s="13">
        <f t="shared" si="5"/>
        <v>22742716.045931872</v>
      </c>
      <c r="N17" s="14">
        <f t="shared" si="3"/>
        <v>23879851.848228466</v>
      </c>
    </row>
    <row r="18" spans="1:14" x14ac:dyDescent="0.25">
      <c r="A18">
        <v>2034</v>
      </c>
      <c r="B18">
        <f>表1_345[[#This Row],[每月定投额度2]]*2</f>
        <v>15126</v>
      </c>
      <c r="C18">
        <v>7563</v>
      </c>
      <c r="D18" s="1">
        <f>表1_345[[#This Row],[每月定投额度]]*12</f>
        <v>181512</v>
      </c>
      <c r="E18">
        <v>14</v>
      </c>
      <c r="F18" s="1">
        <f t="shared" si="0"/>
        <v>3.3417270272362596</v>
      </c>
      <c r="G18" s="1">
        <f t="shared" si="1"/>
        <v>606563.55616770789</v>
      </c>
      <c r="I18" s="9">
        <v>2062</v>
      </c>
      <c r="J18" s="23">
        <f t="shared" si="2"/>
        <v>73426.685672578242</v>
      </c>
      <c r="K18" s="23">
        <f t="shared" si="4"/>
        <v>881120.22807093896</v>
      </c>
      <c r="L18" s="10">
        <v>14</v>
      </c>
      <c r="M18" s="10">
        <f t="shared" si="5"/>
        <v>22998731.620157525</v>
      </c>
      <c r="N18" s="14">
        <f t="shared" si="3"/>
        <v>24148668.2011654</v>
      </c>
    </row>
    <row r="19" spans="1:14" x14ac:dyDescent="0.25">
      <c r="A19">
        <v>2033</v>
      </c>
      <c r="B19">
        <f>表1_345[[#This Row],[每月定投额度2]]*2</f>
        <v>14686</v>
      </c>
      <c r="C19">
        <v>7343</v>
      </c>
      <c r="D19" s="1">
        <f>表1_345[[#This Row],[每月定投额度]]*12</f>
        <v>176232</v>
      </c>
      <c r="E19">
        <v>15</v>
      </c>
      <c r="F19" s="1">
        <f t="shared" si="0"/>
        <v>3.6424824596875229</v>
      </c>
      <c r="G19" s="1">
        <f t="shared" si="1"/>
        <v>641921.96883565153</v>
      </c>
      <c r="I19" s="12">
        <v>2063</v>
      </c>
      <c r="J19" s="24">
        <f t="shared" si="2"/>
        <v>75629.486242755593</v>
      </c>
      <c r="K19" s="24">
        <f t="shared" si="4"/>
        <v>907553.83491306717</v>
      </c>
      <c r="L19" s="13">
        <v>15</v>
      </c>
      <c r="M19" s="13">
        <f t="shared" si="5"/>
        <v>23241114.366252333</v>
      </c>
      <c r="N19" s="14">
        <f t="shared" si="3"/>
        <v>24403170.08456495</v>
      </c>
    </row>
    <row r="20" spans="1:14" x14ac:dyDescent="0.25">
      <c r="A20">
        <v>2032</v>
      </c>
      <c r="B20">
        <f>表1_345[[#This Row],[每月定投额度2]]*2</f>
        <v>14258</v>
      </c>
      <c r="C20">
        <v>7129</v>
      </c>
      <c r="D20" s="1">
        <f>表1_345[[#This Row],[每月定投额度]]*12</f>
        <v>171096</v>
      </c>
      <c r="E20">
        <v>16</v>
      </c>
      <c r="F20" s="1">
        <f t="shared" si="0"/>
        <v>3.9703058810594003</v>
      </c>
      <c r="G20" s="1">
        <f t="shared" si="1"/>
        <v>679303.45502573915</v>
      </c>
      <c r="I20" s="9">
        <v>2064</v>
      </c>
      <c r="J20" s="23">
        <f t="shared" si="2"/>
        <v>77898.370830038271</v>
      </c>
      <c r="K20" s="23">
        <f t="shared" si="4"/>
        <v>934780.44996045926</v>
      </c>
      <c r="L20" s="10">
        <v>16</v>
      </c>
      <c r="M20" s="10">
        <f t="shared" si="5"/>
        <v>23468389.634604491</v>
      </c>
      <c r="N20" s="14">
        <f t="shared" si="3"/>
        <v>24641809.116334718</v>
      </c>
    </row>
    <row r="21" spans="1:14" x14ac:dyDescent="0.25">
      <c r="A21">
        <v>2031</v>
      </c>
      <c r="B21">
        <f>表1_345[[#This Row],[每月定投额度2]]*2</f>
        <v>13844</v>
      </c>
      <c r="C21">
        <v>6922</v>
      </c>
      <c r="D21" s="1">
        <f>表1_345[[#This Row],[每月定投额度]]*12</f>
        <v>166128</v>
      </c>
      <c r="E21">
        <v>17</v>
      </c>
      <c r="F21" s="1">
        <f t="shared" si="0"/>
        <v>4.3276334103547462</v>
      </c>
      <c r="G21" s="1">
        <f t="shared" si="1"/>
        <v>718941.08319541323</v>
      </c>
      <c r="I21" s="12">
        <v>2065</v>
      </c>
      <c r="J21" s="24">
        <f t="shared" si="2"/>
        <v>80235.321954939413</v>
      </c>
      <c r="K21" s="24">
        <f t="shared" si="4"/>
        <v>962823.86345927301</v>
      </c>
      <c r="L21" s="13">
        <v>17</v>
      </c>
      <c r="M21" s="13">
        <f t="shared" si="5"/>
        <v>23678985.252875444</v>
      </c>
      <c r="N21" s="14">
        <f t="shared" si="3"/>
        <v>24862934.515519217</v>
      </c>
    </row>
    <row r="22" spans="1:14" x14ac:dyDescent="0.25">
      <c r="A22">
        <v>2030</v>
      </c>
      <c r="B22">
        <f>表1_345[[#This Row],[每月定投额度2]]*2</f>
        <v>13440</v>
      </c>
      <c r="C22">
        <v>6720</v>
      </c>
      <c r="D22" s="1">
        <f>表1_345[[#This Row],[每月定投额度]]*12</f>
        <v>161280</v>
      </c>
      <c r="E22">
        <v>18</v>
      </c>
      <c r="F22" s="1">
        <f t="shared" si="0"/>
        <v>4.7171204172866741</v>
      </c>
      <c r="G22" s="1">
        <f t="shared" si="1"/>
        <v>760777.1808999948</v>
      </c>
      <c r="I22" s="9">
        <v>2066</v>
      </c>
      <c r="J22" s="23">
        <f t="shared" si="2"/>
        <v>82642.381613587597</v>
      </c>
      <c r="K22" s="23">
        <f t="shared" si="4"/>
        <v>991708.57936305122</v>
      </c>
      <c r="L22" s="10">
        <v>18</v>
      </c>
      <c r="M22" s="10">
        <f t="shared" si="5"/>
        <v>23871225.936156165</v>
      </c>
      <c r="N22" s="14">
        <f t="shared" si="3"/>
        <v>25064787.232963976</v>
      </c>
    </row>
    <row r="23" spans="1:14" x14ac:dyDescent="0.25">
      <c r="A23">
        <v>2029</v>
      </c>
      <c r="B23">
        <f>表1_345[[#This Row],[每月定投额度2]]*2</f>
        <v>13048</v>
      </c>
      <c r="C23">
        <v>6524</v>
      </c>
      <c r="D23" s="1">
        <f>表1_345[[#This Row],[每月定投额度]]*12</f>
        <v>156576</v>
      </c>
      <c r="E23">
        <v>19</v>
      </c>
      <c r="F23" s="1">
        <f t="shared" si="0"/>
        <v>5.1416612548424752</v>
      </c>
      <c r="G23" s="1">
        <f t="shared" si="1"/>
        <v>805060.75263821543</v>
      </c>
      <c r="I23" s="12">
        <v>2067</v>
      </c>
      <c r="J23" s="24">
        <f t="shared" si="2"/>
        <v>85121.653061995239</v>
      </c>
      <c r="K23" s="24">
        <f t="shared" si="4"/>
        <v>1021459.8367439428</v>
      </c>
      <c r="L23" s="13">
        <v>19</v>
      </c>
      <c r="M23" s="13">
        <f t="shared" si="5"/>
        <v>24043327.396220032</v>
      </c>
      <c r="N23" s="14">
        <f t="shared" si="3"/>
        <v>25245493.766031034</v>
      </c>
    </row>
    <row r="24" spans="1:14" x14ac:dyDescent="0.25">
      <c r="A24">
        <v>2028</v>
      </c>
      <c r="B24">
        <f>表1_345[[#This Row],[每月定投额度2]]*2</f>
        <v>12668</v>
      </c>
      <c r="C24">
        <v>6334</v>
      </c>
      <c r="D24" s="1">
        <f>表1_345[[#This Row],[每月定投额度]]*12</f>
        <v>152016</v>
      </c>
      <c r="E24">
        <v>20</v>
      </c>
      <c r="F24" s="1">
        <f t="shared" si="0"/>
        <v>5.6044107677782975</v>
      </c>
      <c r="G24" s="1">
        <f t="shared" si="1"/>
        <v>851960.10727458564</v>
      </c>
      <c r="I24" s="9">
        <v>2068</v>
      </c>
      <c r="J24" s="23">
        <f t="shared" si="2"/>
        <v>87675.302653855106</v>
      </c>
      <c r="K24" s="23">
        <f t="shared" si="4"/>
        <v>1052103.6318462612</v>
      </c>
      <c r="L24" s="10">
        <v>20</v>
      </c>
      <c r="M24" s="10">
        <f t="shared" si="5"/>
        <v>24193390.134184774</v>
      </c>
      <c r="N24" s="14">
        <f t="shared" si="3"/>
        <v>25403059.640894014</v>
      </c>
    </row>
    <row r="25" spans="1:14" x14ac:dyDescent="0.25">
      <c r="A25">
        <v>2027</v>
      </c>
      <c r="B25">
        <f>表1_345[[#This Row],[每月定投额度2]]*2</f>
        <v>12300</v>
      </c>
      <c r="C25">
        <v>6150</v>
      </c>
      <c r="D25" s="1">
        <f>表1_345[[#This Row],[每月定投额度]]*12</f>
        <v>147600</v>
      </c>
      <c r="E25">
        <v>21</v>
      </c>
      <c r="F25" s="1">
        <f t="shared" si="0"/>
        <v>6.1088077368783456</v>
      </c>
      <c r="G25" s="1">
        <f t="shared" si="1"/>
        <v>901660.02196324384</v>
      </c>
      <c r="I25" s="12">
        <v>2069</v>
      </c>
      <c r="J25" s="24">
        <f t="shared" si="2"/>
        <v>90305.561733470764</v>
      </c>
      <c r="K25" s="24">
        <f t="shared" si="4"/>
        <v>1083666.7408016492</v>
      </c>
      <c r="L25" s="13">
        <v>21</v>
      </c>
      <c r="M25" s="13">
        <f t="shared" si="5"/>
        <v>24319392.900092363</v>
      </c>
      <c r="N25" s="14">
        <f t="shared" si="3"/>
        <v>25535362.545096982</v>
      </c>
    </row>
    <row r="26" spans="1:14" x14ac:dyDescent="0.25">
      <c r="A26">
        <v>2026</v>
      </c>
      <c r="B26">
        <f>表1_345[[#This Row],[每月定投额度2]]*2</f>
        <v>11942</v>
      </c>
      <c r="C26">
        <v>5971</v>
      </c>
      <c r="D26" s="1">
        <f>表1_345[[#This Row],[每月定投额度]]*12</f>
        <v>143304</v>
      </c>
      <c r="E26">
        <v>22</v>
      </c>
      <c r="F26" s="1">
        <f t="shared" si="0"/>
        <v>6.6586004331973969</v>
      </c>
      <c r="G26" s="1">
        <f t="shared" si="1"/>
        <v>954204.07647891971</v>
      </c>
      <c r="I26" s="9">
        <v>2070</v>
      </c>
      <c r="J26" s="23">
        <f t="shared" si="2"/>
        <v>93014.728585474892</v>
      </c>
      <c r="K26" s="23">
        <f t="shared" si="4"/>
        <v>1116176.7430256987</v>
      </c>
      <c r="L26" s="10">
        <v>22</v>
      </c>
      <c r="M26" s="10">
        <f t="shared" si="5"/>
        <v>24419185.802071285</v>
      </c>
      <c r="N26" s="14">
        <f t="shared" si="3"/>
        <v>25640145.09217485</v>
      </c>
    </row>
    <row r="27" spans="1:14" x14ac:dyDescent="0.25">
      <c r="A27">
        <v>2025</v>
      </c>
      <c r="B27">
        <f>表1_345[[#This Row],[每月定投额度2]]*2</f>
        <v>11590</v>
      </c>
      <c r="C27">
        <v>5795</v>
      </c>
      <c r="D27" s="1">
        <f>表1_345[[#This Row],[每月定投额度]]*12</f>
        <v>139080</v>
      </c>
      <c r="E27">
        <v>23</v>
      </c>
      <c r="F27" s="1">
        <f t="shared" si="0"/>
        <v>7.2578744721851622</v>
      </c>
      <c r="G27" s="1">
        <f t="shared" si="1"/>
        <v>1009425.1815915124</v>
      </c>
      <c r="I27" s="12">
        <v>2071</v>
      </c>
      <c r="J27" s="24">
        <f t="shared" si="2"/>
        <v>95805.17044303914</v>
      </c>
      <c r="K27" s="24">
        <f t="shared" si="4"/>
        <v>1149662.0453164696</v>
      </c>
      <c r="L27" s="13">
        <v>23</v>
      </c>
      <c r="M27" s="13">
        <f t="shared" si="5"/>
        <v>24490483.046858381</v>
      </c>
      <c r="N27" s="14">
        <f t="shared" si="3"/>
        <v>25715007.199201301</v>
      </c>
    </row>
    <row r="28" spans="1:14" x14ac:dyDescent="0.25">
      <c r="A28">
        <v>2024</v>
      </c>
      <c r="B28">
        <f>表1_345[[#This Row],[每月定投额度2]]*2</f>
        <v>11256</v>
      </c>
      <c r="C28">
        <v>5628</v>
      </c>
      <c r="D28" s="1">
        <f>表1_345[[#This Row],[每月定投额度]]*12</f>
        <v>135072</v>
      </c>
      <c r="E28">
        <v>24</v>
      </c>
      <c r="F28" s="1">
        <f t="shared" si="0"/>
        <v>7.9110831746818278</v>
      </c>
      <c r="G28" s="1">
        <f t="shared" si="1"/>
        <v>1068565.8265706238</v>
      </c>
      <c r="I28" s="9">
        <v>2072</v>
      </c>
      <c r="J28" s="23">
        <f t="shared" si="2"/>
        <v>98679.32555633031</v>
      </c>
      <c r="K28" s="23">
        <f t="shared" si="4"/>
        <v>1184151.9066759637</v>
      </c>
      <c r="L28" s="10">
        <v>24</v>
      </c>
      <c r="M28" s="10">
        <f t="shared" si="5"/>
        <v>24530855.292525336</v>
      </c>
      <c r="N28" s="14">
        <f t="shared" si="3"/>
        <v>25757398.057151604</v>
      </c>
    </row>
    <row r="29" spans="1:14" x14ac:dyDescent="0.25">
      <c r="A29">
        <v>2023</v>
      </c>
      <c r="B29">
        <f>表1_345[[#This Row],[每月定投额度2]]*2</f>
        <v>10928</v>
      </c>
      <c r="C29">
        <v>5464</v>
      </c>
      <c r="D29" s="1">
        <f>表1_345[[#This Row],[每月定投额度]]*12</f>
        <v>131136</v>
      </c>
      <c r="E29">
        <v>25</v>
      </c>
      <c r="F29" s="1">
        <f t="shared" si="0"/>
        <v>8.6230806604031933</v>
      </c>
      <c r="G29" s="1">
        <f t="shared" si="1"/>
        <v>1130796.3054826332</v>
      </c>
      <c r="I29" s="12">
        <v>2073</v>
      </c>
      <c r="J29" s="24">
        <f t="shared" si="2"/>
        <v>101639.70532302021</v>
      </c>
      <c r="K29" s="24">
        <f t="shared" si="4"/>
        <v>1219676.4638762425</v>
      </c>
      <c r="L29" s="13">
        <v>25</v>
      </c>
      <c r="M29" s="13">
        <f t="shared" si="5"/>
        <v>24537721.593275361</v>
      </c>
      <c r="N29" s="14">
        <f t="shared" si="3"/>
        <v>25764607.672939129</v>
      </c>
    </row>
    <row r="30" spans="1:14" x14ac:dyDescent="0.25">
      <c r="A30">
        <v>2022</v>
      </c>
      <c r="B30">
        <f>表1_345[[#This Row],[每月定投额度2]]*2</f>
        <v>10610</v>
      </c>
      <c r="C30">
        <v>5305</v>
      </c>
      <c r="D30" s="1">
        <f>表1_345[[#This Row],[每月定投额度]]*12</f>
        <v>127320</v>
      </c>
      <c r="E30">
        <v>26</v>
      </c>
      <c r="F30" s="1">
        <f t="shared" si="0"/>
        <v>9.3991579198394817</v>
      </c>
      <c r="G30" s="1">
        <f t="shared" si="1"/>
        <v>1196700.7863539627</v>
      </c>
      <c r="I30" s="9">
        <v>2074</v>
      </c>
      <c r="J30" s="23">
        <f t="shared" si="2"/>
        <v>104688.89648271083</v>
      </c>
      <c r="K30" s="23">
        <f t="shared" si="4"/>
        <v>1256266.7577925299</v>
      </c>
      <c r="L30" s="10">
        <v>26</v>
      </c>
      <c r="M30" s="10">
        <f t="shared" si="5"/>
        <v>24508340.9151466</v>
      </c>
      <c r="N30" s="14">
        <f t="shared" si="3"/>
        <v>25733757.960903931</v>
      </c>
    </row>
    <row r="31" spans="1:14" x14ac:dyDescent="0.25">
      <c r="A31">
        <v>2021</v>
      </c>
      <c r="B31">
        <f>表1_345[[#This Row],[每月定投额度2]]*2</f>
        <v>10300</v>
      </c>
      <c r="C31">
        <v>5150</v>
      </c>
      <c r="D31" s="1">
        <f>表1_345[[#This Row],[每月定投额度]]*12</f>
        <v>123600</v>
      </c>
      <c r="E31">
        <v>27</v>
      </c>
      <c r="F31" s="1">
        <f t="shared" si="0"/>
        <v>10.245082132625035</v>
      </c>
      <c r="G31" s="1">
        <f t="shared" si="1"/>
        <v>1266292.1515924542</v>
      </c>
      <c r="I31" s="12">
        <v>2075</v>
      </c>
      <c r="J31" s="24">
        <f t="shared" si="2"/>
        <v>107829.56337719214</v>
      </c>
      <c r="K31" s="24">
        <f t="shared" si="4"/>
        <v>1293954.7605263058</v>
      </c>
      <c r="L31" s="13">
        <v>27</v>
      </c>
      <c r="M31" s="13">
        <f t="shared" si="5"/>
        <v>24439803.200377624</v>
      </c>
      <c r="N31" s="14">
        <f t="shared" si="3"/>
        <v>25661793.360396508</v>
      </c>
    </row>
    <row r="32" spans="1:14" x14ac:dyDescent="0.25">
      <c r="A32">
        <v>2020</v>
      </c>
      <c r="B32">
        <f>表1_345[[#This Row],[每月定投额度2]]*2</f>
        <v>10000</v>
      </c>
      <c r="C32">
        <v>5000</v>
      </c>
      <c r="D32" s="1">
        <f>表1_345[[#This Row],[每月定投额度]]*12</f>
        <v>120000</v>
      </c>
      <c r="E32">
        <v>28</v>
      </c>
      <c r="F32" s="1">
        <f t="shared" si="0"/>
        <v>11.167139524561287</v>
      </c>
      <c r="G32" s="1">
        <f t="shared" si="1"/>
        <v>1340056.7429473544</v>
      </c>
      <c r="I32" s="9">
        <v>2076</v>
      </c>
      <c r="J32" s="23">
        <f t="shared" si="2"/>
        <v>111064.45027850791</v>
      </c>
      <c r="K32" s="23">
        <f t="shared" si="4"/>
        <v>1332773.403342095</v>
      </c>
      <c r="L32" s="10">
        <v>28</v>
      </c>
      <c r="M32" s="10">
        <f t="shared" si="5"/>
        <v>24329019.957054414</v>
      </c>
      <c r="N32" s="14">
        <f t="shared" si="3"/>
        <v>25545470.954907134</v>
      </c>
    </row>
    <row r="33" spans="1:14" x14ac:dyDescent="0.25">
      <c r="A33" s="7">
        <v>2048</v>
      </c>
      <c r="B33" s="7">
        <f>表1_345[[#This Row],[每月定投额度2]]*1.6</f>
        <v>0</v>
      </c>
      <c r="C33" s="7"/>
      <c r="D33" s="8">
        <f>SUM(D4:D32)</f>
        <v>5426472</v>
      </c>
      <c r="E33" s="7"/>
      <c r="F33" s="1">
        <f t="shared" si="0"/>
        <v>1</v>
      </c>
      <c r="G33" s="2">
        <f>SUM(G4:G32)</f>
        <v>19631959.640209857</v>
      </c>
      <c r="I33" s="12">
        <v>2077</v>
      </c>
      <c r="J33" s="24">
        <f t="shared" si="2"/>
        <v>114396.38378686317</v>
      </c>
      <c r="K33" s="24">
        <f t="shared" si="4"/>
        <v>1372756.6054423579</v>
      </c>
      <c r="L33" s="13">
        <v>29</v>
      </c>
      <c r="M33" s="13">
        <f t="shared" si="5"/>
        <v>24172714.349464778</v>
      </c>
      <c r="N33" s="14">
        <f t="shared" si="3"/>
        <v>25381350.066938017</v>
      </c>
    </row>
    <row r="34" spans="1:14" x14ac:dyDescent="0.25">
      <c r="I34" s="9">
        <v>2078</v>
      </c>
      <c r="J34" s="23">
        <f t="shared" si="2"/>
        <v>117828.27530046906</v>
      </c>
      <c r="K34" s="23">
        <f t="shared" si="4"/>
        <v>1413939.3036056287</v>
      </c>
      <c r="L34" s="10">
        <v>30</v>
      </c>
      <c r="M34" s="10">
        <f t="shared" si="5"/>
        <v>23967410.763332389</v>
      </c>
      <c r="N34" s="14">
        <f t="shared" si="3"/>
        <v>25165781.301499009</v>
      </c>
    </row>
    <row r="35" spans="1:14" x14ac:dyDescent="0.25">
      <c r="I35" s="12">
        <v>2079</v>
      </c>
      <c r="J35" s="24">
        <f t="shared" si="2"/>
        <v>121363.12355948314</v>
      </c>
      <c r="K35" s="24">
        <f t="shared" si="4"/>
        <v>1456357.4827137976</v>
      </c>
      <c r="L35" s="13">
        <v>31</v>
      </c>
      <c r="M35" s="13">
        <f t="shared" si="5"/>
        <v>23709423.818785213</v>
      </c>
      <c r="N35" s="14">
        <f t="shared" si="3"/>
        <v>24894895.009724475</v>
      </c>
    </row>
    <row r="36" spans="1:14" x14ac:dyDescent="0.25">
      <c r="I36" s="9">
        <v>2080</v>
      </c>
      <c r="J36" s="23">
        <f t="shared" si="2"/>
        <v>125004.01726626763</v>
      </c>
      <c r="K36" s="23">
        <f t="shared" si="4"/>
        <v>1500048.2071952117</v>
      </c>
      <c r="L36" s="10">
        <v>32</v>
      </c>
      <c r="M36" s="10">
        <f t="shared" si="5"/>
        <v>23394846.802529264</v>
      </c>
      <c r="N36" s="14">
        <f t="shared" si="3"/>
        <v>24564589.14265573</v>
      </c>
    </row>
    <row r="37" spans="1:14" x14ac:dyDescent="0.25">
      <c r="C37" t="s">
        <v>22</v>
      </c>
      <c r="D37" s="1" t="s">
        <v>26</v>
      </c>
      <c r="E37">
        <v>5000</v>
      </c>
      <c r="I37" s="12">
        <v>2081</v>
      </c>
      <c r="J37" s="24">
        <f t="shared" si="2"/>
        <v>128754.13778425567</v>
      </c>
      <c r="K37" s="24">
        <f t="shared" si="4"/>
        <v>1545049.653411068</v>
      </c>
      <c r="L37" s="13">
        <v>33</v>
      </c>
      <c r="M37" s="13">
        <f t="shared" si="5"/>
        <v>23019539.489244662</v>
      </c>
      <c r="N37" s="14">
        <f t="shared" si="3"/>
        <v>24170516.463706896</v>
      </c>
    </row>
    <row r="38" spans="1:14" x14ac:dyDescent="0.25">
      <c r="D38" s="1" t="s">
        <v>23</v>
      </c>
      <c r="E38" s="3">
        <v>0.09</v>
      </c>
      <c r="I38" s="9">
        <v>2082</v>
      </c>
      <c r="J38" s="23">
        <f t="shared" si="2"/>
        <v>132616.76191778333</v>
      </c>
      <c r="K38" s="23">
        <f t="shared" si="4"/>
        <v>1591401.1430134</v>
      </c>
      <c r="L38" s="10">
        <v>34</v>
      </c>
      <c r="M38" s="10">
        <f t="shared" si="5"/>
        <v>22579115.320693497</v>
      </c>
      <c r="N38" s="14">
        <f t="shared" si="3"/>
        <v>23708071.086728174</v>
      </c>
    </row>
    <row r="39" spans="1:14" x14ac:dyDescent="0.25">
      <c r="D39" s="1" t="s">
        <v>24</v>
      </c>
      <c r="E39" s="3">
        <v>0.06</v>
      </c>
      <c r="I39" s="12">
        <v>2083</v>
      </c>
      <c r="J39" s="24">
        <f t="shared" si="2"/>
        <v>136595.26477531684</v>
      </c>
      <c r="K39" s="24">
        <f t="shared" si="4"/>
        <v>1639143.177303802</v>
      </c>
      <c r="L39" s="13">
        <v>35</v>
      </c>
      <c r="M39" s="13">
        <f t="shared" si="5"/>
        <v>22068927.909424372</v>
      </c>
      <c r="N39" s="14">
        <f t="shared" si="3"/>
        <v>23172374.304895591</v>
      </c>
    </row>
    <row r="40" spans="1:14" x14ac:dyDescent="0.25">
      <c r="D40" s="1" t="s">
        <v>25</v>
      </c>
      <c r="E40" s="3">
        <v>0.03</v>
      </c>
      <c r="I40" s="12">
        <v>2084</v>
      </c>
      <c r="J40" s="24">
        <f t="shared" si="2"/>
        <v>140693.12271857634</v>
      </c>
      <c r="K40" s="24">
        <f t="shared" si="4"/>
        <v>1688317.4726229161</v>
      </c>
      <c r="L40" s="10">
        <v>36</v>
      </c>
      <c r="M40" s="13">
        <f t="shared" si="5"/>
        <v>21484056.832272675</v>
      </c>
      <c r="N40" s="14">
        <f t="shared" si="3"/>
        <v>22558259.67388631</v>
      </c>
    </row>
    <row r="41" spans="1:14" x14ac:dyDescent="0.25">
      <c r="D41" s="16" t="s">
        <v>27</v>
      </c>
      <c r="E41">
        <v>20000</v>
      </c>
      <c r="I41" s="9">
        <v>2085</v>
      </c>
      <c r="J41" s="24">
        <f t="shared" si="2"/>
        <v>144913.91640013363</v>
      </c>
      <c r="K41" s="24">
        <f t="shared" si="4"/>
        <v>1738966.9968016036</v>
      </c>
      <c r="L41" s="13">
        <v>37</v>
      </c>
      <c r="M41" s="13">
        <f t="shared" si="5"/>
        <v>20819292.677084707</v>
      </c>
      <c r="N41" s="14">
        <f t="shared" si="3"/>
        <v>21860257.310938943</v>
      </c>
    </row>
    <row r="42" spans="1:14" x14ac:dyDescent="0.25">
      <c r="I42" s="12">
        <v>2086</v>
      </c>
      <c r="J42" s="24">
        <f t="shared" si="2"/>
        <v>149261.33389213766</v>
      </c>
      <c r="K42" s="24">
        <f t="shared" si="4"/>
        <v>1791136.0067056518</v>
      </c>
      <c r="L42" s="10">
        <v>38</v>
      </c>
      <c r="M42" s="13">
        <f t="shared" si="5"/>
        <v>20069121.30423329</v>
      </c>
      <c r="N42" s="14">
        <f t="shared" si="3"/>
        <v>21072577.369444955</v>
      </c>
    </row>
    <row r="43" spans="1:14" x14ac:dyDescent="0.25">
      <c r="A43">
        <v>2020</v>
      </c>
      <c r="C43">
        <v>20000</v>
      </c>
      <c r="D43" s="1">
        <v>1.03</v>
      </c>
      <c r="I43" s="12">
        <v>2087</v>
      </c>
      <c r="J43" s="24">
        <f t="shared" si="2"/>
        <v>153739.17390890178</v>
      </c>
      <c r="K43" s="24">
        <f t="shared" si="4"/>
        <v>1844870.0869068215</v>
      </c>
      <c r="L43" s="13">
        <v>39</v>
      </c>
      <c r="M43" s="13">
        <f t="shared" si="5"/>
        <v>19227707.282538135</v>
      </c>
      <c r="N43" s="14">
        <f t="shared" si="3"/>
        <v>20189092.64666504</v>
      </c>
    </row>
    <row r="44" spans="1:14" x14ac:dyDescent="0.25">
      <c r="A44">
        <v>2021</v>
      </c>
      <c r="C44">
        <f>C43*D43</f>
        <v>20600</v>
      </c>
      <c r="D44" s="1">
        <v>1.03</v>
      </c>
      <c r="I44" s="9">
        <v>2088</v>
      </c>
      <c r="J44" s="24">
        <f t="shared" si="2"/>
        <v>158351.34912616885</v>
      </c>
      <c r="K44" s="24">
        <f t="shared" si="4"/>
        <v>1900216.189514026</v>
      </c>
      <c r="L44" s="10">
        <v>40</v>
      </c>
      <c r="M44" s="13">
        <f t="shared" si="5"/>
        <v>18288876.457151014</v>
      </c>
      <c r="N44" s="14">
        <f t="shared" si="3"/>
        <v>19203320.280008566</v>
      </c>
    </row>
    <row r="45" spans="1:14" x14ac:dyDescent="0.25">
      <c r="A45">
        <v>2022</v>
      </c>
      <c r="C45">
        <f t="shared" ref="C45:C71" si="6">C44*D44</f>
        <v>21218</v>
      </c>
      <c r="D45" s="1">
        <v>1.03</v>
      </c>
      <c r="I45" s="12">
        <v>2089</v>
      </c>
      <c r="J45" s="24">
        <f t="shared" si="2"/>
        <v>163101.88959995392</v>
      </c>
      <c r="K45" s="24">
        <f t="shared" si="4"/>
        <v>1957222.675199447</v>
      </c>
      <c r="L45" s="13">
        <v>41</v>
      </c>
      <c r="M45" s="13">
        <f t="shared" si="5"/>
        <v>17246097.60480912</v>
      </c>
      <c r="N45" s="14">
        <f t="shared" si="3"/>
        <v>18108402.485049576</v>
      </c>
    </row>
    <row r="46" spans="1:14" x14ac:dyDescent="0.25">
      <c r="A46">
        <v>2023</v>
      </c>
      <c r="C46">
        <f t="shared" si="6"/>
        <v>21854.54</v>
      </c>
      <c r="D46" s="1">
        <v>1.03</v>
      </c>
      <c r="I46" s="12">
        <v>2090</v>
      </c>
      <c r="J46" s="24">
        <f t="shared" si="2"/>
        <v>167994.94628795254</v>
      </c>
      <c r="K46" s="24">
        <f t="shared" si="4"/>
        <v>2015939.3554554305</v>
      </c>
      <c r="L46" s="10">
        <v>42</v>
      </c>
      <c r="M46" s="13">
        <f t="shared" si="5"/>
        <v>16092463.129594145</v>
      </c>
      <c r="N46" s="14">
        <f t="shared" si="3"/>
        <v>16897086.286073852</v>
      </c>
    </row>
    <row r="47" spans="1:14" x14ac:dyDescent="0.25">
      <c r="A47">
        <v>2024</v>
      </c>
      <c r="C47">
        <f t="shared" si="6"/>
        <v>22510.176200000002</v>
      </c>
      <c r="D47" s="1">
        <v>1.03</v>
      </c>
      <c r="I47" s="9"/>
      <c r="J47" s="24"/>
      <c r="K47" s="24"/>
      <c r="L47" s="13"/>
      <c r="M47" s="13"/>
      <c r="N47" s="14"/>
    </row>
    <row r="48" spans="1:14" x14ac:dyDescent="0.25">
      <c r="A48">
        <v>2025</v>
      </c>
      <c r="C48">
        <f t="shared" si="6"/>
        <v>23185.481486000001</v>
      </c>
      <c r="D48" s="1">
        <v>1.03</v>
      </c>
      <c r="I48" s="12"/>
      <c r="J48" s="24"/>
      <c r="K48" s="24"/>
      <c r="L48" s="10"/>
      <c r="M48" s="13"/>
      <c r="N48" s="14"/>
    </row>
    <row r="49" spans="1:14" x14ac:dyDescent="0.25">
      <c r="A49">
        <v>2026</v>
      </c>
      <c r="C49">
        <f t="shared" si="6"/>
        <v>23881.04593058</v>
      </c>
      <c r="D49" s="1">
        <v>1.03</v>
      </c>
      <c r="I49" s="12"/>
      <c r="J49" s="24"/>
      <c r="K49" s="24"/>
      <c r="L49" s="13"/>
      <c r="M49" s="13"/>
      <c r="N49" s="14"/>
    </row>
    <row r="50" spans="1:14" x14ac:dyDescent="0.25">
      <c r="A50">
        <v>2027</v>
      </c>
      <c r="C50">
        <f t="shared" si="6"/>
        <v>24597.4773084974</v>
      </c>
      <c r="D50" s="1">
        <v>1.03</v>
      </c>
      <c r="I50" s="9"/>
      <c r="J50" s="24"/>
      <c r="K50" s="24"/>
      <c r="L50" s="10"/>
      <c r="M50" s="13"/>
      <c r="N50" s="14"/>
    </row>
    <row r="51" spans="1:14" x14ac:dyDescent="0.25">
      <c r="A51">
        <v>2028</v>
      </c>
      <c r="C51">
        <f t="shared" si="6"/>
        <v>25335.401627752322</v>
      </c>
      <c r="D51" s="1">
        <v>1.03</v>
      </c>
      <c r="I51" s="12"/>
      <c r="J51" s="24"/>
      <c r="K51" s="24"/>
      <c r="L51" s="13"/>
      <c r="M51" s="13"/>
      <c r="N51" s="14"/>
    </row>
    <row r="52" spans="1:14" x14ac:dyDescent="0.25">
      <c r="A52">
        <v>2029</v>
      </c>
      <c r="C52">
        <f t="shared" si="6"/>
        <v>26095.463676584892</v>
      </c>
      <c r="D52" s="1">
        <v>1.03</v>
      </c>
      <c r="I52" s="12"/>
      <c r="J52" s="24"/>
      <c r="K52" s="24"/>
      <c r="L52" s="10"/>
      <c r="M52" s="13"/>
      <c r="N52" s="14"/>
    </row>
    <row r="53" spans="1:14" x14ac:dyDescent="0.25">
      <c r="A53">
        <v>2030</v>
      </c>
      <c r="C53">
        <f t="shared" si="6"/>
        <v>26878.327586882438</v>
      </c>
      <c r="D53" s="1">
        <v>1.03</v>
      </c>
      <c r="I53" s="9"/>
      <c r="J53" s="24"/>
      <c r="K53" s="24"/>
      <c r="L53" s="13"/>
      <c r="M53" s="13"/>
      <c r="N53" s="14"/>
    </row>
    <row r="54" spans="1:14" x14ac:dyDescent="0.25">
      <c r="A54">
        <v>2031</v>
      </c>
      <c r="C54">
        <f t="shared" si="6"/>
        <v>27684.677414488913</v>
      </c>
      <c r="D54" s="1">
        <v>1.03</v>
      </c>
      <c r="I54" s="12"/>
      <c r="J54" s="24"/>
      <c r="K54" s="24"/>
      <c r="L54" s="10"/>
      <c r="M54" s="13"/>
      <c r="N54" s="14"/>
    </row>
    <row r="55" spans="1:14" x14ac:dyDescent="0.25">
      <c r="A55">
        <v>2032</v>
      </c>
      <c r="C55">
        <f t="shared" si="6"/>
        <v>28515.21773692358</v>
      </c>
      <c r="D55" s="1">
        <v>1.03</v>
      </c>
      <c r="I55" s="12"/>
      <c r="J55" s="24"/>
      <c r="K55" s="24"/>
      <c r="L55" s="13"/>
      <c r="M55" s="13"/>
      <c r="N55" s="14"/>
    </row>
    <row r="56" spans="1:14" x14ac:dyDescent="0.25">
      <c r="A56">
        <v>2033</v>
      </c>
      <c r="C56">
        <f t="shared" si="6"/>
        <v>29370.674269031289</v>
      </c>
      <c r="D56" s="1">
        <v>1.03</v>
      </c>
      <c r="I56" s="9"/>
      <c r="J56" s="24"/>
      <c r="K56" s="24"/>
      <c r="L56" s="10"/>
      <c r="M56" s="13"/>
      <c r="N56" s="14"/>
    </row>
    <row r="57" spans="1:14" x14ac:dyDescent="0.25">
      <c r="A57">
        <v>2034</v>
      </c>
      <c r="C57">
        <f t="shared" si="6"/>
        <v>30251.79449710223</v>
      </c>
      <c r="D57" s="1">
        <v>1.03</v>
      </c>
      <c r="I57" s="12"/>
    </row>
    <row r="58" spans="1:14" x14ac:dyDescent="0.25">
      <c r="A58">
        <v>2035</v>
      </c>
      <c r="C58">
        <f t="shared" si="6"/>
        <v>31159.348332015299</v>
      </c>
      <c r="D58" s="1">
        <v>1.03</v>
      </c>
      <c r="I58" s="12"/>
    </row>
    <row r="59" spans="1:14" x14ac:dyDescent="0.25">
      <c r="A59">
        <v>2036</v>
      </c>
      <c r="C59">
        <f t="shared" si="6"/>
        <v>32094.12878197576</v>
      </c>
      <c r="D59" s="1">
        <v>1.03</v>
      </c>
    </row>
    <row r="60" spans="1:14" x14ac:dyDescent="0.25">
      <c r="A60">
        <v>2037</v>
      </c>
      <c r="C60">
        <f t="shared" si="6"/>
        <v>33056.952645435034</v>
      </c>
      <c r="D60" s="1">
        <v>1.03</v>
      </c>
    </row>
    <row r="61" spans="1:14" x14ac:dyDescent="0.25">
      <c r="A61">
        <v>2038</v>
      </c>
      <c r="C61">
        <f t="shared" si="6"/>
        <v>34048.661224798088</v>
      </c>
      <c r="D61" s="1">
        <v>1.03</v>
      </c>
    </row>
    <row r="62" spans="1:14" x14ac:dyDescent="0.25">
      <c r="A62">
        <v>2039</v>
      </c>
      <c r="C62">
        <f t="shared" si="6"/>
        <v>35070.121061542035</v>
      </c>
      <c r="D62" s="1">
        <v>1.03</v>
      </c>
    </row>
    <row r="63" spans="1:14" x14ac:dyDescent="0.25">
      <c r="A63">
        <v>2040</v>
      </c>
      <c r="C63">
        <f t="shared" si="6"/>
        <v>36122.2246933883</v>
      </c>
      <c r="D63" s="1">
        <v>1.03</v>
      </c>
    </row>
    <row r="64" spans="1:14" x14ac:dyDescent="0.25">
      <c r="A64">
        <v>2041</v>
      </c>
      <c r="C64">
        <f t="shared" si="6"/>
        <v>37205.891434189951</v>
      </c>
      <c r="D64" s="1">
        <v>1.03</v>
      </c>
    </row>
    <row r="65" spans="1:4" x14ac:dyDescent="0.25">
      <c r="A65">
        <v>2042</v>
      </c>
      <c r="C65">
        <f t="shared" si="6"/>
        <v>38322.068177215653</v>
      </c>
      <c r="D65" s="1">
        <v>1.03</v>
      </c>
    </row>
    <row r="66" spans="1:4" x14ac:dyDescent="0.25">
      <c r="A66">
        <v>2043</v>
      </c>
      <c r="C66">
        <f t="shared" si="6"/>
        <v>39471.730222532125</v>
      </c>
      <c r="D66" s="1">
        <v>1.03</v>
      </c>
    </row>
    <row r="67" spans="1:4" x14ac:dyDescent="0.25">
      <c r="A67">
        <v>2044</v>
      </c>
      <c r="C67">
        <f t="shared" si="6"/>
        <v>40655.88212920809</v>
      </c>
      <c r="D67" s="1">
        <v>1.03</v>
      </c>
    </row>
    <row r="68" spans="1:4" x14ac:dyDescent="0.25">
      <c r="A68">
        <v>2045</v>
      </c>
      <c r="C68">
        <f>C67*D67</f>
        <v>41875.558593084337</v>
      </c>
      <c r="D68" s="1">
        <v>1.03</v>
      </c>
    </row>
    <row r="69" spans="1:4" x14ac:dyDescent="0.25">
      <c r="A69">
        <v>2046</v>
      </c>
      <c r="C69">
        <f t="shared" si="6"/>
        <v>43131.825350876868</v>
      </c>
      <c r="D69" s="1">
        <v>1.03</v>
      </c>
    </row>
    <row r="70" spans="1:4" x14ac:dyDescent="0.25">
      <c r="A70">
        <v>2047</v>
      </c>
      <c r="C70">
        <f t="shared" si="6"/>
        <v>44425.780111403175</v>
      </c>
      <c r="D70" s="1">
        <v>1.03</v>
      </c>
    </row>
    <row r="71" spans="1:4" x14ac:dyDescent="0.25">
      <c r="A71">
        <v>2048</v>
      </c>
      <c r="C71">
        <f t="shared" si="6"/>
        <v>45758.553514745268</v>
      </c>
      <c r="D71" s="1">
        <v>1.03</v>
      </c>
    </row>
    <row r="72" spans="1:4" x14ac:dyDescent="0.25">
      <c r="C72">
        <f>C71*12</f>
        <v>549102.64217694325</v>
      </c>
    </row>
  </sheetData>
  <phoneticPr fontId="1" type="noConversion"/>
  <pageMargins left="1" right="1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22" zoomScaleNormal="100" workbookViewId="0">
      <selection activeCell="B35" sqref="B35"/>
    </sheetView>
  </sheetViews>
  <sheetFormatPr defaultRowHeight="14.4" x14ac:dyDescent="0.25"/>
  <cols>
    <col min="1" max="1" width="11.6640625" bestFit="1" customWidth="1"/>
    <col min="2" max="2" width="13.88671875" bestFit="1" customWidth="1"/>
    <col min="3" max="3" width="9.5546875" bestFit="1" customWidth="1"/>
    <col min="4" max="4" width="15.44140625" style="1" bestFit="1" customWidth="1"/>
    <col min="5" max="5" width="17.44140625" style="1" bestFit="1" customWidth="1"/>
    <col min="6" max="6" width="12.77734375" bestFit="1" customWidth="1"/>
  </cols>
  <sheetData>
    <row r="1" spans="1:5" x14ac:dyDescent="0.25">
      <c r="A1" t="s">
        <v>5</v>
      </c>
      <c r="B1" t="s">
        <v>0</v>
      </c>
      <c r="C1" t="s">
        <v>1</v>
      </c>
      <c r="D1" s="1" t="s">
        <v>2</v>
      </c>
      <c r="E1" s="1" t="s">
        <v>3</v>
      </c>
    </row>
    <row r="2" spans="1:5" x14ac:dyDescent="0.25">
      <c r="A2">
        <v>2048</v>
      </c>
      <c r="B2">
        <v>60000</v>
      </c>
      <c r="C2">
        <v>0</v>
      </c>
      <c r="D2" s="1">
        <f>POWER(1.068,C2)</f>
        <v>1</v>
      </c>
      <c r="E2" s="1">
        <v>60000</v>
      </c>
    </row>
    <row r="3" spans="1:5" x14ac:dyDescent="0.25">
      <c r="A3">
        <v>2047</v>
      </c>
      <c r="B3">
        <v>60000</v>
      </c>
      <c r="C3">
        <v>1</v>
      </c>
      <c r="D3" s="1">
        <f t="shared" ref="D3:D33" si="0">POWER(1.068,C3)</f>
        <v>1.0680000000000001</v>
      </c>
      <c r="E3" s="1">
        <f>B3*D3</f>
        <v>64080</v>
      </c>
    </row>
    <row r="4" spans="1:5" x14ac:dyDescent="0.25">
      <c r="A4">
        <v>2046</v>
      </c>
      <c r="B4">
        <v>60000</v>
      </c>
      <c r="C4">
        <v>2</v>
      </c>
      <c r="D4" s="1">
        <f t="shared" si="0"/>
        <v>1.1406240000000001</v>
      </c>
      <c r="E4" s="1">
        <f t="shared" ref="E4:E33" si="1">B4*D4</f>
        <v>68437.440000000002</v>
      </c>
    </row>
    <row r="5" spans="1:5" x14ac:dyDescent="0.25">
      <c r="A5">
        <v>2045</v>
      </c>
      <c r="B5">
        <v>60000</v>
      </c>
      <c r="C5">
        <v>3</v>
      </c>
      <c r="D5" s="1">
        <f t="shared" si="0"/>
        <v>1.2181864320000002</v>
      </c>
      <c r="E5" s="1">
        <f t="shared" si="1"/>
        <v>73091.185920000018</v>
      </c>
    </row>
    <row r="6" spans="1:5" x14ac:dyDescent="0.25">
      <c r="A6">
        <v>2044</v>
      </c>
      <c r="B6">
        <v>60000</v>
      </c>
      <c r="C6">
        <v>4</v>
      </c>
      <c r="D6" s="1">
        <f t="shared" si="0"/>
        <v>1.3010231093760003</v>
      </c>
      <c r="E6" s="1">
        <f t="shared" si="1"/>
        <v>78061.386562560016</v>
      </c>
    </row>
    <row r="7" spans="1:5" x14ac:dyDescent="0.25">
      <c r="A7">
        <v>2043</v>
      </c>
      <c r="B7">
        <v>60000</v>
      </c>
      <c r="C7">
        <v>5</v>
      </c>
      <c r="D7" s="1">
        <f t="shared" si="0"/>
        <v>1.3894926808135684</v>
      </c>
      <c r="E7" s="1">
        <f t="shared" si="1"/>
        <v>83369.560848814101</v>
      </c>
    </row>
    <row r="8" spans="1:5" x14ac:dyDescent="0.25">
      <c r="A8">
        <v>2042</v>
      </c>
      <c r="B8">
        <v>60000</v>
      </c>
      <c r="C8">
        <v>6</v>
      </c>
      <c r="D8" s="1">
        <f t="shared" si="0"/>
        <v>1.4839781831088912</v>
      </c>
      <c r="E8" s="1">
        <f t="shared" si="1"/>
        <v>89038.690986533475</v>
      </c>
    </row>
    <row r="9" spans="1:5" x14ac:dyDescent="0.25">
      <c r="A9">
        <v>2041</v>
      </c>
      <c r="B9">
        <v>60000</v>
      </c>
      <c r="C9">
        <v>7</v>
      </c>
      <c r="D9" s="1">
        <f t="shared" si="0"/>
        <v>1.5848886995602958</v>
      </c>
      <c r="E9" s="1">
        <f t="shared" si="1"/>
        <v>95093.321973617742</v>
      </c>
    </row>
    <row r="10" spans="1:5" x14ac:dyDescent="0.25">
      <c r="A10">
        <v>2040</v>
      </c>
      <c r="B10">
        <v>60000</v>
      </c>
      <c r="C10">
        <v>8</v>
      </c>
      <c r="D10" s="1">
        <f t="shared" si="0"/>
        <v>1.6926611311303961</v>
      </c>
      <c r="E10" s="1">
        <f t="shared" si="1"/>
        <v>101559.66786782377</v>
      </c>
    </row>
    <row r="11" spans="1:5" x14ac:dyDescent="0.25">
      <c r="A11">
        <v>2039</v>
      </c>
      <c r="B11">
        <v>60000</v>
      </c>
      <c r="C11">
        <v>9</v>
      </c>
      <c r="D11" s="1">
        <f t="shared" si="0"/>
        <v>1.8077620880472631</v>
      </c>
      <c r="E11" s="1">
        <f t="shared" si="1"/>
        <v>108465.72528283579</v>
      </c>
    </row>
    <row r="12" spans="1:5" x14ac:dyDescent="0.25">
      <c r="A12">
        <v>2038</v>
      </c>
      <c r="B12">
        <v>60000</v>
      </c>
      <c r="C12">
        <v>10</v>
      </c>
      <c r="D12" s="1">
        <f t="shared" si="0"/>
        <v>1.930689910034477</v>
      </c>
      <c r="E12" s="1">
        <f t="shared" si="1"/>
        <v>115841.39460206861</v>
      </c>
    </row>
    <row r="13" spans="1:5" x14ac:dyDescent="0.25">
      <c r="A13">
        <v>2037</v>
      </c>
      <c r="B13">
        <v>60000</v>
      </c>
      <c r="C13">
        <v>11</v>
      </c>
      <c r="D13" s="1">
        <f t="shared" si="0"/>
        <v>2.0619768239168215</v>
      </c>
      <c r="E13" s="1">
        <f t="shared" si="1"/>
        <v>123718.60943500929</v>
      </c>
    </row>
    <row r="14" spans="1:5" x14ac:dyDescent="0.25">
      <c r="A14">
        <v>2036</v>
      </c>
      <c r="B14">
        <v>60000</v>
      </c>
      <c r="C14">
        <v>12</v>
      </c>
      <c r="D14" s="1">
        <f t="shared" si="0"/>
        <v>2.2021912479431656</v>
      </c>
      <c r="E14" s="1">
        <f t="shared" si="1"/>
        <v>132131.47487658993</v>
      </c>
    </row>
    <row r="15" spans="1:5" x14ac:dyDescent="0.25">
      <c r="A15">
        <v>2035</v>
      </c>
      <c r="B15">
        <v>60000</v>
      </c>
      <c r="C15">
        <v>13</v>
      </c>
      <c r="D15" s="1">
        <f t="shared" si="0"/>
        <v>2.3519402528033009</v>
      </c>
      <c r="E15" s="1">
        <f t="shared" si="1"/>
        <v>141116.41516819806</v>
      </c>
    </row>
    <row r="16" spans="1:5" x14ac:dyDescent="0.25">
      <c r="A16">
        <v>2034</v>
      </c>
      <c r="B16">
        <v>60000</v>
      </c>
      <c r="C16">
        <v>14</v>
      </c>
      <c r="D16" s="1">
        <f t="shared" si="0"/>
        <v>2.5118721899939258</v>
      </c>
      <c r="E16" s="1">
        <f t="shared" si="1"/>
        <v>150712.33139963556</v>
      </c>
    </row>
    <row r="17" spans="1:6" x14ac:dyDescent="0.25">
      <c r="A17">
        <v>2033</v>
      </c>
      <c r="B17">
        <v>60000</v>
      </c>
      <c r="C17">
        <v>15</v>
      </c>
      <c r="D17" s="1">
        <f t="shared" si="0"/>
        <v>2.6826794989135125</v>
      </c>
      <c r="E17" s="1">
        <f t="shared" si="1"/>
        <v>160960.76993481076</v>
      </c>
    </row>
    <row r="18" spans="1:6" x14ac:dyDescent="0.25">
      <c r="A18">
        <v>2032</v>
      </c>
      <c r="B18">
        <v>60000</v>
      </c>
      <c r="C18">
        <v>16</v>
      </c>
      <c r="D18" s="1">
        <f t="shared" si="0"/>
        <v>2.8651017048396317</v>
      </c>
      <c r="E18" s="1">
        <f t="shared" si="1"/>
        <v>171906.10229037789</v>
      </c>
    </row>
    <row r="19" spans="1:6" x14ac:dyDescent="0.25">
      <c r="A19">
        <v>2031</v>
      </c>
      <c r="B19">
        <v>60000</v>
      </c>
      <c r="C19">
        <v>17</v>
      </c>
      <c r="D19" s="1">
        <f t="shared" si="0"/>
        <v>3.0599286207687268</v>
      </c>
      <c r="E19" s="1">
        <f t="shared" si="1"/>
        <v>183595.71724612362</v>
      </c>
    </row>
    <row r="20" spans="1:6" x14ac:dyDescent="0.25">
      <c r="A20">
        <v>2030</v>
      </c>
      <c r="B20">
        <v>60000</v>
      </c>
      <c r="C20">
        <v>18</v>
      </c>
      <c r="D20" s="1">
        <f t="shared" si="0"/>
        <v>3.2680037669810003</v>
      </c>
      <c r="E20" s="1">
        <f t="shared" si="1"/>
        <v>196080.22601886</v>
      </c>
    </row>
    <row r="21" spans="1:6" x14ac:dyDescent="0.25">
      <c r="A21">
        <v>2029</v>
      </c>
      <c r="B21">
        <v>60000</v>
      </c>
      <c r="C21">
        <v>19</v>
      </c>
      <c r="D21" s="1">
        <f t="shared" si="0"/>
        <v>3.4902280231357086</v>
      </c>
      <c r="E21" s="1">
        <f t="shared" si="1"/>
        <v>209413.68138814252</v>
      </c>
    </row>
    <row r="22" spans="1:6" x14ac:dyDescent="0.25">
      <c r="A22">
        <v>2028</v>
      </c>
      <c r="B22">
        <v>60000</v>
      </c>
      <c r="C22">
        <v>20</v>
      </c>
      <c r="D22" s="1">
        <f t="shared" si="0"/>
        <v>3.727563528708937</v>
      </c>
      <c r="E22" s="1">
        <f t="shared" si="1"/>
        <v>223653.81172253622</v>
      </c>
    </row>
    <row r="23" spans="1:6" x14ac:dyDescent="0.25">
      <c r="A23">
        <v>2027</v>
      </c>
      <c r="B23">
        <v>60000</v>
      </c>
      <c r="C23">
        <v>21</v>
      </c>
      <c r="D23" s="1">
        <f t="shared" si="0"/>
        <v>3.9810378486611451</v>
      </c>
      <c r="E23" s="1">
        <f t="shared" si="1"/>
        <v>238862.27091966869</v>
      </c>
    </row>
    <row r="24" spans="1:6" x14ac:dyDescent="0.25">
      <c r="A24">
        <v>2026</v>
      </c>
      <c r="B24">
        <v>60000</v>
      </c>
      <c r="C24">
        <v>22</v>
      </c>
      <c r="D24" s="1">
        <f t="shared" si="0"/>
        <v>4.2517484223701034</v>
      </c>
      <c r="E24" s="1">
        <f t="shared" si="1"/>
        <v>255104.90534220621</v>
      </c>
    </row>
    <row r="25" spans="1:6" x14ac:dyDescent="0.25">
      <c r="A25">
        <v>2025</v>
      </c>
      <c r="B25">
        <v>60000</v>
      </c>
      <c r="C25">
        <v>23</v>
      </c>
      <c r="D25" s="1">
        <f t="shared" si="0"/>
        <v>4.54086731509127</v>
      </c>
      <c r="E25" s="1">
        <f t="shared" si="1"/>
        <v>272452.03890547622</v>
      </c>
    </row>
    <row r="26" spans="1:6" x14ac:dyDescent="0.25">
      <c r="A26">
        <v>2024</v>
      </c>
      <c r="B26">
        <v>60000</v>
      </c>
      <c r="C26">
        <v>24</v>
      </c>
      <c r="D26" s="1">
        <f t="shared" si="0"/>
        <v>4.8496462925174768</v>
      </c>
      <c r="E26" s="1">
        <f t="shared" si="1"/>
        <v>290978.77755104861</v>
      </c>
    </row>
    <row r="27" spans="1:6" x14ac:dyDescent="0.25">
      <c r="A27">
        <v>2023</v>
      </c>
      <c r="B27">
        <v>60000</v>
      </c>
      <c r="C27">
        <v>25</v>
      </c>
      <c r="D27" s="1">
        <f t="shared" si="0"/>
        <v>5.1794222404086661</v>
      </c>
      <c r="E27" s="1">
        <f t="shared" si="1"/>
        <v>310765.33442451997</v>
      </c>
    </row>
    <row r="28" spans="1:6" x14ac:dyDescent="0.25">
      <c r="A28">
        <v>2022</v>
      </c>
      <c r="B28">
        <v>60000</v>
      </c>
      <c r="C28">
        <v>26</v>
      </c>
      <c r="D28" s="1">
        <f t="shared" si="0"/>
        <v>5.5316229527564547</v>
      </c>
      <c r="E28" s="1">
        <f t="shared" si="1"/>
        <v>331897.37716538727</v>
      </c>
      <c r="F28" s="1"/>
    </row>
    <row r="29" spans="1:6" x14ac:dyDescent="0.25">
      <c r="A29">
        <v>2021</v>
      </c>
      <c r="B29">
        <v>60000</v>
      </c>
      <c r="C29">
        <v>27</v>
      </c>
      <c r="D29" s="1">
        <f t="shared" si="0"/>
        <v>5.9077733135438946</v>
      </c>
      <c r="E29" s="1">
        <f t="shared" si="1"/>
        <v>354466.39881263365</v>
      </c>
    </row>
    <row r="30" spans="1:6" x14ac:dyDescent="0.25">
      <c r="A30">
        <v>2020</v>
      </c>
      <c r="B30">
        <v>60000</v>
      </c>
      <c r="C30">
        <v>28</v>
      </c>
      <c r="D30" s="1">
        <f t="shared" si="0"/>
        <v>6.3095018988648794</v>
      </c>
      <c r="E30" s="1">
        <f t="shared" si="1"/>
        <v>378570.11393189279</v>
      </c>
    </row>
    <row r="31" spans="1:6" x14ac:dyDescent="0.25">
      <c r="A31">
        <v>2019</v>
      </c>
      <c r="B31">
        <v>60000</v>
      </c>
      <c r="C31">
        <v>29</v>
      </c>
      <c r="D31" s="1">
        <f t="shared" si="0"/>
        <v>6.7385480279876919</v>
      </c>
      <c r="E31" s="1">
        <f t="shared" si="1"/>
        <v>404312.88167926151</v>
      </c>
    </row>
    <row r="32" spans="1:6" x14ac:dyDescent="0.25">
      <c r="A32">
        <v>2018</v>
      </c>
      <c r="B32">
        <v>60000</v>
      </c>
      <c r="C32">
        <v>30</v>
      </c>
      <c r="D32" s="1">
        <f t="shared" si="0"/>
        <v>7.1967692938908563</v>
      </c>
      <c r="E32" s="1">
        <f t="shared" si="1"/>
        <v>431806.1576334514</v>
      </c>
    </row>
    <row r="33" spans="1:5" x14ac:dyDescent="0.25">
      <c r="A33">
        <v>2017</v>
      </c>
      <c r="B33">
        <v>60000</v>
      </c>
      <c r="C33">
        <v>31</v>
      </c>
      <c r="D33" s="1">
        <f t="shared" si="0"/>
        <v>7.6861496058754337</v>
      </c>
      <c r="E33" s="1">
        <f t="shared" si="1"/>
        <v>461168.97635252605</v>
      </c>
    </row>
    <row r="34" spans="1:5" x14ac:dyDescent="0.25">
      <c r="A34">
        <v>2048</v>
      </c>
      <c r="D34" s="1" t="s">
        <v>4</v>
      </c>
      <c r="E34" s="2">
        <f>SUM(E2:E33)</f>
        <v>6360712.7462426089</v>
      </c>
    </row>
    <row r="35" spans="1:5" x14ac:dyDescent="0.25">
      <c r="A35">
        <v>2049</v>
      </c>
      <c r="B35">
        <v>420000</v>
      </c>
      <c r="C35">
        <v>1</v>
      </c>
      <c r="D35" s="1">
        <f>E34-420000</f>
        <v>5940712.7462426089</v>
      </c>
      <c r="E35" s="1">
        <f>1.068*D35</f>
        <v>6344681.2129871063</v>
      </c>
    </row>
    <row r="36" spans="1:5" x14ac:dyDescent="0.25">
      <c r="A36">
        <v>2050</v>
      </c>
      <c r="B36" s="4">
        <v>6.8000000000000005E-2</v>
      </c>
      <c r="C36">
        <v>2</v>
      </c>
      <c r="D36" s="1">
        <f t="shared" ref="D36:D71" si="2">E35-420000</f>
        <v>5924681.2129871063</v>
      </c>
      <c r="E36" s="1">
        <f t="shared" ref="E36:E71" si="3">1.068*D36</f>
        <v>6327559.5354702296</v>
      </c>
    </row>
    <row r="37" spans="1:5" x14ac:dyDescent="0.25">
      <c r="A37">
        <v>2051</v>
      </c>
      <c r="C37">
        <v>3</v>
      </c>
      <c r="D37" s="1">
        <f t="shared" si="2"/>
        <v>5907559.5354702296</v>
      </c>
      <c r="E37" s="1">
        <f t="shared" si="3"/>
        <v>6309273.5838822052</v>
      </c>
    </row>
    <row r="38" spans="1:5" x14ac:dyDescent="0.25">
      <c r="A38">
        <v>2052</v>
      </c>
      <c r="C38">
        <v>4</v>
      </c>
      <c r="D38" s="1">
        <f t="shared" si="2"/>
        <v>5889273.5838822052</v>
      </c>
      <c r="E38" s="1">
        <f t="shared" si="3"/>
        <v>6289744.1875861958</v>
      </c>
    </row>
    <row r="39" spans="1:5" x14ac:dyDescent="0.25">
      <c r="A39">
        <v>2053</v>
      </c>
      <c r="C39">
        <v>5</v>
      </c>
      <c r="D39" s="1">
        <f t="shared" si="2"/>
        <v>5869744.1875861958</v>
      </c>
      <c r="E39" s="1">
        <f t="shared" si="3"/>
        <v>6268886.7923420575</v>
      </c>
    </row>
    <row r="40" spans="1:5" x14ac:dyDescent="0.25">
      <c r="A40">
        <v>2054</v>
      </c>
      <c r="C40">
        <v>6</v>
      </c>
      <c r="D40" s="1">
        <f t="shared" si="2"/>
        <v>5848886.7923420575</v>
      </c>
      <c r="E40" s="1">
        <f t="shared" si="3"/>
        <v>6246611.0942213181</v>
      </c>
    </row>
    <row r="41" spans="1:5" x14ac:dyDescent="0.25">
      <c r="A41">
        <v>2055</v>
      </c>
      <c r="C41">
        <v>7</v>
      </c>
      <c r="D41" s="1">
        <f t="shared" si="2"/>
        <v>5826611.0942213181</v>
      </c>
      <c r="E41" s="1">
        <f t="shared" si="3"/>
        <v>6222820.648628368</v>
      </c>
    </row>
    <row r="42" spans="1:5" x14ac:dyDescent="0.25">
      <c r="A42">
        <v>2056</v>
      </c>
      <c r="C42">
        <v>8</v>
      </c>
      <c r="D42" s="1">
        <f t="shared" si="2"/>
        <v>5802820.648628368</v>
      </c>
      <c r="E42" s="1">
        <f t="shared" si="3"/>
        <v>6197412.4527350971</v>
      </c>
    </row>
    <row r="43" spans="1:5" x14ac:dyDescent="0.25">
      <c r="A43">
        <v>2057</v>
      </c>
      <c r="C43">
        <v>9</v>
      </c>
      <c r="D43" s="1">
        <f t="shared" si="2"/>
        <v>5777412.4527350971</v>
      </c>
      <c r="E43" s="1">
        <f t="shared" si="3"/>
        <v>6170276.4995210841</v>
      </c>
    </row>
    <row r="44" spans="1:5" x14ac:dyDescent="0.25">
      <c r="A44">
        <v>2058</v>
      </c>
      <c r="C44">
        <v>10</v>
      </c>
      <c r="D44" s="1">
        <f t="shared" si="2"/>
        <v>5750276.4995210841</v>
      </c>
      <c r="E44" s="1">
        <f t="shared" si="3"/>
        <v>6141295.3014885178</v>
      </c>
    </row>
    <row r="45" spans="1:5" x14ac:dyDescent="0.25">
      <c r="A45">
        <v>2059</v>
      </c>
      <c r="C45">
        <v>11</v>
      </c>
      <c r="D45" s="1">
        <f t="shared" si="2"/>
        <v>5721295.3014885178</v>
      </c>
      <c r="E45" s="1">
        <f t="shared" si="3"/>
        <v>6110343.381989737</v>
      </c>
    </row>
    <row r="46" spans="1:5" x14ac:dyDescent="0.25">
      <c r="A46">
        <v>2060</v>
      </c>
      <c r="C46">
        <v>12</v>
      </c>
      <c r="D46" s="1">
        <f t="shared" si="2"/>
        <v>5690343.381989737</v>
      </c>
      <c r="E46" s="1">
        <f t="shared" si="3"/>
        <v>6077286.7319650399</v>
      </c>
    </row>
    <row r="47" spans="1:5" x14ac:dyDescent="0.25">
      <c r="A47">
        <v>2061</v>
      </c>
      <c r="C47">
        <v>13</v>
      </c>
      <c r="D47" s="1">
        <f t="shared" si="2"/>
        <v>5657286.7319650399</v>
      </c>
      <c r="E47" s="1">
        <f t="shared" si="3"/>
        <v>6041982.229738663</v>
      </c>
    </row>
    <row r="48" spans="1:5" x14ac:dyDescent="0.25">
      <c r="A48">
        <v>2062</v>
      </c>
      <c r="C48">
        <v>14</v>
      </c>
      <c r="D48" s="1">
        <f t="shared" si="2"/>
        <v>5621982.229738663</v>
      </c>
      <c r="E48" s="1">
        <f t="shared" si="3"/>
        <v>6004277.0213608928</v>
      </c>
    </row>
    <row r="49" spans="1:5" x14ac:dyDescent="0.25">
      <c r="A49">
        <v>2063</v>
      </c>
      <c r="C49">
        <v>15</v>
      </c>
      <c r="D49" s="1">
        <f t="shared" si="2"/>
        <v>5584277.0213608928</v>
      </c>
      <c r="E49" s="1">
        <f t="shared" si="3"/>
        <v>5964007.8588134339</v>
      </c>
    </row>
    <row r="50" spans="1:5" x14ac:dyDescent="0.25">
      <c r="A50">
        <v>2064</v>
      </c>
      <c r="C50">
        <v>16</v>
      </c>
      <c r="D50" s="1">
        <f t="shared" si="2"/>
        <v>5544007.8588134339</v>
      </c>
      <c r="E50" s="1">
        <f t="shared" si="3"/>
        <v>5921000.3932127478</v>
      </c>
    </row>
    <row r="51" spans="1:5" x14ac:dyDescent="0.25">
      <c r="A51">
        <v>2065</v>
      </c>
      <c r="C51">
        <v>17</v>
      </c>
      <c r="D51" s="1">
        <f t="shared" si="2"/>
        <v>5501000.3932127478</v>
      </c>
      <c r="E51" s="1">
        <f t="shared" si="3"/>
        <v>5875068.4199512154</v>
      </c>
    </row>
    <row r="52" spans="1:5" x14ac:dyDescent="0.25">
      <c r="A52">
        <v>2066</v>
      </c>
      <c r="C52">
        <v>18</v>
      </c>
      <c r="D52" s="1">
        <f t="shared" si="2"/>
        <v>5455068.4199512154</v>
      </c>
      <c r="E52" s="1">
        <f t="shared" si="3"/>
        <v>5826013.0725078983</v>
      </c>
    </row>
    <row r="53" spans="1:5" x14ac:dyDescent="0.25">
      <c r="A53">
        <v>2067</v>
      </c>
      <c r="C53">
        <v>19</v>
      </c>
      <c r="D53" s="1">
        <f t="shared" si="2"/>
        <v>5406013.0725078983</v>
      </c>
      <c r="E53" s="1">
        <f t="shared" si="3"/>
        <v>5773621.9614384361</v>
      </c>
    </row>
    <row r="54" spans="1:5" x14ac:dyDescent="0.25">
      <c r="A54">
        <v>2068</v>
      </c>
      <c r="C54">
        <v>20</v>
      </c>
      <c r="D54" s="1">
        <f t="shared" si="2"/>
        <v>5353621.9614384361</v>
      </c>
      <c r="E54" s="1">
        <f t="shared" si="3"/>
        <v>5717668.2548162499</v>
      </c>
    </row>
    <row r="55" spans="1:5" x14ac:dyDescent="0.25">
      <c r="A55">
        <v>2069</v>
      </c>
      <c r="C55">
        <v>21</v>
      </c>
      <c r="D55" s="1">
        <f t="shared" si="2"/>
        <v>5297668.2548162499</v>
      </c>
      <c r="E55" s="1">
        <f t="shared" si="3"/>
        <v>5657909.6961437557</v>
      </c>
    </row>
    <row r="56" spans="1:5" x14ac:dyDescent="0.25">
      <c r="A56">
        <v>2070</v>
      </c>
      <c r="C56">
        <v>22</v>
      </c>
      <c r="D56" s="1">
        <f t="shared" si="2"/>
        <v>5237909.6961437557</v>
      </c>
      <c r="E56" s="1">
        <f t="shared" si="3"/>
        <v>5594087.5554815317</v>
      </c>
    </row>
    <row r="57" spans="1:5" x14ac:dyDescent="0.25">
      <c r="A57">
        <v>2071</v>
      </c>
      <c r="C57">
        <v>23</v>
      </c>
      <c r="D57" s="1">
        <f t="shared" si="2"/>
        <v>5174087.5554815317</v>
      </c>
      <c r="E57" s="1">
        <f t="shared" si="3"/>
        <v>5525925.5092542758</v>
      </c>
    </row>
    <row r="58" spans="1:5" x14ac:dyDescent="0.25">
      <c r="A58">
        <v>2072</v>
      </c>
      <c r="C58">
        <v>24</v>
      </c>
      <c r="D58" s="1">
        <f t="shared" si="2"/>
        <v>5105925.5092542758</v>
      </c>
      <c r="E58" s="1">
        <f t="shared" si="3"/>
        <v>5453128.4438835671</v>
      </c>
    </row>
    <row r="59" spans="1:5" x14ac:dyDescent="0.25">
      <c r="A59">
        <v>2073</v>
      </c>
      <c r="C59">
        <v>25</v>
      </c>
      <c r="D59" s="1">
        <f t="shared" si="2"/>
        <v>5033128.4438835671</v>
      </c>
      <c r="E59" s="1">
        <f t="shared" si="3"/>
        <v>5375381.1780676497</v>
      </c>
    </row>
    <row r="60" spans="1:5" x14ac:dyDescent="0.25">
      <c r="A60">
        <v>2074</v>
      </c>
      <c r="C60">
        <v>26</v>
      </c>
      <c r="D60" s="1">
        <f t="shared" si="2"/>
        <v>4955381.1780676497</v>
      </c>
      <c r="E60" s="1">
        <f t="shared" si="3"/>
        <v>5292347.0981762502</v>
      </c>
    </row>
    <row r="61" spans="1:5" x14ac:dyDescent="0.25">
      <c r="A61">
        <v>2075</v>
      </c>
      <c r="C61">
        <v>27</v>
      </c>
      <c r="D61" s="1">
        <f t="shared" si="2"/>
        <v>4872347.0981762502</v>
      </c>
      <c r="E61" s="1">
        <f t="shared" si="3"/>
        <v>5203666.7008522358</v>
      </c>
    </row>
    <row r="62" spans="1:5" x14ac:dyDescent="0.25">
      <c r="A62">
        <v>2076</v>
      </c>
      <c r="C62">
        <v>28</v>
      </c>
      <c r="D62" s="1">
        <f t="shared" si="2"/>
        <v>4783666.7008522358</v>
      </c>
      <c r="E62" s="1">
        <f t="shared" si="3"/>
        <v>5108956.0365101881</v>
      </c>
    </row>
    <row r="63" spans="1:5" x14ac:dyDescent="0.25">
      <c r="A63">
        <v>2077</v>
      </c>
      <c r="C63">
        <v>29</v>
      </c>
      <c r="D63" s="1">
        <f t="shared" si="2"/>
        <v>4688956.0365101881</v>
      </c>
      <c r="E63" s="1">
        <f t="shared" si="3"/>
        <v>5007805.0469928812</v>
      </c>
    </row>
    <row r="64" spans="1:5" x14ac:dyDescent="0.25">
      <c r="A64">
        <v>2078</v>
      </c>
      <c r="C64">
        <v>30</v>
      </c>
      <c r="D64" s="1">
        <f t="shared" si="2"/>
        <v>4587805.0469928812</v>
      </c>
      <c r="E64" s="1">
        <f t="shared" si="3"/>
        <v>4899775.7901883973</v>
      </c>
    </row>
    <row r="65" spans="1:5" x14ac:dyDescent="0.25">
      <c r="A65">
        <v>2079</v>
      </c>
      <c r="C65">
        <v>31</v>
      </c>
      <c r="D65" s="1">
        <f t="shared" si="2"/>
        <v>4479775.7901883973</v>
      </c>
      <c r="E65" s="1">
        <f t="shared" si="3"/>
        <v>4784400.5439212089</v>
      </c>
    </row>
    <row r="66" spans="1:5" x14ac:dyDescent="0.25">
      <c r="A66">
        <v>2080</v>
      </c>
      <c r="C66">
        <v>32</v>
      </c>
      <c r="D66" s="1">
        <f t="shared" si="2"/>
        <v>4364400.5439212089</v>
      </c>
      <c r="E66" s="1">
        <f t="shared" si="3"/>
        <v>4661179.7809078516</v>
      </c>
    </row>
    <row r="67" spans="1:5" x14ac:dyDescent="0.25">
      <c r="A67">
        <v>2081</v>
      </c>
      <c r="C67">
        <v>33</v>
      </c>
      <c r="D67" s="1">
        <f t="shared" si="2"/>
        <v>4241179.7809078516</v>
      </c>
      <c r="E67" s="1">
        <f t="shared" si="3"/>
        <v>4529580.0060095862</v>
      </c>
    </row>
    <row r="68" spans="1:5" x14ac:dyDescent="0.25">
      <c r="A68">
        <v>2082</v>
      </c>
      <c r="C68">
        <v>34</v>
      </c>
      <c r="D68" s="1">
        <f t="shared" si="2"/>
        <v>4109580.0060095862</v>
      </c>
      <c r="E68" s="1">
        <f t="shared" si="3"/>
        <v>4389031.4464182379</v>
      </c>
    </row>
    <row r="69" spans="1:5" x14ac:dyDescent="0.25">
      <c r="A69">
        <v>2083</v>
      </c>
      <c r="C69">
        <v>35</v>
      </c>
      <c r="D69" s="1">
        <f t="shared" si="2"/>
        <v>3969031.4464182379</v>
      </c>
      <c r="E69" s="1">
        <f t="shared" si="3"/>
        <v>4238925.5847746786</v>
      </c>
    </row>
    <row r="70" spans="1:5" x14ac:dyDescent="0.25">
      <c r="A70">
        <v>2084</v>
      </c>
      <c r="C70">
        <v>36</v>
      </c>
      <c r="D70" s="1">
        <f t="shared" si="2"/>
        <v>3818925.5847746786</v>
      </c>
      <c r="E70" s="1">
        <f t="shared" si="3"/>
        <v>4078612.5245393571</v>
      </c>
    </row>
    <row r="71" spans="1:5" x14ac:dyDescent="0.25">
      <c r="A71">
        <v>2085</v>
      </c>
      <c r="C71">
        <v>37</v>
      </c>
      <c r="D71" s="1">
        <f t="shared" si="2"/>
        <v>3658612.5245393571</v>
      </c>
      <c r="E71" s="1">
        <f t="shared" si="3"/>
        <v>3907398.1762080337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34" workbookViewId="0">
      <selection activeCell="E77" sqref="E77"/>
    </sheetView>
  </sheetViews>
  <sheetFormatPr defaultRowHeight="14.4" x14ac:dyDescent="0.25"/>
  <cols>
    <col min="1" max="1" width="11.6640625" bestFit="1" customWidth="1"/>
    <col min="2" max="2" width="13.88671875" bestFit="1" customWidth="1"/>
    <col min="3" max="3" width="9.5546875" bestFit="1" customWidth="1"/>
    <col min="4" max="4" width="15.44140625" style="1" bestFit="1" customWidth="1"/>
    <col min="5" max="5" width="17.44140625" style="1" bestFit="1" customWidth="1"/>
  </cols>
  <sheetData>
    <row r="1" spans="1:5" x14ac:dyDescent="0.25">
      <c r="A1" t="s">
        <v>5</v>
      </c>
      <c r="B1" t="s">
        <v>0</v>
      </c>
      <c r="C1" t="s">
        <v>1</v>
      </c>
      <c r="D1" s="1" t="s">
        <v>2</v>
      </c>
      <c r="E1" s="1" t="s">
        <v>3</v>
      </c>
    </row>
    <row r="2" spans="1:5" x14ac:dyDescent="0.25">
      <c r="A2">
        <v>2048</v>
      </c>
      <c r="B2">
        <v>60000</v>
      </c>
      <c r="C2">
        <v>0</v>
      </c>
      <c r="D2" s="1">
        <f>POWER(1.026,C2)</f>
        <v>1</v>
      </c>
      <c r="E2" s="1">
        <v>72000</v>
      </c>
    </row>
    <row r="3" spans="1:5" x14ac:dyDescent="0.25">
      <c r="A3">
        <v>2047</v>
      </c>
      <c r="B3">
        <v>60000</v>
      </c>
      <c r="C3">
        <v>1</v>
      </c>
      <c r="D3" s="1">
        <f t="shared" ref="D3:D33" si="0">POWER(1.026,C3)</f>
        <v>1.026</v>
      </c>
      <c r="E3" s="1">
        <f>B3*D3</f>
        <v>61560</v>
      </c>
    </row>
    <row r="4" spans="1:5" x14ac:dyDescent="0.25">
      <c r="A4">
        <v>2046</v>
      </c>
      <c r="B4">
        <v>60000</v>
      </c>
      <c r="C4">
        <v>2</v>
      </c>
      <c r="D4" s="1">
        <f t="shared" si="0"/>
        <v>1.0526759999999999</v>
      </c>
      <c r="E4" s="1">
        <f t="shared" ref="E4:E33" si="1">B4*D4</f>
        <v>63160.56</v>
      </c>
    </row>
    <row r="5" spans="1:5" x14ac:dyDescent="0.25">
      <c r="A5">
        <v>2045</v>
      </c>
      <c r="B5">
        <v>60000</v>
      </c>
      <c r="C5">
        <v>3</v>
      </c>
      <c r="D5" s="1">
        <f t="shared" si="0"/>
        <v>1.0800455760000001</v>
      </c>
      <c r="E5" s="1">
        <f t="shared" si="1"/>
        <v>64802.734560000004</v>
      </c>
    </row>
    <row r="6" spans="1:5" x14ac:dyDescent="0.25">
      <c r="A6">
        <v>2044</v>
      </c>
      <c r="B6">
        <v>60000</v>
      </c>
      <c r="C6">
        <v>4</v>
      </c>
      <c r="D6" s="1">
        <f t="shared" si="0"/>
        <v>1.1081267609759999</v>
      </c>
      <c r="E6" s="1">
        <f t="shared" si="1"/>
        <v>66487.605658560002</v>
      </c>
    </row>
    <row r="7" spans="1:5" x14ac:dyDescent="0.25">
      <c r="A7">
        <v>2043</v>
      </c>
      <c r="B7">
        <v>60000</v>
      </c>
      <c r="C7">
        <v>5</v>
      </c>
      <c r="D7" s="1">
        <f t="shared" si="0"/>
        <v>1.136938056761376</v>
      </c>
      <c r="E7" s="1">
        <f t="shared" si="1"/>
        <v>68216.283405682567</v>
      </c>
    </row>
    <row r="8" spans="1:5" x14ac:dyDescent="0.25">
      <c r="A8">
        <v>2042</v>
      </c>
      <c r="B8">
        <v>60000</v>
      </c>
      <c r="C8">
        <v>6</v>
      </c>
      <c r="D8" s="1">
        <f t="shared" si="0"/>
        <v>1.1664984462371717</v>
      </c>
      <c r="E8" s="1">
        <f t="shared" si="1"/>
        <v>69989.906774230301</v>
      </c>
    </row>
    <row r="9" spans="1:5" x14ac:dyDescent="0.25">
      <c r="A9">
        <v>2041</v>
      </c>
      <c r="B9">
        <v>60000</v>
      </c>
      <c r="C9">
        <v>7</v>
      </c>
      <c r="D9" s="1">
        <f t="shared" si="0"/>
        <v>1.1968274058393382</v>
      </c>
      <c r="E9" s="1">
        <f t="shared" si="1"/>
        <v>71809.644350360293</v>
      </c>
    </row>
    <row r="10" spans="1:5" x14ac:dyDescent="0.25">
      <c r="A10">
        <v>2040</v>
      </c>
      <c r="B10">
        <v>60000</v>
      </c>
      <c r="C10">
        <v>8</v>
      </c>
      <c r="D10" s="1">
        <f t="shared" si="0"/>
        <v>1.2279449183911608</v>
      </c>
      <c r="E10" s="1">
        <f t="shared" si="1"/>
        <v>73676.695103469654</v>
      </c>
    </row>
    <row r="11" spans="1:5" x14ac:dyDescent="0.25">
      <c r="A11">
        <v>2039</v>
      </c>
      <c r="B11">
        <v>60000</v>
      </c>
      <c r="C11">
        <v>9</v>
      </c>
      <c r="D11" s="1">
        <f t="shared" si="0"/>
        <v>1.259871486269331</v>
      </c>
      <c r="E11" s="1">
        <f t="shared" si="1"/>
        <v>75592.289176159858</v>
      </c>
    </row>
    <row r="12" spans="1:5" x14ac:dyDescent="0.25">
      <c r="A12">
        <v>2038</v>
      </c>
      <c r="B12">
        <v>60000</v>
      </c>
      <c r="C12">
        <v>10</v>
      </c>
      <c r="D12" s="1">
        <f t="shared" si="0"/>
        <v>1.2926281449123336</v>
      </c>
      <c r="E12" s="1">
        <f t="shared" si="1"/>
        <v>77557.68869474002</v>
      </c>
    </row>
    <row r="13" spans="1:5" x14ac:dyDescent="0.25">
      <c r="A13">
        <v>2037</v>
      </c>
      <c r="B13">
        <v>60000</v>
      </c>
      <c r="C13">
        <v>11</v>
      </c>
      <c r="D13" s="1">
        <f t="shared" si="0"/>
        <v>1.3262364766800543</v>
      </c>
      <c r="E13" s="1">
        <f t="shared" si="1"/>
        <v>79574.18860080326</v>
      </c>
    </row>
    <row r="14" spans="1:5" x14ac:dyDescent="0.25">
      <c r="A14">
        <v>2036</v>
      </c>
      <c r="B14">
        <v>60000</v>
      </c>
      <c r="C14">
        <v>12</v>
      </c>
      <c r="D14" s="1">
        <f t="shared" si="0"/>
        <v>1.3607186250737355</v>
      </c>
      <c r="E14" s="1">
        <f t="shared" si="1"/>
        <v>81643.117504424139</v>
      </c>
    </row>
    <row r="15" spans="1:5" x14ac:dyDescent="0.25">
      <c r="A15">
        <v>2035</v>
      </c>
      <c r="B15">
        <v>60000</v>
      </c>
      <c r="C15">
        <v>13</v>
      </c>
      <c r="D15" s="1">
        <f t="shared" si="0"/>
        <v>1.3960973093256528</v>
      </c>
      <c r="E15" s="1">
        <f t="shared" si="1"/>
        <v>83765.838559539174</v>
      </c>
    </row>
    <row r="16" spans="1:5" x14ac:dyDescent="0.25">
      <c r="A16">
        <v>2034</v>
      </c>
      <c r="B16">
        <v>60000</v>
      </c>
      <c r="C16">
        <v>14</v>
      </c>
      <c r="D16" s="1">
        <f t="shared" si="0"/>
        <v>1.4323958393681198</v>
      </c>
      <c r="E16" s="1">
        <f t="shared" si="1"/>
        <v>85943.750362087187</v>
      </c>
    </row>
    <row r="17" spans="1:5" x14ac:dyDescent="0.25">
      <c r="A17">
        <v>2033</v>
      </c>
      <c r="B17">
        <v>60000</v>
      </c>
      <c r="C17">
        <v>15</v>
      </c>
      <c r="D17" s="1">
        <f t="shared" si="0"/>
        <v>1.4696381311916908</v>
      </c>
      <c r="E17" s="1">
        <f t="shared" si="1"/>
        <v>88178.287871501452</v>
      </c>
    </row>
    <row r="18" spans="1:5" x14ac:dyDescent="0.25">
      <c r="A18">
        <v>2032</v>
      </c>
      <c r="B18">
        <v>60000</v>
      </c>
      <c r="C18">
        <v>16</v>
      </c>
      <c r="D18" s="1">
        <f t="shared" si="0"/>
        <v>1.5078487226026747</v>
      </c>
      <c r="E18" s="1">
        <f t="shared" si="1"/>
        <v>90470.923356160478</v>
      </c>
    </row>
    <row r="19" spans="1:5" x14ac:dyDescent="0.25">
      <c r="A19">
        <v>2031</v>
      </c>
      <c r="B19">
        <v>60000</v>
      </c>
      <c r="C19">
        <v>17</v>
      </c>
      <c r="D19" s="1">
        <f t="shared" si="0"/>
        <v>1.5470527893903443</v>
      </c>
      <c r="E19" s="1">
        <f t="shared" si="1"/>
        <v>92823.167363420653</v>
      </c>
    </row>
    <row r="20" spans="1:5" x14ac:dyDescent="0.25">
      <c r="A20">
        <v>2030</v>
      </c>
      <c r="B20">
        <v>60000</v>
      </c>
      <c r="C20">
        <v>18</v>
      </c>
      <c r="D20" s="1">
        <f t="shared" si="0"/>
        <v>1.5872761619144931</v>
      </c>
      <c r="E20" s="1">
        <f t="shared" si="1"/>
        <v>95236.569714869576</v>
      </c>
    </row>
    <row r="21" spans="1:5" x14ac:dyDescent="0.25">
      <c r="A21">
        <v>2029</v>
      </c>
      <c r="B21">
        <v>60000</v>
      </c>
      <c r="C21">
        <v>19</v>
      </c>
      <c r="D21" s="1">
        <f t="shared" si="0"/>
        <v>1.6285453421242702</v>
      </c>
      <c r="E21" s="1">
        <f t="shared" si="1"/>
        <v>97712.720527456215</v>
      </c>
    </row>
    <row r="22" spans="1:5" x14ac:dyDescent="0.25">
      <c r="A22">
        <v>2028</v>
      </c>
      <c r="B22">
        <v>60000</v>
      </c>
      <c r="C22">
        <v>20</v>
      </c>
      <c r="D22" s="1">
        <f t="shared" si="0"/>
        <v>1.6708875210195009</v>
      </c>
      <c r="E22" s="1">
        <f t="shared" si="1"/>
        <v>100253.25126117005</v>
      </c>
    </row>
    <row r="23" spans="1:5" x14ac:dyDescent="0.25">
      <c r="A23">
        <v>2027</v>
      </c>
      <c r="B23">
        <v>60000</v>
      </c>
      <c r="C23">
        <v>21</v>
      </c>
      <c r="D23" s="1">
        <f t="shared" si="0"/>
        <v>1.7143305965660081</v>
      </c>
      <c r="E23" s="1">
        <f t="shared" si="1"/>
        <v>102859.83579396049</v>
      </c>
    </row>
    <row r="24" spans="1:5" x14ac:dyDescent="0.25">
      <c r="A24">
        <v>2026</v>
      </c>
      <c r="B24">
        <v>60000</v>
      </c>
      <c r="C24">
        <v>22</v>
      </c>
      <c r="D24" s="1">
        <f t="shared" si="0"/>
        <v>1.7589031920767242</v>
      </c>
      <c r="E24" s="1">
        <f t="shared" si="1"/>
        <v>105534.19152460345</v>
      </c>
    </row>
    <row r="25" spans="1:5" x14ac:dyDescent="0.25">
      <c r="A25">
        <v>2025</v>
      </c>
      <c r="B25">
        <v>60000</v>
      </c>
      <c r="C25">
        <v>23</v>
      </c>
      <c r="D25" s="1">
        <f t="shared" si="0"/>
        <v>1.804634675070719</v>
      </c>
      <c r="E25" s="1">
        <f t="shared" si="1"/>
        <v>108278.08050424313</v>
      </c>
    </row>
    <row r="26" spans="1:5" x14ac:dyDescent="0.25">
      <c r="A26">
        <v>2024</v>
      </c>
      <c r="B26">
        <v>60000</v>
      </c>
      <c r="C26">
        <v>24</v>
      </c>
      <c r="D26" s="1">
        <f t="shared" si="0"/>
        <v>1.8515551766225575</v>
      </c>
      <c r="E26" s="1">
        <f t="shared" si="1"/>
        <v>111093.31059735345</v>
      </c>
    </row>
    <row r="27" spans="1:5" x14ac:dyDescent="0.25">
      <c r="A27">
        <v>2023</v>
      </c>
      <c r="B27">
        <v>60000</v>
      </c>
      <c r="C27">
        <v>25</v>
      </c>
      <c r="D27" s="1">
        <f t="shared" si="0"/>
        <v>1.8996956112147438</v>
      </c>
      <c r="E27" s="1">
        <f t="shared" si="1"/>
        <v>113981.73667288462</v>
      </c>
    </row>
    <row r="28" spans="1:5" x14ac:dyDescent="0.25">
      <c r="A28">
        <v>2022</v>
      </c>
      <c r="B28">
        <v>60000</v>
      </c>
      <c r="C28">
        <v>26</v>
      </c>
      <c r="D28" s="1">
        <f>POWER(1.026,C28)</f>
        <v>1.9490876971063271</v>
      </c>
      <c r="E28" s="1">
        <f t="shared" si="1"/>
        <v>116945.26182637963</v>
      </c>
    </row>
    <row r="29" spans="1:5" x14ac:dyDescent="0.25">
      <c r="A29">
        <v>2021</v>
      </c>
      <c r="B29">
        <v>60000</v>
      </c>
      <c r="C29">
        <v>27</v>
      </c>
      <c r="D29" s="1">
        <f t="shared" si="0"/>
        <v>1.9997639772310918</v>
      </c>
      <c r="E29" s="1">
        <f t="shared" si="1"/>
        <v>119985.83863386551</v>
      </c>
    </row>
    <row r="30" spans="1:5" x14ac:dyDescent="0.25">
      <c r="A30">
        <v>2020</v>
      </c>
      <c r="B30">
        <v>60000</v>
      </c>
      <c r="C30">
        <v>28</v>
      </c>
      <c r="D30" s="1">
        <f t="shared" si="0"/>
        <v>2.0517578406390999</v>
      </c>
      <c r="E30" s="1">
        <f t="shared" si="1"/>
        <v>123105.47043834599</v>
      </c>
    </row>
    <row r="31" spans="1:5" x14ac:dyDescent="0.25">
      <c r="A31">
        <v>2019</v>
      </c>
      <c r="B31">
        <v>60000</v>
      </c>
      <c r="C31">
        <v>29</v>
      </c>
      <c r="D31" s="1">
        <f t="shared" si="0"/>
        <v>2.1051035444957167</v>
      </c>
      <c r="E31" s="1">
        <f t="shared" si="1"/>
        <v>126306.21266974301</v>
      </c>
    </row>
    <row r="32" spans="1:5" x14ac:dyDescent="0.25">
      <c r="A32">
        <v>2018</v>
      </c>
      <c r="B32">
        <v>60000</v>
      </c>
      <c r="C32">
        <v>30</v>
      </c>
      <c r="D32" s="1">
        <f t="shared" si="0"/>
        <v>2.1598362366526054</v>
      </c>
      <c r="E32" s="1">
        <f t="shared" si="1"/>
        <v>129590.17419915632</v>
      </c>
    </row>
    <row r="33" spans="1:5" x14ac:dyDescent="0.25">
      <c r="A33">
        <v>2017</v>
      </c>
      <c r="B33">
        <v>60000</v>
      </c>
      <c r="C33">
        <v>31</v>
      </c>
      <c r="D33" s="1">
        <f t="shared" si="0"/>
        <v>2.2159919788055729</v>
      </c>
      <c r="E33" s="1">
        <f t="shared" si="1"/>
        <v>132959.51872833437</v>
      </c>
    </row>
    <row r="34" spans="1:5" x14ac:dyDescent="0.25">
      <c r="A34">
        <v>2048</v>
      </c>
      <c r="D34" s="1" t="s">
        <v>4</v>
      </c>
      <c r="E34" s="2">
        <f>SUM(E2:E33)</f>
        <v>2951094.8544335053</v>
      </c>
    </row>
    <row r="35" spans="1:5" x14ac:dyDescent="0.25">
      <c r="A35">
        <v>2049</v>
      </c>
      <c r="B35">
        <v>120000</v>
      </c>
      <c r="C35">
        <v>1</v>
      </c>
      <c r="D35" s="1">
        <f>E34-120000</f>
        <v>2831094.8544335053</v>
      </c>
      <c r="E35" s="1">
        <f>1.026*D35</f>
        <v>2904703.3206487764</v>
      </c>
    </row>
    <row r="36" spans="1:5" x14ac:dyDescent="0.25">
      <c r="A36">
        <v>2050</v>
      </c>
      <c r="B36" s="4">
        <v>2.5999999999999999E-2</v>
      </c>
      <c r="C36">
        <v>2</v>
      </c>
      <c r="D36" s="1">
        <f t="shared" ref="D36:D71" si="2">E35-120000</f>
        <v>2784703.3206487764</v>
      </c>
      <c r="E36" s="1">
        <f t="shared" ref="E36:E71" si="3">1.026*D36</f>
        <v>2857105.6069856444</v>
      </c>
    </row>
    <row r="37" spans="1:5" x14ac:dyDescent="0.25">
      <c r="A37">
        <v>2051</v>
      </c>
      <c r="C37">
        <v>3</v>
      </c>
      <c r="D37" s="1">
        <f t="shared" si="2"/>
        <v>2737105.6069856444</v>
      </c>
      <c r="E37" s="1">
        <f t="shared" si="3"/>
        <v>2808270.3527672715</v>
      </c>
    </row>
    <row r="38" spans="1:5" x14ac:dyDescent="0.25">
      <c r="A38">
        <v>2052</v>
      </c>
      <c r="C38">
        <v>4</v>
      </c>
      <c r="D38" s="1">
        <f t="shared" si="2"/>
        <v>2688270.3527672715</v>
      </c>
      <c r="E38" s="1">
        <f t="shared" si="3"/>
        <v>2758165.3819392207</v>
      </c>
    </row>
    <row r="39" spans="1:5" x14ac:dyDescent="0.25">
      <c r="A39">
        <v>2053</v>
      </c>
      <c r="C39">
        <v>5</v>
      </c>
      <c r="D39" s="1">
        <f t="shared" si="2"/>
        <v>2638165.3819392207</v>
      </c>
      <c r="E39" s="1">
        <f t="shared" si="3"/>
        <v>2706757.6818696405</v>
      </c>
    </row>
    <row r="40" spans="1:5" x14ac:dyDescent="0.25">
      <c r="A40">
        <v>2054</v>
      </c>
      <c r="C40">
        <v>6</v>
      </c>
      <c r="D40" s="1">
        <f t="shared" si="2"/>
        <v>2586757.6818696405</v>
      </c>
      <c r="E40" s="1">
        <f t="shared" si="3"/>
        <v>2654013.3815982514</v>
      </c>
    </row>
    <row r="41" spans="1:5" x14ac:dyDescent="0.25">
      <c r="A41">
        <v>2055</v>
      </c>
      <c r="C41">
        <v>7</v>
      </c>
      <c r="D41" s="1">
        <f t="shared" si="2"/>
        <v>2534013.3815982514</v>
      </c>
      <c r="E41" s="1">
        <f t="shared" si="3"/>
        <v>2599897.7295198059</v>
      </c>
    </row>
    <row r="42" spans="1:5" x14ac:dyDescent="0.25">
      <c r="A42">
        <v>2056</v>
      </c>
      <c r="C42">
        <v>8</v>
      </c>
      <c r="D42" s="1">
        <f t="shared" si="2"/>
        <v>2479897.7295198059</v>
      </c>
      <c r="E42" s="1">
        <f t="shared" si="3"/>
        <v>2544375.0704873209</v>
      </c>
    </row>
    <row r="43" spans="1:5" x14ac:dyDescent="0.25">
      <c r="A43">
        <v>2057</v>
      </c>
      <c r="C43">
        <v>9</v>
      </c>
      <c r="D43" s="1">
        <f t="shared" si="2"/>
        <v>2424375.0704873209</v>
      </c>
      <c r="E43" s="1">
        <f t="shared" si="3"/>
        <v>2487408.8223199914</v>
      </c>
    </row>
    <row r="44" spans="1:5" x14ac:dyDescent="0.25">
      <c r="A44">
        <v>2058</v>
      </c>
      <c r="C44">
        <v>10</v>
      </c>
      <c r="D44" s="1">
        <f t="shared" si="2"/>
        <v>2367408.8223199914</v>
      </c>
      <c r="E44" s="1">
        <f t="shared" si="3"/>
        <v>2428961.4517003112</v>
      </c>
    </row>
    <row r="45" spans="1:5" x14ac:dyDescent="0.25">
      <c r="A45">
        <v>2059</v>
      </c>
      <c r="C45">
        <v>11</v>
      </c>
      <c r="D45" s="1">
        <f t="shared" si="2"/>
        <v>2308961.4517003112</v>
      </c>
      <c r="E45" s="1">
        <f t="shared" si="3"/>
        <v>2368994.4494445194</v>
      </c>
    </row>
    <row r="46" spans="1:5" x14ac:dyDescent="0.25">
      <c r="A46">
        <v>2060</v>
      </c>
      <c r="C46">
        <v>12</v>
      </c>
      <c r="D46" s="1">
        <f t="shared" si="2"/>
        <v>2248994.4494445194</v>
      </c>
      <c r="E46" s="1">
        <f t="shared" si="3"/>
        <v>2307468.3051300771</v>
      </c>
    </row>
    <row r="47" spans="1:5" x14ac:dyDescent="0.25">
      <c r="A47">
        <v>2061</v>
      </c>
      <c r="C47">
        <v>13</v>
      </c>
      <c r="D47" s="1">
        <f t="shared" si="2"/>
        <v>2187468.3051300771</v>
      </c>
      <c r="E47" s="1">
        <f t="shared" si="3"/>
        <v>2244342.4810634591</v>
      </c>
    </row>
    <row r="48" spans="1:5" x14ac:dyDescent="0.25">
      <c r="A48">
        <v>2062</v>
      </c>
      <c r="C48">
        <v>14</v>
      </c>
      <c r="D48" s="1">
        <f t="shared" si="2"/>
        <v>2124342.4810634591</v>
      </c>
      <c r="E48" s="1">
        <f t="shared" si="3"/>
        <v>2179575.3855711091</v>
      </c>
    </row>
    <row r="49" spans="1:5" x14ac:dyDescent="0.25">
      <c r="A49">
        <v>2063</v>
      </c>
      <c r="C49">
        <v>15</v>
      </c>
      <c r="D49" s="1">
        <f t="shared" si="2"/>
        <v>2059575.3855711091</v>
      </c>
      <c r="E49" s="1">
        <f t="shared" si="3"/>
        <v>2113124.3455959582</v>
      </c>
    </row>
    <row r="50" spans="1:5" x14ac:dyDescent="0.25">
      <c r="A50">
        <v>2064</v>
      </c>
      <c r="C50">
        <v>16</v>
      </c>
      <c r="D50" s="1">
        <f t="shared" si="2"/>
        <v>1993124.3455959582</v>
      </c>
      <c r="E50" s="1">
        <f t="shared" si="3"/>
        <v>2044945.5785814531</v>
      </c>
    </row>
    <row r="51" spans="1:5" x14ac:dyDescent="0.25">
      <c r="A51">
        <v>2065</v>
      </c>
      <c r="C51">
        <v>17</v>
      </c>
      <c r="D51" s="1">
        <f t="shared" si="2"/>
        <v>1924945.5785814531</v>
      </c>
      <c r="E51" s="1">
        <f t="shared" si="3"/>
        <v>1974994.1636245709</v>
      </c>
    </row>
    <row r="52" spans="1:5" x14ac:dyDescent="0.25">
      <c r="A52">
        <v>2066</v>
      </c>
      <c r="C52">
        <v>18</v>
      </c>
      <c r="D52" s="1">
        <f t="shared" si="2"/>
        <v>1854994.1636245709</v>
      </c>
      <c r="E52" s="1">
        <f t="shared" si="3"/>
        <v>1903224.0118788099</v>
      </c>
    </row>
    <row r="53" spans="1:5" x14ac:dyDescent="0.25">
      <c r="A53">
        <v>2067</v>
      </c>
      <c r="C53">
        <v>19</v>
      </c>
      <c r="D53" s="1">
        <f t="shared" si="2"/>
        <v>1783224.0118788099</v>
      </c>
      <c r="E53" s="1">
        <f t="shared" si="3"/>
        <v>1829587.8361876591</v>
      </c>
    </row>
    <row r="54" spans="1:5" x14ac:dyDescent="0.25">
      <c r="A54">
        <v>2068</v>
      </c>
      <c r="C54">
        <v>20</v>
      </c>
      <c r="D54" s="1">
        <f t="shared" si="2"/>
        <v>1709587.8361876591</v>
      </c>
      <c r="E54" s="1">
        <f t="shared" si="3"/>
        <v>1754037.1199285383</v>
      </c>
    </row>
    <row r="55" spans="1:5" x14ac:dyDescent="0.25">
      <c r="A55">
        <v>2069</v>
      </c>
      <c r="C55">
        <v>21</v>
      </c>
      <c r="D55" s="1">
        <f t="shared" si="2"/>
        <v>1634037.1199285383</v>
      </c>
      <c r="E55" s="1">
        <f t="shared" si="3"/>
        <v>1676522.0850466804</v>
      </c>
    </row>
    <row r="56" spans="1:5" x14ac:dyDescent="0.25">
      <c r="A56">
        <v>2070</v>
      </c>
      <c r="C56">
        <v>22</v>
      </c>
      <c r="D56" s="1">
        <f t="shared" si="2"/>
        <v>1556522.0850466804</v>
      </c>
      <c r="E56" s="1">
        <f t="shared" si="3"/>
        <v>1596991.6592578941</v>
      </c>
    </row>
    <row r="57" spans="1:5" x14ac:dyDescent="0.25">
      <c r="A57">
        <v>2071</v>
      </c>
      <c r="C57">
        <v>23</v>
      </c>
      <c r="D57" s="1">
        <f t="shared" si="2"/>
        <v>1476991.6592578941</v>
      </c>
      <c r="E57" s="1">
        <f t="shared" si="3"/>
        <v>1515393.4423985993</v>
      </c>
    </row>
    <row r="58" spans="1:5" x14ac:dyDescent="0.25">
      <c r="A58">
        <v>2072</v>
      </c>
      <c r="C58">
        <v>24</v>
      </c>
      <c r="D58" s="1">
        <f t="shared" si="2"/>
        <v>1395393.4423985993</v>
      </c>
      <c r="E58" s="1">
        <f t="shared" si="3"/>
        <v>1431673.6719009629</v>
      </c>
    </row>
    <row r="59" spans="1:5" x14ac:dyDescent="0.25">
      <c r="A59">
        <v>2073</v>
      </c>
      <c r="C59">
        <v>25</v>
      </c>
      <c r="D59" s="1">
        <f t="shared" si="2"/>
        <v>1311673.6719009629</v>
      </c>
      <c r="E59" s="1">
        <f t="shared" si="3"/>
        <v>1345777.1873703881</v>
      </c>
    </row>
    <row r="60" spans="1:5" x14ac:dyDescent="0.25">
      <c r="A60">
        <v>2074</v>
      </c>
      <c r="C60">
        <v>26</v>
      </c>
      <c r="D60" s="1">
        <f t="shared" si="2"/>
        <v>1225777.1873703881</v>
      </c>
      <c r="E60" s="1">
        <f t="shared" si="3"/>
        <v>1257647.3942420182</v>
      </c>
    </row>
    <row r="61" spans="1:5" x14ac:dyDescent="0.25">
      <c r="A61">
        <v>2075</v>
      </c>
      <c r="C61">
        <v>27</v>
      </c>
      <c r="D61" s="1">
        <f t="shared" si="2"/>
        <v>1137647.3942420182</v>
      </c>
      <c r="E61" s="1">
        <f t="shared" si="3"/>
        <v>1167226.2264923106</v>
      </c>
    </row>
    <row r="62" spans="1:5" x14ac:dyDescent="0.25">
      <c r="A62">
        <v>2076</v>
      </c>
      <c r="C62">
        <v>28</v>
      </c>
      <c r="D62" s="1">
        <f t="shared" si="2"/>
        <v>1047226.2264923106</v>
      </c>
      <c r="E62" s="1">
        <f>1.026*D62</f>
        <v>1074454.1083811107</v>
      </c>
    </row>
    <row r="63" spans="1:5" x14ac:dyDescent="0.25">
      <c r="A63">
        <v>2077</v>
      </c>
      <c r="C63">
        <v>29</v>
      </c>
      <c r="D63" s="1">
        <f t="shared" si="2"/>
        <v>954454.10838111071</v>
      </c>
      <c r="E63" s="1">
        <f t="shared" si="3"/>
        <v>979269.9151990196</v>
      </c>
    </row>
    <row r="64" spans="1:5" x14ac:dyDescent="0.25">
      <c r="A64">
        <v>2078</v>
      </c>
      <c r="C64">
        <v>30</v>
      </c>
      <c r="D64" s="1">
        <f t="shared" si="2"/>
        <v>859269.9151990196</v>
      </c>
      <c r="E64" s="1">
        <f t="shared" si="3"/>
        <v>881610.9329941941</v>
      </c>
    </row>
    <row r="65" spans="1:5" x14ac:dyDescent="0.25">
      <c r="A65">
        <v>2079</v>
      </c>
      <c r="C65">
        <v>31</v>
      </c>
      <c r="D65" s="1">
        <f t="shared" si="2"/>
        <v>761610.9329941941</v>
      </c>
      <c r="E65" s="1">
        <f t="shared" si="3"/>
        <v>781412.81725204317</v>
      </c>
    </row>
    <row r="66" spans="1:5" x14ac:dyDescent="0.25">
      <c r="A66">
        <v>2080</v>
      </c>
      <c r="C66">
        <v>32</v>
      </c>
      <c r="D66" s="1">
        <f t="shared" si="2"/>
        <v>661412.81725204317</v>
      </c>
      <c r="E66" s="1">
        <f t="shared" si="3"/>
        <v>678609.55050059629</v>
      </c>
    </row>
    <row r="67" spans="1:5" x14ac:dyDescent="0.25">
      <c r="A67">
        <v>2081</v>
      </c>
      <c r="C67">
        <v>33</v>
      </c>
      <c r="D67" s="1">
        <f t="shared" si="2"/>
        <v>558609.55050059629</v>
      </c>
      <c r="E67" s="1">
        <f t="shared" si="3"/>
        <v>573133.39881361183</v>
      </c>
    </row>
    <row r="68" spans="1:5" x14ac:dyDescent="0.25">
      <c r="A68">
        <v>2082</v>
      </c>
      <c r="C68">
        <v>34</v>
      </c>
      <c r="D68" s="1">
        <f t="shared" si="2"/>
        <v>453133.39881361183</v>
      </c>
      <c r="E68" s="1">
        <f t="shared" si="3"/>
        <v>464914.86718276574</v>
      </c>
    </row>
    <row r="69" spans="1:5" x14ac:dyDescent="0.25">
      <c r="A69">
        <v>2083</v>
      </c>
      <c r="C69">
        <v>35</v>
      </c>
      <c r="D69" s="1">
        <f t="shared" si="2"/>
        <v>344914.86718276574</v>
      </c>
      <c r="E69" s="1">
        <f t="shared" si="3"/>
        <v>353882.65372951765</v>
      </c>
    </row>
    <row r="70" spans="1:5" x14ac:dyDescent="0.25">
      <c r="A70">
        <v>2084</v>
      </c>
      <c r="C70">
        <v>36</v>
      </c>
      <c r="D70" s="1">
        <f t="shared" si="2"/>
        <v>233882.65372951765</v>
      </c>
      <c r="E70" s="1">
        <f t="shared" si="3"/>
        <v>239963.60272648511</v>
      </c>
    </row>
    <row r="71" spans="1:5" x14ac:dyDescent="0.25">
      <c r="A71">
        <v>2085</v>
      </c>
      <c r="C71">
        <v>37</v>
      </c>
      <c r="D71" s="1">
        <f t="shared" si="2"/>
        <v>119963.60272648511</v>
      </c>
      <c r="E71" s="1">
        <f t="shared" si="3"/>
        <v>123082.65639737374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2" workbookViewId="0">
      <selection activeCell="D35" sqref="D35"/>
    </sheetView>
  </sheetViews>
  <sheetFormatPr defaultRowHeight="14.4" x14ac:dyDescent="0.25"/>
  <cols>
    <col min="2" max="2" width="13.88671875" bestFit="1" customWidth="1"/>
    <col min="4" max="4" width="15" bestFit="1" customWidth="1"/>
    <col min="5" max="5" width="14.109375" bestFit="1" customWidth="1"/>
  </cols>
  <sheetData>
    <row r="1" spans="1:5" x14ac:dyDescent="0.25">
      <c r="A1" t="s">
        <v>5</v>
      </c>
      <c r="B1" t="s">
        <v>0</v>
      </c>
      <c r="C1" t="s">
        <v>1</v>
      </c>
      <c r="D1" s="1" t="s">
        <v>2</v>
      </c>
      <c r="E1" s="1" t="s">
        <v>3</v>
      </c>
    </row>
    <row r="2" spans="1:5" x14ac:dyDescent="0.25">
      <c r="A2">
        <v>2048</v>
      </c>
      <c r="B2">
        <v>60000</v>
      </c>
      <c r="C2">
        <v>0</v>
      </c>
      <c r="D2" s="1">
        <f>POWER(1.106,C2)</f>
        <v>1</v>
      </c>
      <c r="E2" s="1">
        <v>72000</v>
      </c>
    </row>
    <row r="3" spans="1:5" x14ac:dyDescent="0.25">
      <c r="A3">
        <v>2047</v>
      </c>
      <c r="B3">
        <v>60000</v>
      </c>
      <c r="C3">
        <v>1</v>
      </c>
      <c r="D3" s="1">
        <f t="shared" ref="D3:D33" si="0">POWER(1.106,C3)</f>
        <v>1.1060000000000001</v>
      </c>
      <c r="E3" s="1">
        <f>B3*D3</f>
        <v>66360</v>
      </c>
    </row>
    <row r="4" spans="1:5" x14ac:dyDescent="0.25">
      <c r="A4">
        <v>2046</v>
      </c>
      <c r="B4">
        <v>60000</v>
      </c>
      <c r="C4">
        <v>2</v>
      </c>
      <c r="D4" s="1">
        <f t="shared" si="0"/>
        <v>1.2232360000000002</v>
      </c>
      <c r="E4" s="1">
        <f t="shared" ref="E4:E33" si="1">B4*D4</f>
        <v>73394.160000000018</v>
      </c>
    </row>
    <row r="5" spans="1:5" x14ac:dyDescent="0.25">
      <c r="A5">
        <v>2045</v>
      </c>
      <c r="B5">
        <v>60000</v>
      </c>
      <c r="C5">
        <v>3</v>
      </c>
      <c r="D5" s="1">
        <f t="shared" si="0"/>
        <v>1.3528990160000003</v>
      </c>
      <c r="E5" s="1">
        <f t="shared" si="1"/>
        <v>81173.940960000022</v>
      </c>
    </row>
    <row r="6" spans="1:5" x14ac:dyDescent="0.25">
      <c r="A6">
        <v>2044</v>
      </c>
      <c r="B6">
        <v>60000</v>
      </c>
      <c r="C6">
        <v>4</v>
      </c>
      <c r="D6" s="1">
        <f t="shared" si="0"/>
        <v>1.4963063116960005</v>
      </c>
      <c r="E6" s="1">
        <f t="shared" si="1"/>
        <v>89778.378701760026</v>
      </c>
    </row>
    <row r="7" spans="1:5" x14ac:dyDescent="0.25">
      <c r="A7">
        <v>2043</v>
      </c>
      <c r="B7">
        <v>60000</v>
      </c>
      <c r="C7">
        <v>5</v>
      </c>
      <c r="D7" s="1">
        <f t="shared" si="0"/>
        <v>1.6549147807357767</v>
      </c>
      <c r="E7" s="1">
        <f t="shared" si="1"/>
        <v>99294.886844146604</v>
      </c>
    </row>
    <row r="8" spans="1:5" x14ac:dyDescent="0.25">
      <c r="A8">
        <v>2042</v>
      </c>
      <c r="B8">
        <v>60000</v>
      </c>
      <c r="C8">
        <v>6</v>
      </c>
      <c r="D8" s="1">
        <f t="shared" si="0"/>
        <v>1.8303357474937691</v>
      </c>
      <c r="E8" s="1">
        <f t="shared" si="1"/>
        <v>109820.14484962614</v>
      </c>
    </row>
    <row r="9" spans="1:5" x14ac:dyDescent="0.25">
      <c r="A9">
        <v>2041</v>
      </c>
      <c r="B9">
        <v>60000</v>
      </c>
      <c r="C9">
        <v>7</v>
      </c>
      <c r="D9" s="1">
        <f t="shared" si="0"/>
        <v>2.0243513367281087</v>
      </c>
      <c r="E9" s="1">
        <f t="shared" si="1"/>
        <v>121461.08020368652</v>
      </c>
    </row>
    <row r="10" spans="1:5" x14ac:dyDescent="0.25">
      <c r="A10">
        <v>2040</v>
      </c>
      <c r="B10">
        <v>60000</v>
      </c>
      <c r="C10">
        <v>8</v>
      </c>
      <c r="D10" s="1">
        <f t="shared" si="0"/>
        <v>2.2389325784212883</v>
      </c>
      <c r="E10" s="1">
        <f t="shared" si="1"/>
        <v>134335.95470527731</v>
      </c>
    </row>
    <row r="11" spans="1:5" x14ac:dyDescent="0.25">
      <c r="A11">
        <v>2039</v>
      </c>
      <c r="B11">
        <v>60000</v>
      </c>
      <c r="C11">
        <v>9</v>
      </c>
      <c r="D11" s="1">
        <f t="shared" si="0"/>
        <v>2.4762594317339452</v>
      </c>
      <c r="E11" s="1">
        <f t="shared" si="1"/>
        <v>148575.56590403672</v>
      </c>
    </row>
    <row r="12" spans="1:5" x14ac:dyDescent="0.25">
      <c r="A12">
        <v>2038</v>
      </c>
      <c r="B12">
        <v>60000</v>
      </c>
      <c r="C12">
        <v>10</v>
      </c>
      <c r="D12" s="1">
        <f t="shared" si="0"/>
        <v>2.7387429314977436</v>
      </c>
      <c r="E12" s="1">
        <f t="shared" si="1"/>
        <v>164324.57588986462</v>
      </c>
    </row>
    <row r="13" spans="1:5" x14ac:dyDescent="0.25">
      <c r="A13">
        <v>2037</v>
      </c>
      <c r="B13">
        <v>60000</v>
      </c>
      <c r="C13">
        <v>11</v>
      </c>
      <c r="D13" s="1">
        <f t="shared" si="0"/>
        <v>3.0290496822365043</v>
      </c>
      <c r="E13" s="1">
        <f t="shared" si="1"/>
        <v>181742.98093419024</v>
      </c>
    </row>
    <row r="14" spans="1:5" x14ac:dyDescent="0.25">
      <c r="A14">
        <v>2036</v>
      </c>
      <c r="B14">
        <v>60000</v>
      </c>
      <c r="C14">
        <v>12</v>
      </c>
      <c r="D14" s="1">
        <f t="shared" si="0"/>
        <v>3.3501289485535741</v>
      </c>
      <c r="E14" s="1">
        <f t="shared" si="1"/>
        <v>201007.73691321444</v>
      </c>
    </row>
    <row r="15" spans="1:5" x14ac:dyDescent="0.25">
      <c r="A15">
        <v>2035</v>
      </c>
      <c r="B15">
        <v>60000</v>
      </c>
      <c r="C15">
        <v>13</v>
      </c>
      <c r="D15" s="1">
        <f t="shared" si="0"/>
        <v>3.7052426171002537</v>
      </c>
      <c r="E15" s="1">
        <f t="shared" si="1"/>
        <v>222314.55702601522</v>
      </c>
    </row>
    <row r="16" spans="1:5" x14ac:dyDescent="0.25">
      <c r="A16">
        <v>2034</v>
      </c>
      <c r="B16">
        <v>60000</v>
      </c>
      <c r="C16">
        <v>14</v>
      </c>
      <c r="D16" s="1">
        <f t="shared" si="0"/>
        <v>4.097998334512881</v>
      </c>
      <c r="E16" s="1">
        <f t="shared" si="1"/>
        <v>245879.90007077286</v>
      </c>
    </row>
    <row r="17" spans="1:5" x14ac:dyDescent="0.25">
      <c r="A17">
        <v>2033</v>
      </c>
      <c r="B17">
        <v>60000</v>
      </c>
      <c r="C17">
        <v>15</v>
      </c>
      <c r="D17" s="1">
        <f t="shared" si="0"/>
        <v>4.5323861579712466</v>
      </c>
      <c r="E17" s="1">
        <f t="shared" si="1"/>
        <v>271943.16947827477</v>
      </c>
    </row>
    <row r="18" spans="1:5" x14ac:dyDescent="0.25">
      <c r="A18">
        <v>2032</v>
      </c>
      <c r="B18">
        <v>60000</v>
      </c>
      <c r="C18">
        <v>16</v>
      </c>
      <c r="D18" s="1">
        <f t="shared" si="0"/>
        <v>5.0128190907161985</v>
      </c>
      <c r="E18" s="1">
        <f t="shared" si="1"/>
        <v>300769.1454429719</v>
      </c>
    </row>
    <row r="19" spans="1:5" x14ac:dyDescent="0.25">
      <c r="A19">
        <v>2031</v>
      </c>
      <c r="B19">
        <v>60000</v>
      </c>
      <c r="C19">
        <v>17</v>
      </c>
      <c r="D19" s="1">
        <f t="shared" si="0"/>
        <v>5.5441779143321162</v>
      </c>
      <c r="E19" s="1">
        <f t="shared" si="1"/>
        <v>332650.67485992698</v>
      </c>
    </row>
    <row r="20" spans="1:5" x14ac:dyDescent="0.25">
      <c r="A20">
        <v>2030</v>
      </c>
      <c r="B20">
        <v>60000</v>
      </c>
      <c r="C20">
        <v>18</v>
      </c>
      <c r="D20" s="1">
        <f t="shared" si="0"/>
        <v>6.1318607732513204</v>
      </c>
      <c r="E20" s="1">
        <f t="shared" si="1"/>
        <v>367911.64639507921</v>
      </c>
    </row>
    <row r="21" spans="1:5" x14ac:dyDescent="0.25">
      <c r="A21">
        <v>2029</v>
      </c>
      <c r="B21">
        <v>60000</v>
      </c>
      <c r="C21">
        <v>19</v>
      </c>
      <c r="D21" s="1">
        <f t="shared" si="0"/>
        <v>6.7818380152159614</v>
      </c>
      <c r="E21" s="1">
        <f t="shared" si="1"/>
        <v>406910.28091295768</v>
      </c>
    </row>
    <row r="22" spans="1:5" x14ac:dyDescent="0.25">
      <c r="A22">
        <v>2028</v>
      </c>
      <c r="B22">
        <v>60000</v>
      </c>
      <c r="C22">
        <v>20</v>
      </c>
      <c r="D22" s="1">
        <f t="shared" si="0"/>
        <v>7.500712844828854</v>
      </c>
      <c r="E22" s="1">
        <f t="shared" si="1"/>
        <v>450042.77068973123</v>
      </c>
    </row>
    <row r="23" spans="1:5" x14ac:dyDescent="0.25">
      <c r="A23">
        <v>2027</v>
      </c>
      <c r="B23">
        <v>60000</v>
      </c>
      <c r="C23">
        <v>21</v>
      </c>
      <c r="D23" s="1">
        <f t="shared" si="0"/>
        <v>8.2957884063807139</v>
      </c>
      <c r="E23" s="1">
        <f t="shared" si="1"/>
        <v>497747.30438284285</v>
      </c>
    </row>
    <row r="24" spans="1:5" x14ac:dyDescent="0.25">
      <c r="A24">
        <v>2026</v>
      </c>
      <c r="B24">
        <v>60000</v>
      </c>
      <c r="C24">
        <v>22</v>
      </c>
      <c r="D24" s="1">
        <f t="shared" si="0"/>
        <v>9.1751419774570699</v>
      </c>
      <c r="E24" s="1">
        <f t="shared" si="1"/>
        <v>550508.51864742418</v>
      </c>
    </row>
    <row r="25" spans="1:5" x14ac:dyDescent="0.25">
      <c r="A25">
        <v>2025</v>
      </c>
      <c r="B25">
        <v>60000</v>
      </c>
      <c r="C25">
        <v>23</v>
      </c>
      <c r="D25" s="1">
        <f t="shared" si="0"/>
        <v>10.147707027067518</v>
      </c>
      <c r="E25" s="1">
        <f t="shared" si="1"/>
        <v>608862.42162405106</v>
      </c>
    </row>
    <row r="26" spans="1:5" x14ac:dyDescent="0.25">
      <c r="A26">
        <v>2024</v>
      </c>
      <c r="B26">
        <v>60000</v>
      </c>
      <c r="C26">
        <v>24</v>
      </c>
      <c r="D26" s="1">
        <f t="shared" si="0"/>
        <v>11.223363971936676</v>
      </c>
      <c r="E26" s="1">
        <f t="shared" si="1"/>
        <v>673401.83831620053</v>
      </c>
    </row>
    <row r="27" spans="1:5" x14ac:dyDescent="0.25">
      <c r="A27">
        <v>2023</v>
      </c>
      <c r="B27">
        <v>60000</v>
      </c>
      <c r="C27">
        <v>25</v>
      </c>
      <c r="D27" s="1">
        <f>POWER(1.106,C27)</f>
        <v>12.413040552961967</v>
      </c>
      <c r="E27" s="1">
        <f t="shared" si="1"/>
        <v>744782.43317771796</v>
      </c>
    </row>
    <row r="28" spans="1:5" x14ac:dyDescent="0.25">
      <c r="A28">
        <v>2022</v>
      </c>
      <c r="B28">
        <v>60000</v>
      </c>
      <c r="C28">
        <v>26</v>
      </c>
      <c r="D28" s="1">
        <f t="shared" si="0"/>
        <v>13.728822851575934</v>
      </c>
      <c r="E28" s="1">
        <f t="shared" si="1"/>
        <v>823729.37109455606</v>
      </c>
    </row>
    <row r="29" spans="1:5" x14ac:dyDescent="0.25">
      <c r="A29">
        <v>2021</v>
      </c>
      <c r="B29">
        <v>60000</v>
      </c>
      <c r="C29">
        <v>27</v>
      </c>
      <c r="D29" s="1">
        <f t="shared" si="0"/>
        <v>15.184078073842983</v>
      </c>
      <c r="E29" s="1">
        <f t="shared" si="1"/>
        <v>911044.68443057896</v>
      </c>
    </row>
    <row r="30" spans="1:5" x14ac:dyDescent="0.25">
      <c r="A30">
        <v>2020</v>
      </c>
      <c r="B30">
        <v>60000</v>
      </c>
      <c r="C30">
        <v>28</v>
      </c>
      <c r="D30" s="1">
        <f t="shared" si="0"/>
        <v>16.793590349670342</v>
      </c>
      <c r="E30" s="1">
        <f t="shared" si="1"/>
        <v>1007615.4209802205</v>
      </c>
    </row>
    <row r="31" spans="1:5" x14ac:dyDescent="0.25">
      <c r="A31">
        <v>2019</v>
      </c>
      <c r="B31">
        <v>60000</v>
      </c>
      <c r="C31">
        <v>29</v>
      </c>
      <c r="D31" s="1">
        <f t="shared" si="0"/>
        <v>18.573710926735401</v>
      </c>
      <c r="E31" s="1">
        <f t="shared" si="1"/>
        <v>1114422.6556041241</v>
      </c>
    </row>
    <row r="32" spans="1:5" x14ac:dyDescent="0.25">
      <c r="A32">
        <v>2018</v>
      </c>
      <c r="B32">
        <v>60000</v>
      </c>
      <c r="C32">
        <v>30</v>
      </c>
      <c r="D32" s="1">
        <f t="shared" si="0"/>
        <v>20.542524284969357</v>
      </c>
      <c r="E32" s="1">
        <f t="shared" si="1"/>
        <v>1232551.4570981613</v>
      </c>
    </row>
    <row r="33" spans="1:5" x14ac:dyDescent="0.25">
      <c r="A33">
        <v>2017</v>
      </c>
      <c r="B33">
        <v>60000</v>
      </c>
      <c r="C33">
        <v>31</v>
      </c>
      <c r="D33" s="1">
        <f t="shared" si="0"/>
        <v>22.720031859176107</v>
      </c>
      <c r="E33" s="1">
        <f t="shared" si="1"/>
        <v>1363201.9115505663</v>
      </c>
    </row>
    <row r="34" spans="1:5" x14ac:dyDescent="0.25">
      <c r="A34">
        <v>2048</v>
      </c>
      <c r="D34" s="1" t="s">
        <v>4</v>
      </c>
      <c r="E34" s="2">
        <f>SUM(E2:E33)</f>
        <v>13669559.567687977</v>
      </c>
    </row>
    <row r="35" spans="1:5" x14ac:dyDescent="0.25">
      <c r="A35">
        <v>2049</v>
      </c>
      <c r="B35">
        <v>1320000</v>
      </c>
      <c r="C35">
        <v>1</v>
      </c>
      <c r="D35" s="1">
        <f>E34-1320000</f>
        <v>12349559.567687977</v>
      </c>
      <c r="E35" s="1">
        <f>1.106*D35</f>
        <v>13658612.881862903</v>
      </c>
    </row>
    <row r="36" spans="1:5" x14ac:dyDescent="0.25">
      <c r="A36">
        <v>2050</v>
      </c>
      <c r="B36" s="3">
        <v>0.106</v>
      </c>
      <c r="C36">
        <v>2</v>
      </c>
      <c r="D36" s="1">
        <f t="shared" ref="D36:D71" si="2">E35-1320000</f>
        <v>12338612.881862903</v>
      </c>
      <c r="E36" s="1">
        <f t="shared" ref="E36:E71" si="3">1.106*D36</f>
        <v>13646505.847340371</v>
      </c>
    </row>
    <row r="37" spans="1:5" x14ac:dyDescent="0.25">
      <c r="A37">
        <v>2051</v>
      </c>
      <c r="C37">
        <v>3</v>
      </c>
      <c r="D37" s="1">
        <f t="shared" si="2"/>
        <v>12326505.847340371</v>
      </c>
      <c r="E37" s="1">
        <f t="shared" si="3"/>
        <v>13633115.467158452</v>
      </c>
    </row>
    <row r="38" spans="1:5" x14ac:dyDescent="0.25">
      <c r="A38">
        <v>2052</v>
      </c>
      <c r="C38">
        <v>4</v>
      </c>
      <c r="D38" s="1">
        <f t="shared" si="2"/>
        <v>12313115.467158452</v>
      </c>
      <c r="E38" s="1">
        <f t="shared" si="3"/>
        <v>13618305.706677249</v>
      </c>
    </row>
    <row r="39" spans="1:5" x14ac:dyDescent="0.25">
      <c r="A39">
        <v>2053</v>
      </c>
      <c r="C39">
        <v>5</v>
      </c>
      <c r="D39" s="1">
        <f t="shared" si="2"/>
        <v>12298305.706677249</v>
      </c>
      <c r="E39" s="1">
        <f t="shared" si="3"/>
        <v>13601926.111585038</v>
      </c>
    </row>
    <row r="40" spans="1:5" x14ac:dyDescent="0.25">
      <c r="A40">
        <v>2054</v>
      </c>
      <c r="C40">
        <v>6</v>
      </c>
      <c r="D40" s="1">
        <f t="shared" si="2"/>
        <v>12281926.111585038</v>
      </c>
      <c r="E40" s="1">
        <f t="shared" si="3"/>
        <v>13583810.279413054</v>
      </c>
    </row>
    <row r="41" spans="1:5" x14ac:dyDescent="0.25">
      <c r="A41">
        <v>2055</v>
      </c>
      <c r="C41">
        <v>7</v>
      </c>
      <c r="D41" s="1">
        <f t="shared" si="2"/>
        <v>12263810.279413054</v>
      </c>
      <c r="E41" s="1">
        <f t="shared" si="3"/>
        <v>13563774.169030838</v>
      </c>
    </row>
    <row r="42" spans="1:5" x14ac:dyDescent="0.25">
      <c r="A42">
        <v>2056</v>
      </c>
      <c r="C42">
        <v>8</v>
      </c>
      <c r="D42" s="1">
        <f t="shared" si="2"/>
        <v>12243774.169030838</v>
      </c>
      <c r="E42" s="1">
        <f t="shared" si="3"/>
        <v>13541614.230948107</v>
      </c>
    </row>
    <row r="43" spans="1:5" x14ac:dyDescent="0.25">
      <c r="A43">
        <v>2057</v>
      </c>
      <c r="C43">
        <v>9</v>
      </c>
      <c r="D43" s="1">
        <f t="shared" si="2"/>
        <v>12221614.230948107</v>
      </c>
      <c r="E43" s="1">
        <f t="shared" si="3"/>
        <v>13517105.339428607</v>
      </c>
    </row>
    <row r="44" spans="1:5" x14ac:dyDescent="0.25">
      <c r="A44">
        <v>2058</v>
      </c>
      <c r="C44">
        <v>10</v>
      </c>
      <c r="D44" s="1">
        <f t="shared" si="2"/>
        <v>12197105.339428607</v>
      </c>
      <c r="E44" s="1">
        <f t="shared" si="3"/>
        <v>13489998.505408041</v>
      </c>
    </row>
    <row r="45" spans="1:5" x14ac:dyDescent="0.25">
      <c r="A45">
        <v>2059</v>
      </c>
      <c r="C45">
        <v>11</v>
      </c>
      <c r="D45" s="1">
        <f t="shared" si="2"/>
        <v>12169998.505408041</v>
      </c>
      <c r="E45" s="1">
        <f t="shared" si="3"/>
        <v>13460018.346981294</v>
      </c>
    </row>
    <row r="46" spans="1:5" x14ac:dyDescent="0.25">
      <c r="A46">
        <v>2060</v>
      </c>
      <c r="C46">
        <v>12</v>
      </c>
      <c r="D46" s="1">
        <f t="shared" si="2"/>
        <v>12140018.346981294</v>
      </c>
      <c r="E46" s="1">
        <f t="shared" si="3"/>
        <v>13426860.291761313</v>
      </c>
    </row>
    <row r="47" spans="1:5" x14ac:dyDescent="0.25">
      <c r="A47">
        <v>2061</v>
      </c>
      <c r="C47">
        <v>13</v>
      </c>
      <c r="D47" s="1">
        <f t="shared" si="2"/>
        <v>12106860.291761313</v>
      </c>
      <c r="E47" s="1">
        <f t="shared" si="3"/>
        <v>13390187.482688013</v>
      </c>
    </row>
    <row r="48" spans="1:5" x14ac:dyDescent="0.25">
      <c r="A48">
        <v>2062</v>
      </c>
      <c r="C48">
        <v>14</v>
      </c>
      <c r="D48" s="1">
        <f t="shared" si="2"/>
        <v>12070187.482688013</v>
      </c>
      <c r="E48" s="1">
        <f t="shared" si="3"/>
        <v>13349627.355852945</v>
      </c>
    </row>
    <row r="49" spans="1:5" x14ac:dyDescent="0.25">
      <c r="A49">
        <v>2063</v>
      </c>
      <c r="C49">
        <v>15</v>
      </c>
      <c r="D49" s="1">
        <f t="shared" si="2"/>
        <v>12029627.355852945</v>
      </c>
      <c r="E49" s="1">
        <f t="shared" si="3"/>
        <v>13304767.855573358</v>
      </c>
    </row>
    <row r="50" spans="1:5" x14ac:dyDescent="0.25">
      <c r="A50">
        <v>2064</v>
      </c>
      <c r="C50">
        <v>16</v>
      </c>
      <c r="D50" s="1">
        <f t="shared" si="2"/>
        <v>11984767.855573358</v>
      </c>
      <c r="E50" s="1">
        <f t="shared" si="3"/>
        <v>13255153.248264136</v>
      </c>
    </row>
    <row r="51" spans="1:5" x14ac:dyDescent="0.25">
      <c r="A51">
        <v>2065</v>
      </c>
      <c r="C51">
        <v>17</v>
      </c>
      <c r="D51" s="1">
        <f t="shared" si="2"/>
        <v>11935153.248264136</v>
      </c>
      <c r="E51" s="1">
        <f t="shared" si="3"/>
        <v>13200279.492580134</v>
      </c>
    </row>
    <row r="52" spans="1:5" x14ac:dyDescent="0.25">
      <c r="A52">
        <v>2066</v>
      </c>
      <c r="C52">
        <v>18</v>
      </c>
      <c r="D52" s="1">
        <f t="shared" si="2"/>
        <v>11880279.492580134</v>
      </c>
      <c r="E52" s="1">
        <f t="shared" si="3"/>
        <v>13139589.118793629</v>
      </c>
    </row>
    <row r="53" spans="1:5" x14ac:dyDescent="0.25">
      <c r="A53">
        <v>2067</v>
      </c>
      <c r="C53">
        <v>19</v>
      </c>
      <c r="D53" s="1">
        <f t="shared" si="2"/>
        <v>11819589.118793629</v>
      </c>
      <c r="E53" s="1">
        <f t="shared" si="3"/>
        <v>13072465.565385755</v>
      </c>
    </row>
    <row r="54" spans="1:5" x14ac:dyDescent="0.25">
      <c r="A54">
        <v>2068</v>
      </c>
      <c r="C54">
        <v>20</v>
      </c>
      <c r="D54" s="1">
        <f t="shared" si="2"/>
        <v>11752465.565385755</v>
      </c>
      <c r="E54" s="1">
        <f t="shared" si="3"/>
        <v>12998226.915316647</v>
      </c>
    </row>
    <row r="55" spans="1:5" x14ac:dyDescent="0.25">
      <c r="A55">
        <v>2069</v>
      </c>
      <c r="C55">
        <v>21</v>
      </c>
      <c r="D55" s="1">
        <f t="shared" si="2"/>
        <v>11678226.915316647</v>
      </c>
      <c r="E55" s="1">
        <f t="shared" si="3"/>
        <v>12916118.968340212</v>
      </c>
    </row>
    <row r="56" spans="1:5" x14ac:dyDescent="0.25">
      <c r="A56">
        <v>2070</v>
      </c>
      <c r="C56">
        <v>22</v>
      </c>
      <c r="D56" s="1">
        <f t="shared" si="2"/>
        <v>11596118.968340212</v>
      </c>
      <c r="E56" s="1">
        <f t="shared" si="3"/>
        <v>12825307.578984275</v>
      </c>
    </row>
    <row r="57" spans="1:5" x14ac:dyDescent="0.25">
      <c r="A57">
        <v>2071</v>
      </c>
      <c r="C57">
        <v>23</v>
      </c>
      <c r="D57" s="1">
        <f t="shared" si="2"/>
        <v>11505307.578984275</v>
      </c>
      <c r="E57" s="1">
        <f t="shared" si="3"/>
        <v>12724870.182356609</v>
      </c>
    </row>
    <row r="58" spans="1:5" x14ac:dyDescent="0.25">
      <c r="A58">
        <v>2072</v>
      </c>
      <c r="C58">
        <v>24</v>
      </c>
      <c r="D58" s="1">
        <f t="shared" si="2"/>
        <v>11404870.182356609</v>
      </c>
      <c r="E58" s="1">
        <f t="shared" si="3"/>
        <v>12613786.421686411</v>
      </c>
    </row>
    <row r="59" spans="1:5" x14ac:dyDescent="0.25">
      <c r="A59">
        <v>2073</v>
      </c>
      <c r="C59">
        <v>25</v>
      </c>
      <c r="D59" s="1">
        <f t="shared" si="2"/>
        <v>11293786.421686411</v>
      </c>
      <c r="E59" s="1">
        <f t="shared" si="3"/>
        <v>12490927.782385172</v>
      </c>
    </row>
    <row r="60" spans="1:5" x14ac:dyDescent="0.25">
      <c r="A60">
        <v>2074</v>
      </c>
      <c r="C60">
        <v>26</v>
      </c>
      <c r="D60" s="1">
        <f t="shared" si="2"/>
        <v>11170927.782385172</v>
      </c>
      <c r="E60" s="1">
        <f t="shared" si="3"/>
        <v>12355046.127318002</v>
      </c>
    </row>
    <row r="61" spans="1:5" x14ac:dyDescent="0.25">
      <c r="A61">
        <v>2075</v>
      </c>
      <c r="C61">
        <v>27</v>
      </c>
      <c r="D61" s="1">
        <f t="shared" si="2"/>
        <v>11035046.127318002</v>
      </c>
      <c r="E61" s="1">
        <f t="shared" si="3"/>
        <v>12204761.016813712</v>
      </c>
    </row>
    <row r="62" spans="1:5" x14ac:dyDescent="0.25">
      <c r="A62">
        <v>2076</v>
      </c>
      <c r="C62">
        <v>28</v>
      </c>
      <c r="D62" s="1">
        <f t="shared" si="2"/>
        <v>10884761.016813712</v>
      </c>
      <c r="E62" s="1">
        <f t="shared" si="3"/>
        <v>12038545.684595967</v>
      </c>
    </row>
    <row r="63" spans="1:5" x14ac:dyDescent="0.25">
      <c r="A63">
        <v>2077</v>
      </c>
      <c r="C63">
        <v>29</v>
      </c>
      <c r="D63" s="1">
        <f t="shared" si="2"/>
        <v>10718545.684595967</v>
      </c>
      <c r="E63" s="1">
        <f t="shared" si="3"/>
        <v>11854711.52716314</v>
      </c>
    </row>
    <row r="64" spans="1:5" x14ac:dyDescent="0.25">
      <c r="A64">
        <v>2078</v>
      </c>
      <c r="C64">
        <v>30</v>
      </c>
      <c r="D64" s="1">
        <f t="shared" si="2"/>
        <v>10534711.52716314</v>
      </c>
      <c r="E64" s="1">
        <f t="shared" si="3"/>
        <v>11651390.949042434</v>
      </c>
    </row>
    <row r="65" spans="1:5" x14ac:dyDescent="0.25">
      <c r="A65">
        <v>2079</v>
      </c>
      <c r="C65">
        <v>31</v>
      </c>
      <c r="D65" s="1">
        <f t="shared" si="2"/>
        <v>10331390.949042434</v>
      </c>
      <c r="E65" s="1">
        <f t="shared" si="3"/>
        <v>11426518.389640933</v>
      </c>
    </row>
    <row r="66" spans="1:5" x14ac:dyDescent="0.25">
      <c r="A66">
        <v>2080</v>
      </c>
      <c r="C66">
        <v>32</v>
      </c>
      <c r="D66" s="1">
        <f t="shared" si="2"/>
        <v>10106518.389640933</v>
      </c>
      <c r="E66" s="1">
        <f t="shared" si="3"/>
        <v>11177809.338942872</v>
      </c>
    </row>
    <row r="67" spans="1:5" x14ac:dyDescent="0.25">
      <c r="A67">
        <v>2081</v>
      </c>
      <c r="C67">
        <v>33</v>
      </c>
      <c r="D67" s="1">
        <f t="shared" si="2"/>
        <v>9857809.3389428724</v>
      </c>
      <c r="E67" s="1">
        <f t="shared" si="3"/>
        <v>10902737.128870817</v>
      </c>
    </row>
    <row r="68" spans="1:5" x14ac:dyDescent="0.25">
      <c r="A68">
        <v>2082</v>
      </c>
      <c r="C68">
        <v>34</v>
      </c>
      <c r="D68" s="1">
        <f t="shared" si="2"/>
        <v>9582737.1288708169</v>
      </c>
      <c r="E68" s="1">
        <f t="shared" si="3"/>
        <v>10598507.264531124</v>
      </c>
    </row>
    <row r="69" spans="1:5" x14ac:dyDescent="0.25">
      <c r="A69">
        <v>2083</v>
      </c>
      <c r="C69">
        <v>35</v>
      </c>
      <c r="D69" s="1">
        <f t="shared" si="2"/>
        <v>9278507.2645311244</v>
      </c>
      <c r="E69" s="1">
        <f t="shared" si="3"/>
        <v>10262029.034571424</v>
      </c>
    </row>
    <row r="70" spans="1:5" x14ac:dyDescent="0.25">
      <c r="A70">
        <v>2084</v>
      </c>
      <c r="C70">
        <v>36</v>
      </c>
      <c r="D70" s="1">
        <f t="shared" si="2"/>
        <v>8942029.0345714241</v>
      </c>
      <c r="E70" s="1">
        <f t="shared" si="3"/>
        <v>9889884.112235995</v>
      </c>
    </row>
    <row r="71" spans="1:5" x14ac:dyDescent="0.25">
      <c r="A71">
        <v>2085</v>
      </c>
      <c r="C71">
        <v>37</v>
      </c>
      <c r="D71" s="1">
        <f t="shared" si="2"/>
        <v>8569884.112235995</v>
      </c>
      <c r="E71" s="1">
        <f t="shared" si="3"/>
        <v>9478291.8281330112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I21" sqref="I21"/>
    </sheetView>
  </sheetViews>
  <sheetFormatPr defaultRowHeight="14.4" x14ac:dyDescent="0.25"/>
  <cols>
    <col min="5" max="5" width="20.44140625" bestFit="1" customWidth="1"/>
    <col min="6" max="6" width="11.6640625" style="1" bestFit="1" customWidth="1"/>
    <col min="7" max="7" width="16.109375" style="6" bestFit="1" customWidth="1"/>
    <col min="10" max="10" width="9.5546875" bestFit="1" customWidth="1"/>
    <col min="11" max="11" width="13.88671875" bestFit="1" customWidth="1"/>
    <col min="13" max="13" width="20.44140625" bestFit="1" customWidth="1"/>
    <col min="14" max="14" width="11.6640625" bestFit="1" customWidth="1"/>
  </cols>
  <sheetData>
    <row r="1" spans="1:21" x14ac:dyDescent="0.25">
      <c r="A1" t="s">
        <v>6</v>
      </c>
      <c r="B1" t="s">
        <v>8</v>
      </c>
      <c r="C1" t="s">
        <v>7</v>
      </c>
      <c r="E1" t="s">
        <v>9</v>
      </c>
      <c r="F1" s="1" t="s">
        <v>10</v>
      </c>
      <c r="G1" s="6" t="s">
        <v>14</v>
      </c>
      <c r="I1" t="s">
        <v>6</v>
      </c>
      <c r="J1" t="s">
        <v>8</v>
      </c>
      <c r="K1" t="s">
        <v>7</v>
      </c>
      <c r="M1" t="s">
        <v>9</v>
      </c>
      <c r="N1" t="s">
        <v>10</v>
      </c>
      <c r="P1" t="s">
        <v>6</v>
      </c>
      <c r="Q1" t="s">
        <v>8</v>
      </c>
      <c r="R1" t="s">
        <v>7</v>
      </c>
      <c r="T1" t="s">
        <v>9</v>
      </c>
      <c r="U1" t="s">
        <v>10</v>
      </c>
    </row>
    <row r="2" spans="1:21" x14ac:dyDescent="0.25">
      <c r="A2">
        <v>2017</v>
      </c>
      <c r="B2">
        <v>60000</v>
      </c>
      <c r="C2">
        <f>POWER(1.03,D2)</f>
        <v>1</v>
      </c>
      <c r="D2">
        <v>0</v>
      </c>
      <c r="E2">
        <f>B2*C2</f>
        <v>60000</v>
      </c>
      <c r="F2" s="1">
        <f>E2/12</f>
        <v>5000</v>
      </c>
      <c r="G2" s="6">
        <v>5000</v>
      </c>
      <c r="I2">
        <v>2017</v>
      </c>
      <c r="J2">
        <v>60000</v>
      </c>
      <c r="K2">
        <f>POWER(1.05,L2)</f>
        <v>1</v>
      </c>
      <c r="L2">
        <v>0</v>
      </c>
      <c r="M2">
        <f>J2*K2</f>
        <v>60000</v>
      </c>
      <c r="N2">
        <f>M2/12</f>
        <v>5000</v>
      </c>
      <c r="P2">
        <v>2017</v>
      </c>
      <c r="Q2">
        <v>60000</v>
      </c>
      <c r="R2">
        <f>POWER(1.04,S2)</f>
        <v>1</v>
      </c>
      <c r="S2">
        <v>0</v>
      </c>
      <c r="T2">
        <f>Q2*R2</f>
        <v>60000</v>
      </c>
      <c r="U2">
        <f>T2/12</f>
        <v>5000</v>
      </c>
    </row>
    <row r="3" spans="1:21" x14ac:dyDescent="0.25">
      <c r="A3">
        <v>2018</v>
      </c>
      <c r="B3">
        <v>60000</v>
      </c>
      <c r="C3">
        <f t="shared" ref="C3:C33" si="0">POWER(1.03,D3)</f>
        <v>1.03</v>
      </c>
      <c r="D3">
        <v>1</v>
      </c>
      <c r="E3">
        <f t="shared" ref="E3:E33" si="1">B3*C3</f>
        <v>61800</v>
      </c>
      <c r="F3" s="1">
        <f t="shared" ref="F3:F33" si="2">E3/12</f>
        <v>5150</v>
      </c>
      <c r="G3" s="6">
        <v>5150</v>
      </c>
      <c r="I3">
        <v>2018</v>
      </c>
      <c r="J3">
        <v>60000</v>
      </c>
      <c r="K3">
        <f>POWER(1.02,L3)</f>
        <v>1.02</v>
      </c>
      <c r="L3">
        <v>1</v>
      </c>
      <c r="M3">
        <f t="shared" ref="M3:M33" si="3">J3*K3</f>
        <v>61200</v>
      </c>
      <c r="N3">
        <f t="shared" ref="N3:N33" si="4">M3/12</f>
        <v>5100</v>
      </c>
      <c r="P3">
        <v>2018</v>
      </c>
      <c r="Q3">
        <v>60000</v>
      </c>
      <c r="R3">
        <f t="shared" ref="R3:R33" si="5">POWER(1.04,S3)</f>
        <v>1.04</v>
      </c>
      <c r="S3">
        <v>1</v>
      </c>
      <c r="T3">
        <f t="shared" ref="T3:T33" si="6">Q3*R3</f>
        <v>62400</v>
      </c>
      <c r="U3">
        <f t="shared" ref="U3:U33" si="7">T3/12</f>
        <v>5200</v>
      </c>
    </row>
    <row r="4" spans="1:21" x14ac:dyDescent="0.25">
      <c r="A4">
        <v>2019</v>
      </c>
      <c r="B4">
        <v>60000</v>
      </c>
      <c r="C4">
        <f t="shared" si="0"/>
        <v>1.0609</v>
      </c>
      <c r="D4">
        <v>2</v>
      </c>
      <c r="E4">
        <f t="shared" si="1"/>
        <v>63654</v>
      </c>
      <c r="F4" s="1">
        <f t="shared" si="2"/>
        <v>5304.5</v>
      </c>
      <c r="G4" s="6">
        <v>5305</v>
      </c>
      <c r="I4">
        <v>2019</v>
      </c>
      <c r="J4">
        <v>60000</v>
      </c>
      <c r="K4">
        <f t="shared" ref="K4:K33" si="8">POWER(1.02,L4)</f>
        <v>1.0404</v>
      </c>
      <c r="L4">
        <v>2</v>
      </c>
      <c r="M4">
        <f t="shared" si="3"/>
        <v>62424</v>
      </c>
      <c r="N4">
        <f t="shared" si="4"/>
        <v>5202</v>
      </c>
      <c r="P4">
        <v>2019</v>
      </c>
      <c r="Q4">
        <v>60000</v>
      </c>
      <c r="R4">
        <f t="shared" si="5"/>
        <v>1.0816000000000001</v>
      </c>
      <c r="S4">
        <v>2</v>
      </c>
      <c r="T4">
        <f t="shared" si="6"/>
        <v>64896.000000000007</v>
      </c>
      <c r="U4">
        <f t="shared" si="7"/>
        <v>5408.0000000000009</v>
      </c>
    </row>
    <row r="5" spans="1:21" x14ac:dyDescent="0.25">
      <c r="A5">
        <v>2020</v>
      </c>
      <c r="B5">
        <v>60000</v>
      </c>
      <c r="C5">
        <f t="shared" si="0"/>
        <v>1.092727</v>
      </c>
      <c r="D5">
        <v>3</v>
      </c>
      <c r="E5">
        <f t="shared" si="1"/>
        <v>65563.62</v>
      </c>
      <c r="F5" s="1">
        <f t="shared" si="2"/>
        <v>5463.6349999999993</v>
      </c>
      <c r="G5" s="6">
        <v>5464</v>
      </c>
      <c r="I5">
        <v>2020</v>
      </c>
      <c r="J5">
        <v>60000</v>
      </c>
      <c r="K5">
        <f t="shared" si="8"/>
        <v>1.0612079999999999</v>
      </c>
      <c r="L5">
        <v>3</v>
      </c>
      <c r="M5">
        <f t="shared" si="3"/>
        <v>63672.479999999996</v>
      </c>
      <c r="N5">
        <f t="shared" si="4"/>
        <v>5306.04</v>
      </c>
      <c r="P5">
        <v>2020</v>
      </c>
      <c r="Q5">
        <v>60000</v>
      </c>
      <c r="R5">
        <f t="shared" si="5"/>
        <v>1.1248640000000001</v>
      </c>
      <c r="S5">
        <v>3</v>
      </c>
      <c r="T5">
        <f t="shared" si="6"/>
        <v>67491.840000000011</v>
      </c>
      <c r="U5">
        <f t="shared" si="7"/>
        <v>5624.3200000000006</v>
      </c>
    </row>
    <row r="6" spans="1:21" x14ac:dyDescent="0.25">
      <c r="A6">
        <v>2021</v>
      </c>
      <c r="B6">
        <v>60000</v>
      </c>
      <c r="C6">
        <f t="shared" si="0"/>
        <v>1.1255088099999999</v>
      </c>
      <c r="D6">
        <v>4</v>
      </c>
      <c r="E6">
        <f t="shared" si="1"/>
        <v>67530.528599999991</v>
      </c>
      <c r="F6" s="1">
        <f t="shared" si="2"/>
        <v>5627.5440499999995</v>
      </c>
      <c r="G6" s="6">
        <v>5628</v>
      </c>
      <c r="I6">
        <v>2021</v>
      </c>
      <c r="J6">
        <v>60000</v>
      </c>
      <c r="K6">
        <f t="shared" si="8"/>
        <v>1.08243216</v>
      </c>
      <c r="L6">
        <v>4</v>
      </c>
      <c r="M6">
        <f t="shared" si="3"/>
        <v>64945.929599999996</v>
      </c>
      <c r="N6">
        <f t="shared" si="4"/>
        <v>5412.1607999999997</v>
      </c>
      <c r="P6">
        <v>2021</v>
      </c>
      <c r="Q6">
        <v>60000</v>
      </c>
      <c r="R6">
        <f t="shared" si="5"/>
        <v>1.1698585600000002</v>
      </c>
      <c r="S6">
        <v>4</v>
      </c>
      <c r="T6">
        <f t="shared" si="6"/>
        <v>70191.513600000006</v>
      </c>
      <c r="U6">
        <f t="shared" si="7"/>
        <v>5849.2928000000002</v>
      </c>
    </row>
    <row r="7" spans="1:21" x14ac:dyDescent="0.25">
      <c r="A7">
        <v>2022</v>
      </c>
      <c r="B7">
        <v>60000</v>
      </c>
      <c r="C7">
        <f t="shared" si="0"/>
        <v>1.1592740742999998</v>
      </c>
      <c r="D7">
        <v>5</v>
      </c>
      <c r="E7">
        <f t="shared" si="1"/>
        <v>69556.444457999984</v>
      </c>
      <c r="F7" s="1">
        <f t="shared" si="2"/>
        <v>5796.3703714999983</v>
      </c>
      <c r="G7" s="6">
        <v>5795</v>
      </c>
      <c r="I7">
        <v>2022</v>
      </c>
      <c r="J7">
        <v>60000</v>
      </c>
      <c r="K7">
        <f t="shared" si="8"/>
        <v>1.1040808032</v>
      </c>
      <c r="L7">
        <v>5</v>
      </c>
      <c r="M7">
        <f t="shared" si="3"/>
        <v>66244.848192000005</v>
      </c>
      <c r="N7">
        <f t="shared" si="4"/>
        <v>5520.4040160000004</v>
      </c>
      <c r="P7">
        <v>2022</v>
      </c>
      <c r="Q7">
        <v>60000</v>
      </c>
      <c r="R7">
        <f t="shared" si="5"/>
        <v>1.2166529024000003</v>
      </c>
      <c r="S7">
        <v>5</v>
      </c>
      <c r="T7">
        <f t="shared" si="6"/>
        <v>72999.174144000019</v>
      </c>
      <c r="U7">
        <f t="shared" si="7"/>
        <v>6083.2645120000016</v>
      </c>
    </row>
    <row r="8" spans="1:21" x14ac:dyDescent="0.25">
      <c r="A8">
        <v>2023</v>
      </c>
      <c r="B8">
        <v>60000</v>
      </c>
      <c r="C8">
        <f t="shared" si="0"/>
        <v>1.1940522965289999</v>
      </c>
      <c r="D8">
        <v>6</v>
      </c>
      <c r="E8">
        <f t="shared" si="1"/>
        <v>71643.137791739995</v>
      </c>
      <c r="F8" s="1">
        <f t="shared" si="2"/>
        <v>5970.2614826449999</v>
      </c>
      <c r="G8" s="6">
        <v>5971</v>
      </c>
      <c r="I8">
        <v>2023</v>
      </c>
      <c r="J8">
        <v>60000</v>
      </c>
      <c r="K8">
        <f t="shared" si="8"/>
        <v>1.1261624192640001</v>
      </c>
      <c r="L8">
        <v>6</v>
      </c>
      <c r="M8">
        <f t="shared" si="3"/>
        <v>67569.745155840006</v>
      </c>
      <c r="N8">
        <f t="shared" si="4"/>
        <v>5630.8120963200008</v>
      </c>
      <c r="P8">
        <v>2023</v>
      </c>
      <c r="Q8">
        <v>60000</v>
      </c>
      <c r="R8">
        <f t="shared" si="5"/>
        <v>1.2653190184960004</v>
      </c>
      <c r="S8">
        <v>6</v>
      </c>
      <c r="T8">
        <f t="shared" si="6"/>
        <v>75919.141109760021</v>
      </c>
      <c r="U8">
        <f t="shared" si="7"/>
        <v>6326.5950924800018</v>
      </c>
    </row>
    <row r="9" spans="1:21" x14ac:dyDescent="0.25">
      <c r="A9">
        <v>2024</v>
      </c>
      <c r="B9">
        <v>60000</v>
      </c>
      <c r="C9">
        <f t="shared" si="0"/>
        <v>1.22987386542487</v>
      </c>
      <c r="D9">
        <v>7</v>
      </c>
      <c r="E9">
        <f t="shared" si="1"/>
        <v>73792.431925492201</v>
      </c>
      <c r="F9" s="1">
        <f t="shared" si="2"/>
        <v>6149.3693271243501</v>
      </c>
      <c r="G9" s="6">
        <v>6150</v>
      </c>
      <c r="I9">
        <v>2024</v>
      </c>
      <c r="J9">
        <v>60000</v>
      </c>
      <c r="K9">
        <f t="shared" si="8"/>
        <v>1.1486856676492798</v>
      </c>
      <c r="L9">
        <v>7</v>
      </c>
      <c r="M9">
        <f t="shared" si="3"/>
        <v>68921.140058956793</v>
      </c>
      <c r="N9">
        <f t="shared" si="4"/>
        <v>5743.4283382463991</v>
      </c>
      <c r="P9">
        <v>2024</v>
      </c>
      <c r="Q9">
        <v>60000</v>
      </c>
      <c r="R9">
        <f t="shared" si="5"/>
        <v>1.3159317792358403</v>
      </c>
      <c r="S9">
        <v>7</v>
      </c>
      <c r="T9">
        <f t="shared" si="6"/>
        <v>78955.906754150419</v>
      </c>
      <c r="U9">
        <f t="shared" si="7"/>
        <v>6579.6588961792013</v>
      </c>
    </row>
    <row r="10" spans="1:21" x14ac:dyDescent="0.25">
      <c r="A10">
        <v>2025</v>
      </c>
      <c r="B10">
        <v>60000</v>
      </c>
      <c r="C10">
        <f t="shared" si="0"/>
        <v>1.2667700813876159</v>
      </c>
      <c r="D10">
        <v>8</v>
      </c>
      <c r="E10">
        <f t="shared" si="1"/>
        <v>76006.204883256956</v>
      </c>
      <c r="F10" s="1">
        <f t="shared" si="2"/>
        <v>6333.8504069380797</v>
      </c>
      <c r="G10" s="6">
        <v>6334</v>
      </c>
      <c r="I10">
        <v>2025</v>
      </c>
      <c r="J10">
        <v>60000</v>
      </c>
      <c r="K10">
        <f t="shared" si="8"/>
        <v>1.1716593810022655</v>
      </c>
      <c r="L10">
        <v>8</v>
      </c>
      <c r="M10">
        <f t="shared" si="3"/>
        <v>70299.562860135935</v>
      </c>
      <c r="N10">
        <f t="shared" si="4"/>
        <v>5858.2969050113279</v>
      </c>
      <c r="P10">
        <v>2025</v>
      </c>
      <c r="Q10">
        <v>60000</v>
      </c>
      <c r="R10">
        <f t="shared" si="5"/>
        <v>1.3685690504052741</v>
      </c>
      <c r="S10">
        <v>8</v>
      </c>
      <c r="T10">
        <f t="shared" si="6"/>
        <v>82114.14302431645</v>
      </c>
      <c r="U10">
        <f t="shared" si="7"/>
        <v>6842.8452520263709</v>
      </c>
    </row>
    <row r="11" spans="1:21" x14ac:dyDescent="0.25">
      <c r="A11">
        <v>2026</v>
      </c>
      <c r="B11">
        <v>60000</v>
      </c>
      <c r="C11">
        <f t="shared" si="0"/>
        <v>1.3047731838292445</v>
      </c>
      <c r="D11">
        <v>9</v>
      </c>
      <c r="E11">
        <f t="shared" si="1"/>
        <v>78286.391029754668</v>
      </c>
      <c r="F11" s="1">
        <f t="shared" si="2"/>
        <v>6523.865919146222</v>
      </c>
      <c r="G11" s="6">
        <v>6524</v>
      </c>
      <c r="I11">
        <v>2026</v>
      </c>
      <c r="J11">
        <v>60000</v>
      </c>
      <c r="K11">
        <f t="shared" si="8"/>
        <v>1.1950925686223108</v>
      </c>
      <c r="L11">
        <v>9</v>
      </c>
      <c r="M11">
        <f t="shared" si="3"/>
        <v>71705.554117338645</v>
      </c>
      <c r="N11">
        <f t="shared" si="4"/>
        <v>5975.4628431115534</v>
      </c>
      <c r="P11">
        <v>2026</v>
      </c>
      <c r="Q11">
        <v>60000</v>
      </c>
      <c r="R11">
        <f t="shared" si="5"/>
        <v>1.4233118124214852</v>
      </c>
      <c r="S11">
        <v>9</v>
      </c>
      <c r="T11">
        <f t="shared" si="6"/>
        <v>85398.708745289114</v>
      </c>
      <c r="U11">
        <f t="shared" si="7"/>
        <v>7116.5590621074261</v>
      </c>
    </row>
    <row r="12" spans="1:21" x14ac:dyDescent="0.25">
      <c r="A12">
        <v>2027</v>
      </c>
      <c r="B12">
        <v>60000</v>
      </c>
      <c r="C12">
        <f t="shared" si="0"/>
        <v>1.3439163793441218</v>
      </c>
      <c r="D12">
        <v>10</v>
      </c>
      <c r="E12">
        <f t="shared" si="1"/>
        <v>80634.982760647312</v>
      </c>
      <c r="F12" s="1">
        <f t="shared" si="2"/>
        <v>6719.5818967206096</v>
      </c>
      <c r="G12" s="6">
        <v>6720</v>
      </c>
      <c r="I12">
        <v>2027</v>
      </c>
      <c r="J12">
        <v>60000</v>
      </c>
      <c r="K12">
        <f t="shared" si="8"/>
        <v>1.2189944199947571</v>
      </c>
      <c r="L12">
        <v>10</v>
      </c>
      <c r="M12">
        <f t="shared" si="3"/>
        <v>73139.66519968542</v>
      </c>
      <c r="N12">
        <f t="shared" si="4"/>
        <v>6094.9720999737847</v>
      </c>
      <c r="P12">
        <v>2027</v>
      </c>
      <c r="Q12">
        <v>60000</v>
      </c>
      <c r="R12">
        <f t="shared" si="5"/>
        <v>1.4802442849183446</v>
      </c>
      <c r="S12">
        <v>10</v>
      </c>
      <c r="T12">
        <f t="shared" si="6"/>
        <v>88814.657095100672</v>
      </c>
      <c r="U12">
        <f t="shared" si="7"/>
        <v>7401.221424591723</v>
      </c>
    </row>
    <row r="13" spans="1:21" x14ac:dyDescent="0.25">
      <c r="A13">
        <v>2028</v>
      </c>
      <c r="B13">
        <v>60000</v>
      </c>
      <c r="C13">
        <f t="shared" si="0"/>
        <v>1.3842338707244455</v>
      </c>
      <c r="D13">
        <v>11</v>
      </c>
      <c r="E13">
        <f t="shared" si="1"/>
        <v>83054.032243466732</v>
      </c>
      <c r="F13" s="1">
        <f t="shared" si="2"/>
        <v>6921.1693536222274</v>
      </c>
      <c r="G13" s="6">
        <v>6922</v>
      </c>
      <c r="I13">
        <v>2028</v>
      </c>
      <c r="J13">
        <v>60000</v>
      </c>
      <c r="K13">
        <f t="shared" si="8"/>
        <v>1.243374308394652</v>
      </c>
      <c r="L13">
        <v>11</v>
      </c>
      <c r="M13">
        <f t="shared" si="3"/>
        <v>74602.458503679125</v>
      </c>
      <c r="N13">
        <f t="shared" si="4"/>
        <v>6216.8715419732607</v>
      </c>
      <c r="P13">
        <v>2028</v>
      </c>
      <c r="Q13">
        <v>60000</v>
      </c>
      <c r="R13">
        <f t="shared" si="5"/>
        <v>1.5394540563150783</v>
      </c>
      <c r="S13">
        <v>11</v>
      </c>
      <c r="T13">
        <f t="shared" si="6"/>
        <v>92367.243378904692</v>
      </c>
      <c r="U13">
        <f t="shared" si="7"/>
        <v>7697.270281575391</v>
      </c>
    </row>
    <row r="14" spans="1:21" x14ac:dyDescent="0.25">
      <c r="A14">
        <v>2029</v>
      </c>
      <c r="B14">
        <v>60000</v>
      </c>
      <c r="C14">
        <f t="shared" si="0"/>
        <v>1.4257608868461786</v>
      </c>
      <c r="D14">
        <v>12</v>
      </c>
      <c r="E14">
        <f t="shared" si="1"/>
        <v>85545.653210770717</v>
      </c>
      <c r="F14" s="1">
        <f t="shared" si="2"/>
        <v>7128.8044342308931</v>
      </c>
      <c r="G14" s="6">
        <v>7129</v>
      </c>
      <c r="I14">
        <v>2029</v>
      </c>
      <c r="J14">
        <v>60000</v>
      </c>
      <c r="K14">
        <f t="shared" si="8"/>
        <v>1.2682417945625453</v>
      </c>
      <c r="L14">
        <v>12</v>
      </c>
      <c r="M14">
        <f t="shared" si="3"/>
        <v>76094.507673752712</v>
      </c>
      <c r="N14">
        <f t="shared" si="4"/>
        <v>6341.2089728127257</v>
      </c>
      <c r="P14">
        <v>2029</v>
      </c>
      <c r="Q14">
        <v>60000</v>
      </c>
      <c r="R14">
        <f t="shared" si="5"/>
        <v>1.6010322185676817</v>
      </c>
      <c r="S14">
        <v>12</v>
      </c>
      <c r="T14">
        <f t="shared" si="6"/>
        <v>96061.933114060899</v>
      </c>
      <c r="U14">
        <f t="shared" si="7"/>
        <v>8005.161092838408</v>
      </c>
    </row>
    <row r="15" spans="1:21" x14ac:dyDescent="0.25">
      <c r="A15">
        <v>2030</v>
      </c>
      <c r="B15">
        <v>60000</v>
      </c>
      <c r="C15">
        <f t="shared" si="0"/>
        <v>1.4685337134515639</v>
      </c>
      <c r="D15">
        <v>13</v>
      </c>
      <c r="E15">
        <f t="shared" si="1"/>
        <v>88112.022807093832</v>
      </c>
      <c r="F15" s="1">
        <f t="shared" si="2"/>
        <v>7342.6685672578196</v>
      </c>
      <c r="G15" s="6">
        <v>7343</v>
      </c>
      <c r="I15">
        <v>2030</v>
      </c>
      <c r="J15">
        <v>60000</v>
      </c>
      <c r="K15">
        <f t="shared" si="8"/>
        <v>1.2936066304537961</v>
      </c>
      <c r="L15">
        <v>13</v>
      </c>
      <c r="M15">
        <f t="shared" si="3"/>
        <v>77616.39782722776</v>
      </c>
      <c r="N15">
        <f t="shared" si="4"/>
        <v>6468.0331522689803</v>
      </c>
      <c r="P15">
        <v>2030</v>
      </c>
      <c r="Q15">
        <v>60000</v>
      </c>
      <c r="R15">
        <f t="shared" si="5"/>
        <v>1.6650735073103891</v>
      </c>
      <c r="S15">
        <v>13</v>
      </c>
      <c r="T15">
        <f t="shared" si="6"/>
        <v>99904.410438623338</v>
      </c>
      <c r="U15">
        <f t="shared" si="7"/>
        <v>8325.3675365519448</v>
      </c>
    </row>
    <row r="16" spans="1:21" x14ac:dyDescent="0.25">
      <c r="A16">
        <v>2031</v>
      </c>
      <c r="B16">
        <v>60000</v>
      </c>
      <c r="C16">
        <f t="shared" si="0"/>
        <v>1.512589724855111</v>
      </c>
      <c r="D16">
        <v>14</v>
      </c>
      <c r="E16">
        <f t="shared" si="1"/>
        <v>90755.383491306668</v>
      </c>
      <c r="F16" s="1">
        <f t="shared" si="2"/>
        <v>7562.9486242755556</v>
      </c>
      <c r="G16" s="6">
        <v>7563</v>
      </c>
      <c r="I16">
        <v>2031</v>
      </c>
      <c r="J16">
        <v>60000</v>
      </c>
      <c r="K16">
        <f t="shared" si="8"/>
        <v>1.3194787630628722</v>
      </c>
      <c r="L16">
        <v>14</v>
      </c>
      <c r="M16">
        <f t="shared" si="3"/>
        <v>79168.72578377233</v>
      </c>
      <c r="N16">
        <f t="shared" si="4"/>
        <v>6597.3938153143608</v>
      </c>
      <c r="P16">
        <v>2031</v>
      </c>
      <c r="Q16">
        <v>60000</v>
      </c>
      <c r="R16">
        <f t="shared" si="5"/>
        <v>1.7316764476028046</v>
      </c>
      <c r="S16">
        <v>14</v>
      </c>
      <c r="T16">
        <f t="shared" si="6"/>
        <v>103900.58685616827</v>
      </c>
      <c r="U16">
        <f t="shared" si="7"/>
        <v>8658.3822380140227</v>
      </c>
    </row>
    <row r="17" spans="1:21" x14ac:dyDescent="0.25">
      <c r="A17">
        <v>2032</v>
      </c>
      <c r="B17">
        <v>60000</v>
      </c>
      <c r="C17">
        <f t="shared" si="0"/>
        <v>1.5579674166007644</v>
      </c>
      <c r="D17">
        <v>15</v>
      </c>
      <c r="E17">
        <f t="shared" si="1"/>
        <v>93478.044996045865</v>
      </c>
      <c r="F17" s="1">
        <f t="shared" si="2"/>
        <v>7789.837083003822</v>
      </c>
      <c r="G17" s="6">
        <v>7790</v>
      </c>
      <c r="I17">
        <v>2032</v>
      </c>
      <c r="J17">
        <v>60000</v>
      </c>
      <c r="K17">
        <f t="shared" si="8"/>
        <v>1.3458683383241292</v>
      </c>
      <c r="L17">
        <v>15</v>
      </c>
      <c r="M17">
        <f t="shared" si="3"/>
        <v>80752.10029944776</v>
      </c>
      <c r="N17">
        <f t="shared" si="4"/>
        <v>6729.341691620647</v>
      </c>
      <c r="P17">
        <v>2032</v>
      </c>
      <c r="Q17">
        <v>60000</v>
      </c>
      <c r="R17">
        <f t="shared" si="5"/>
        <v>1.8009435055069167</v>
      </c>
      <c r="S17">
        <v>15</v>
      </c>
      <c r="T17">
        <f t="shared" si="6"/>
        <v>108056.610330415</v>
      </c>
      <c r="U17">
        <f t="shared" si="7"/>
        <v>9004.7175275345835</v>
      </c>
    </row>
    <row r="18" spans="1:21" x14ac:dyDescent="0.25">
      <c r="A18">
        <v>2033</v>
      </c>
      <c r="B18">
        <v>60000</v>
      </c>
      <c r="C18">
        <f t="shared" si="0"/>
        <v>1.6047064390987871</v>
      </c>
      <c r="D18">
        <v>16</v>
      </c>
      <c r="E18">
        <f t="shared" si="1"/>
        <v>96282.386345927225</v>
      </c>
      <c r="F18" s="1">
        <f t="shared" si="2"/>
        <v>8023.5321954939354</v>
      </c>
      <c r="G18" s="6">
        <v>8024</v>
      </c>
      <c r="I18">
        <v>2033</v>
      </c>
      <c r="J18">
        <v>60000</v>
      </c>
      <c r="K18">
        <f t="shared" si="8"/>
        <v>1.372785705090612</v>
      </c>
      <c r="L18">
        <v>16</v>
      </c>
      <c r="M18">
        <f t="shared" si="3"/>
        <v>82367.142305436719</v>
      </c>
      <c r="N18">
        <f t="shared" si="4"/>
        <v>6863.9285254530596</v>
      </c>
      <c r="P18">
        <v>2033</v>
      </c>
      <c r="Q18">
        <v>60000</v>
      </c>
      <c r="R18">
        <f t="shared" si="5"/>
        <v>1.8729812457271937</v>
      </c>
      <c r="S18">
        <v>16</v>
      </c>
      <c r="T18">
        <f t="shared" si="6"/>
        <v>112378.87474363162</v>
      </c>
      <c r="U18">
        <f t="shared" si="7"/>
        <v>9364.9062286359676</v>
      </c>
    </row>
    <row r="19" spans="1:21" x14ac:dyDescent="0.25">
      <c r="A19">
        <v>2034</v>
      </c>
      <c r="B19">
        <v>60000</v>
      </c>
      <c r="C19">
        <f t="shared" si="0"/>
        <v>1.6528476322717507</v>
      </c>
      <c r="D19">
        <v>17</v>
      </c>
      <c r="E19">
        <f t="shared" si="1"/>
        <v>99170.857936305038</v>
      </c>
      <c r="F19" s="1">
        <f t="shared" si="2"/>
        <v>8264.2381613587531</v>
      </c>
      <c r="G19" s="6">
        <v>8265</v>
      </c>
      <c r="I19">
        <v>2034</v>
      </c>
      <c r="J19">
        <v>60000</v>
      </c>
      <c r="K19">
        <f t="shared" si="8"/>
        <v>1.4002414191924244</v>
      </c>
      <c r="L19">
        <v>17</v>
      </c>
      <c r="M19">
        <f t="shared" si="3"/>
        <v>84014.485151545465</v>
      </c>
      <c r="N19">
        <f t="shared" si="4"/>
        <v>7001.2070959621224</v>
      </c>
      <c r="P19">
        <v>2034</v>
      </c>
      <c r="Q19">
        <v>60000</v>
      </c>
      <c r="R19">
        <f t="shared" si="5"/>
        <v>1.9479004955562815</v>
      </c>
      <c r="S19">
        <v>17</v>
      </c>
      <c r="T19">
        <f t="shared" si="6"/>
        <v>116874.0297333769</v>
      </c>
      <c r="U19">
        <f t="shared" si="7"/>
        <v>9739.5024777814087</v>
      </c>
    </row>
    <row r="20" spans="1:21" x14ac:dyDescent="0.25">
      <c r="A20">
        <v>2035</v>
      </c>
      <c r="B20">
        <v>60000</v>
      </c>
      <c r="C20">
        <f t="shared" si="0"/>
        <v>1.7024330612399032</v>
      </c>
      <c r="D20">
        <v>18</v>
      </c>
      <c r="E20">
        <f t="shared" si="1"/>
        <v>102145.9836743942</v>
      </c>
      <c r="F20" s="1">
        <f t="shared" si="2"/>
        <v>8512.1653061995166</v>
      </c>
      <c r="G20" s="6">
        <v>8513</v>
      </c>
      <c r="I20">
        <v>2035</v>
      </c>
      <c r="J20">
        <v>60000</v>
      </c>
      <c r="K20">
        <f t="shared" si="8"/>
        <v>1.4282462475762727</v>
      </c>
      <c r="L20">
        <v>18</v>
      </c>
      <c r="M20">
        <f t="shared" si="3"/>
        <v>85694.774854576361</v>
      </c>
      <c r="N20">
        <f t="shared" si="4"/>
        <v>7141.2312378813631</v>
      </c>
      <c r="P20">
        <v>2035</v>
      </c>
      <c r="Q20">
        <v>60000</v>
      </c>
      <c r="R20">
        <f t="shared" si="5"/>
        <v>2.025816515378533</v>
      </c>
      <c r="S20">
        <v>18</v>
      </c>
      <c r="T20">
        <f t="shared" si="6"/>
        <v>121548.99092271198</v>
      </c>
      <c r="U20">
        <f t="shared" si="7"/>
        <v>10129.082576892664</v>
      </c>
    </row>
    <row r="21" spans="1:21" x14ac:dyDescent="0.25">
      <c r="A21">
        <v>2036</v>
      </c>
      <c r="B21">
        <v>60000</v>
      </c>
      <c r="C21">
        <f t="shared" si="0"/>
        <v>1.7535060530771003</v>
      </c>
      <c r="D21">
        <v>19</v>
      </c>
      <c r="E21">
        <f t="shared" si="1"/>
        <v>105210.36318462601</v>
      </c>
      <c r="F21" s="1">
        <f t="shared" si="2"/>
        <v>8767.5302653855015</v>
      </c>
      <c r="G21" s="6">
        <v>8768</v>
      </c>
      <c r="I21">
        <v>2036</v>
      </c>
      <c r="J21">
        <v>60000</v>
      </c>
      <c r="K21">
        <f t="shared" si="8"/>
        <v>1.4568111725277981</v>
      </c>
      <c r="L21">
        <v>19</v>
      </c>
      <c r="M21">
        <f t="shared" si="3"/>
        <v>87408.670351667883</v>
      </c>
      <c r="N21">
        <f t="shared" si="4"/>
        <v>7284.0558626389902</v>
      </c>
      <c r="P21">
        <v>2036</v>
      </c>
      <c r="Q21">
        <v>60000</v>
      </c>
      <c r="R21">
        <f t="shared" si="5"/>
        <v>2.1068491759936743</v>
      </c>
      <c r="S21">
        <v>19</v>
      </c>
      <c r="T21">
        <f t="shared" si="6"/>
        <v>126410.95055962045</v>
      </c>
      <c r="U21">
        <f t="shared" si="7"/>
        <v>10534.245879968372</v>
      </c>
    </row>
    <row r="22" spans="1:21" x14ac:dyDescent="0.25">
      <c r="A22">
        <v>2037</v>
      </c>
      <c r="B22">
        <v>60000</v>
      </c>
      <c r="C22">
        <f t="shared" si="0"/>
        <v>1.8061112346694133</v>
      </c>
      <c r="D22">
        <v>20</v>
      </c>
      <c r="E22">
        <f t="shared" si="1"/>
        <v>108366.6740801648</v>
      </c>
      <c r="F22" s="1">
        <f t="shared" si="2"/>
        <v>9030.5561733470659</v>
      </c>
      <c r="G22" s="6">
        <v>9031</v>
      </c>
      <c r="I22">
        <v>2037</v>
      </c>
      <c r="J22">
        <v>60000</v>
      </c>
      <c r="K22">
        <f t="shared" si="8"/>
        <v>1.4859473959783542</v>
      </c>
      <c r="L22">
        <v>20</v>
      </c>
      <c r="M22">
        <f t="shared" si="3"/>
        <v>89156.84375870126</v>
      </c>
      <c r="N22">
        <f t="shared" si="4"/>
        <v>7429.7369798917716</v>
      </c>
      <c r="P22">
        <v>2037</v>
      </c>
      <c r="Q22">
        <v>60000</v>
      </c>
      <c r="R22">
        <f t="shared" si="5"/>
        <v>2.1911231430334213</v>
      </c>
      <c r="S22">
        <v>20</v>
      </c>
      <c r="T22">
        <f t="shared" si="6"/>
        <v>131467.38858200528</v>
      </c>
      <c r="U22">
        <f t="shared" si="7"/>
        <v>10955.615715167107</v>
      </c>
    </row>
    <row r="23" spans="1:21" x14ac:dyDescent="0.25">
      <c r="A23">
        <v>2038</v>
      </c>
      <c r="B23">
        <v>60000</v>
      </c>
      <c r="C23">
        <f t="shared" si="0"/>
        <v>1.8602945717094954</v>
      </c>
      <c r="D23">
        <v>21</v>
      </c>
      <c r="E23">
        <f t="shared" si="1"/>
        <v>111617.67430256972</v>
      </c>
      <c r="F23" s="1">
        <f t="shared" si="2"/>
        <v>9301.4728585474768</v>
      </c>
      <c r="G23" s="6">
        <v>9302</v>
      </c>
      <c r="I23">
        <v>2038</v>
      </c>
      <c r="J23">
        <v>60000</v>
      </c>
      <c r="K23">
        <f t="shared" si="8"/>
        <v>1.5156663438979212</v>
      </c>
      <c r="L23">
        <v>21</v>
      </c>
      <c r="M23">
        <f t="shared" si="3"/>
        <v>90939.980633875268</v>
      </c>
      <c r="N23">
        <f t="shared" si="4"/>
        <v>7578.3317194896053</v>
      </c>
      <c r="P23">
        <v>2038</v>
      </c>
      <c r="Q23">
        <v>60000</v>
      </c>
      <c r="R23">
        <f t="shared" si="5"/>
        <v>2.2787680687547587</v>
      </c>
      <c r="S23">
        <v>21</v>
      </c>
      <c r="T23">
        <f t="shared" si="6"/>
        <v>136726.08412528553</v>
      </c>
      <c r="U23">
        <f t="shared" si="7"/>
        <v>11393.840343773794</v>
      </c>
    </row>
    <row r="24" spans="1:21" x14ac:dyDescent="0.25">
      <c r="A24">
        <v>2039</v>
      </c>
      <c r="B24">
        <v>60000</v>
      </c>
      <c r="C24">
        <f t="shared" si="0"/>
        <v>1.9161034088607805</v>
      </c>
      <c r="D24">
        <v>22</v>
      </c>
      <c r="E24">
        <f t="shared" si="1"/>
        <v>114966.20453164683</v>
      </c>
      <c r="F24" s="1">
        <f t="shared" si="2"/>
        <v>9580.5170443039024</v>
      </c>
      <c r="G24" s="6">
        <v>9581</v>
      </c>
      <c r="I24">
        <v>2039</v>
      </c>
      <c r="J24">
        <v>60000</v>
      </c>
      <c r="K24">
        <f t="shared" si="8"/>
        <v>1.5459796707758797</v>
      </c>
      <c r="L24">
        <v>22</v>
      </c>
      <c r="M24">
        <f t="shared" si="3"/>
        <v>92758.780246552778</v>
      </c>
      <c r="N24">
        <f t="shared" si="4"/>
        <v>7729.8983538793982</v>
      </c>
      <c r="P24">
        <v>2039</v>
      </c>
      <c r="Q24">
        <v>60000</v>
      </c>
      <c r="R24">
        <f t="shared" si="5"/>
        <v>2.3699187915049489</v>
      </c>
      <c r="S24">
        <v>22</v>
      </c>
      <c r="T24">
        <f t="shared" si="6"/>
        <v>142195.12749029693</v>
      </c>
      <c r="U24">
        <f t="shared" si="7"/>
        <v>11849.593957524745</v>
      </c>
    </row>
    <row r="25" spans="1:21" x14ac:dyDescent="0.25">
      <c r="A25">
        <v>2040</v>
      </c>
      <c r="B25">
        <v>60000</v>
      </c>
      <c r="C25">
        <f t="shared" si="0"/>
        <v>1.973586511126604</v>
      </c>
      <c r="D25">
        <v>23</v>
      </c>
      <c r="E25">
        <f t="shared" si="1"/>
        <v>118415.19066759624</v>
      </c>
      <c r="F25" s="1">
        <f t="shared" si="2"/>
        <v>9867.9325556330205</v>
      </c>
      <c r="G25" s="6">
        <v>9868</v>
      </c>
      <c r="I25">
        <v>2040</v>
      </c>
      <c r="J25">
        <v>60000</v>
      </c>
      <c r="K25">
        <f t="shared" si="8"/>
        <v>1.576899264191397</v>
      </c>
      <c r="L25">
        <v>23</v>
      </c>
      <c r="M25">
        <f t="shared" si="3"/>
        <v>94613.955851483828</v>
      </c>
      <c r="N25">
        <f t="shared" si="4"/>
        <v>7884.496320956986</v>
      </c>
      <c r="P25">
        <v>2040</v>
      </c>
      <c r="Q25">
        <v>60000</v>
      </c>
      <c r="R25">
        <f t="shared" si="5"/>
        <v>2.4647155431651466</v>
      </c>
      <c r="S25">
        <v>23</v>
      </c>
      <c r="T25">
        <f t="shared" si="6"/>
        <v>147882.9325899088</v>
      </c>
      <c r="U25">
        <f t="shared" si="7"/>
        <v>12323.577715825733</v>
      </c>
    </row>
    <row r="26" spans="1:21" x14ac:dyDescent="0.25">
      <c r="A26">
        <v>2041</v>
      </c>
      <c r="B26">
        <v>60000</v>
      </c>
      <c r="C26">
        <f t="shared" si="0"/>
        <v>2.0327941064604018</v>
      </c>
      <c r="D26">
        <v>24</v>
      </c>
      <c r="E26">
        <f t="shared" si="1"/>
        <v>121967.6463876241</v>
      </c>
      <c r="F26" s="1">
        <f t="shared" si="2"/>
        <v>10163.970532302008</v>
      </c>
      <c r="G26" s="6">
        <v>10164</v>
      </c>
      <c r="I26">
        <v>2041</v>
      </c>
      <c r="J26">
        <v>60000</v>
      </c>
      <c r="K26">
        <f t="shared" si="8"/>
        <v>1.608437249475225</v>
      </c>
      <c r="L26">
        <v>24</v>
      </c>
      <c r="M26">
        <f t="shared" si="3"/>
        <v>96506.234968513498</v>
      </c>
      <c r="N26">
        <f t="shared" si="4"/>
        <v>8042.1862473761248</v>
      </c>
      <c r="P26">
        <v>2041</v>
      </c>
      <c r="Q26">
        <v>60000</v>
      </c>
      <c r="R26">
        <f t="shared" si="5"/>
        <v>2.5633041648917527</v>
      </c>
      <c r="S26">
        <v>24</v>
      </c>
      <c r="T26">
        <f t="shared" si="6"/>
        <v>153798.24989350516</v>
      </c>
      <c r="U26">
        <f t="shared" si="7"/>
        <v>12816.520824458763</v>
      </c>
    </row>
    <row r="27" spans="1:21" x14ac:dyDescent="0.25">
      <c r="A27">
        <v>2042</v>
      </c>
      <c r="B27">
        <v>60000</v>
      </c>
      <c r="C27">
        <f t="shared" si="0"/>
        <v>2.0937779296542138</v>
      </c>
      <c r="D27">
        <v>25</v>
      </c>
      <c r="E27">
        <f t="shared" si="1"/>
        <v>125626.67577925284</v>
      </c>
      <c r="F27" s="1">
        <f t="shared" si="2"/>
        <v>10468.88964827107</v>
      </c>
      <c r="G27" s="6">
        <v>10469</v>
      </c>
      <c r="I27">
        <v>2042</v>
      </c>
      <c r="J27">
        <v>60000</v>
      </c>
      <c r="K27">
        <f t="shared" si="8"/>
        <v>1.6406059944647295</v>
      </c>
      <c r="L27">
        <v>25</v>
      </c>
      <c r="M27">
        <f t="shared" si="3"/>
        <v>98436.359667883778</v>
      </c>
      <c r="N27">
        <f t="shared" si="4"/>
        <v>8203.0299723236476</v>
      </c>
      <c r="P27">
        <v>2042</v>
      </c>
      <c r="Q27">
        <v>60000</v>
      </c>
      <c r="R27">
        <f t="shared" si="5"/>
        <v>2.6658363314874234</v>
      </c>
      <c r="S27">
        <v>25</v>
      </c>
      <c r="T27">
        <f t="shared" si="6"/>
        <v>159950.1798892454</v>
      </c>
      <c r="U27">
        <f t="shared" si="7"/>
        <v>13329.181657437117</v>
      </c>
    </row>
    <row r="28" spans="1:21" x14ac:dyDescent="0.25">
      <c r="A28">
        <v>2043</v>
      </c>
      <c r="B28">
        <v>60000</v>
      </c>
      <c r="C28">
        <f t="shared" si="0"/>
        <v>2.1565912675438406</v>
      </c>
      <c r="D28">
        <v>26</v>
      </c>
      <c r="E28">
        <f t="shared" si="1"/>
        <v>129395.47605263043</v>
      </c>
      <c r="F28" s="1">
        <f t="shared" si="2"/>
        <v>10782.956337719203</v>
      </c>
      <c r="G28" s="6">
        <v>10783</v>
      </c>
      <c r="I28">
        <v>2043</v>
      </c>
      <c r="J28">
        <v>60000</v>
      </c>
      <c r="K28">
        <f t="shared" si="8"/>
        <v>1.6734181143540243</v>
      </c>
      <c r="L28">
        <v>26</v>
      </c>
      <c r="M28">
        <f t="shared" si="3"/>
        <v>100405.08686124146</v>
      </c>
      <c r="N28">
        <f t="shared" si="4"/>
        <v>8367.0905717701226</v>
      </c>
      <c r="P28">
        <v>2043</v>
      </c>
      <c r="Q28">
        <v>60000</v>
      </c>
      <c r="R28">
        <f t="shared" si="5"/>
        <v>2.77246978474692</v>
      </c>
      <c r="S28">
        <v>26</v>
      </c>
      <c r="T28">
        <f t="shared" si="6"/>
        <v>166348.1870848152</v>
      </c>
      <c r="U28">
        <f t="shared" si="7"/>
        <v>13862.3489237346</v>
      </c>
    </row>
    <row r="29" spans="1:21" x14ac:dyDescent="0.25">
      <c r="A29">
        <v>2044</v>
      </c>
      <c r="B29">
        <v>60000</v>
      </c>
      <c r="C29">
        <f t="shared" si="0"/>
        <v>2.2212890055701555</v>
      </c>
      <c r="D29">
        <v>27</v>
      </c>
      <c r="E29">
        <f t="shared" si="1"/>
        <v>133277.34033420932</v>
      </c>
      <c r="F29" s="1">
        <f t="shared" si="2"/>
        <v>11106.445027850777</v>
      </c>
      <c r="G29" s="6">
        <v>11107</v>
      </c>
      <c r="I29">
        <v>2044</v>
      </c>
      <c r="J29">
        <v>60000</v>
      </c>
      <c r="K29">
        <f t="shared" si="8"/>
        <v>1.7068864766411045</v>
      </c>
      <c r="L29">
        <v>27</v>
      </c>
      <c r="M29">
        <f t="shared" si="3"/>
        <v>102413.18859846627</v>
      </c>
      <c r="N29">
        <f t="shared" si="4"/>
        <v>8534.4323832055215</v>
      </c>
      <c r="P29">
        <v>2044</v>
      </c>
      <c r="Q29">
        <v>60000</v>
      </c>
      <c r="R29">
        <f t="shared" si="5"/>
        <v>2.8833685761367969</v>
      </c>
      <c r="S29">
        <v>27</v>
      </c>
      <c r="T29">
        <f t="shared" si="6"/>
        <v>173002.11456820782</v>
      </c>
      <c r="U29">
        <f t="shared" si="7"/>
        <v>14416.842880683986</v>
      </c>
    </row>
    <row r="30" spans="1:21" x14ac:dyDescent="0.25">
      <c r="A30">
        <v>2045</v>
      </c>
      <c r="B30">
        <v>60000</v>
      </c>
      <c r="C30">
        <f t="shared" si="0"/>
        <v>2.2879276757372602</v>
      </c>
      <c r="D30">
        <v>28</v>
      </c>
      <c r="E30">
        <f t="shared" si="1"/>
        <v>137275.66054423561</v>
      </c>
      <c r="F30" s="1">
        <f t="shared" si="2"/>
        <v>11439.638378686301</v>
      </c>
      <c r="G30" s="6">
        <v>11440</v>
      </c>
      <c r="I30">
        <v>2045</v>
      </c>
      <c r="J30">
        <v>60000</v>
      </c>
      <c r="K30">
        <f t="shared" si="8"/>
        <v>1.7410242061739269</v>
      </c>
      <c r="L30">
        <v>28</v>
      </c>
      <c r="M30">
        <f t="shared" si="3"/>
        <v>104461.45237043561</v>
      </c>
      <c r="N30">
        <f t="shared" si="4"/>
        <v>8705.1210308696336</v>
      </c>
      <c r="P30">
        <v>2045</v>
      </c>
      <c r="Q30">
        <v>60000</v>
      </c>
      <c r="R30">
        <f t="shared" si="5"/>
        <v>2.9987033191822694</v>
      </c>
      <c r="S30">
        <v>28</v>
      </c>
      <c r="T30">
        <f t="shared" si="6"/>
        <v>179922.19915093615</v>
      </c>
      <c r="U30">
        <f t="shared" si="7"/>
        <v>14993.516595911346</v>
      </c>
    </row>
    <row r="31" spans="1:21" x14ac:dyDescent="0.25">
      <c r="A31">
        <v>2046</v>
      </c>
      <c r="B31">
        <v>60000</v>
      </c>
      <c r="C31">
        <f t="shared" si="0"/>
        <v>2.3565655060093778</v>
      </c>
      <c r="D31">
        <v>29</v>
      </c>
      <c r="E31">
        <f t="shared" si="1"/>
        <v>141393.93036056266</v>
      </c>
      <c r="F31" s="1">
        <f t="shared" si="2"/>
        <v>11782.827530046889</v>
      </c>
      <c r="G31" s="6">
        <v>11783</v>
      </c>
      <c r="I31">
        <v>2046</v>
      </c>
      <c r="J31">
        <v>60000</v>
      </c>
      <c r="K31">
        <f t="shared" si="8"/>
        <v>1.7758446902974052</v>
      </c>
      <c r="L31">
        <v>29</v>
      </c>
      <c r="M31">
        <f t="shared" si="3"/>
        <v>106550.68141784432</v>
      </c>
      <c r="N31">
        <f t="shared" si="4"/>
        <v>8879.223451487027</v>
      </c>
      <c r="P31">
        <v>2046</v>
      </c>
      <c r="Q31">
        <v>60000</v>
      </c>
      <c r="R31">
        <f t="shared" si="5"/>
        <v>3.1186514519495603</v>
      </c>
      <c r="S31">
        <v>29</v>
      </c>
      <c r="T31">
        <f t="shared" si="6"/>
        <v>187119.08711697362</v>
      </c>
      <c r="U31">
        <f t="shared" si="7"/>
        <v>15593.257259747801</v>
      </c>
    </row>
    <row r="32" spans="1:21" x14ac:dyDescent="0.25">
      <c r="A32">
        <v>2047</v>
      </c>
      <c r="B32">
        <v>60000</v>
      </c>
      <c r="C32">
        <f t="shared" si="0"/>
        <v>2.4272624711896591</v>
      </c>
      <c r="D32">
        <v>30</v>
      </c>
      <c r="E32">
        <f t="shared" si="1"/>
        <v>145635.74827137953</v>
      </c>
      <c r="F32" s="1">
        <f t="shared" si="2"/>
        <v>12136.312355948294</v>
      </c>
      <c r="G32" s="6">
        <v>12137</v>
      </c>
      <c r="I32">
        <v>2047</v>
      </c>
      <c r="J32">
        <v>60000</v>
      </c>
      <c r="K32">
        <f t="shared" si="8"/>
        <v>1.8113615841033535</v>
      </c>
      <c r="L32">
        <v>30</v>
      </c>
      <c r="M32">
        <f t="shared" si="3"/>
        <v>108681.6950462012</v>
      </c>
      <c r="N32">
        <f t="shared" si="4"/>
        <v>9056.8079205167669</v>
      </c>
      <c r="P32">
        <v>2047</v>
      </c>
      <c r="Q32">
        <v>60000</v>
      </c>
      <c r="R32">
        <f t="shared" si="5"/>
        <v>3.2433975100275423</v>
      </c>
      <c r="S32">
        <v>30</v>
      </c>
      <c r="T32">
        <f t="shared" si="6"/>
        <v>194603.85060165255</v>
      </c>
      <c r="U32">
        <f t="shared" si="7"/>
        <v>16216.987550137712</v>
      </c>
    </row>
    <row r="33" spans="1:21" x14ac:dyDescent="0.25">
      <c r="A33">
        <v>2048</v>
      </c>
      <c r="B33">
        <v>60000</v>
      </c>
      <c r="C33">
        <f t="shared" si="0"/>
        <v>2.5000803453253493</v>
      </c>
      <c r="D33">
        <v>31</v>
      </c>
      <c r="E33">
        <f t="shared" si="1"/>
        <v>150004.82071952097</v>
      </c>
      <c r="F33" s="1">
        <f t="shared" si="2"/>
        <v>12500.401726626747</v>
      </c>
      <c r="G33" s="6">
        <v>12501</v>
      </c>
      <c r="I33">
        <v>2048</v>
      </c>
      <c r="J33">
        <v>60000</v>
      </c>
      <c r="K33">
        <f t="shared" si="8"/>
        <v>1.8475888157854201</v>
      </c>
      <c r="L33">
        <v>31</v>
      </c>
      <c r="M33">
        <f t="shared" si="3"/>
        <v>110855.32894712521</v>
      </c>
      <c r="N33">
        <f t="shared" si="4"/>
        <v>9237.9440789271011</v>
      </c>
      <c r="P33">
        <v>2048</v>
      </c>
      <c r="Q33">
        <v>60000</v>
      </c>
      <c r="R33">
        <f t="shared" si="5"/>
        <v>3.3731334104286441</v>
      </c>
      <c r="S33">
        <v>31</v>
      </c>
      <c r="T33">
        <f t="shared" si="6"/>
        <v>202388.00462571863</v>
      </c>
      <c r="U33">
        <f t="shared" si="7"/>
        <v>16865.667052143221</v>
      </c>
    </row>
    <row r="35" spans="1:21" x14ac:dyDescent="0.25">
      <c r="C35" t="s">
        <v>13</v>
      </c>
      <c r="D35" s="5">
        <v>0.03</v>
      </c>
      <c r="K35" t="s">
        <v>11</v>
      </c>
      <c r="L35" s="5">
        <v>0.02</v>
      </c>
      <c r="R35" t="s">
        <v>12</v>
      </c>
      <c r="S35" s="5">
        <v>0.04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F48" sqref="F48"/>
    </sheetView>
  </sheetViews>
  <sheetFormatPr defaultRowHeight="14.4" x14ac:dyDescent="0.25"/>
  <cols>
    <col min="2" max="2" width="8.44140625" customWidth="1"/>
    <col min="3" max="3" width="14.77734375" style="1" customWidth="1"/>
    <col min="4" max="4" width="10.21875" bestFit="1" customWidth="1"/>
    <col min="5" max="5" width="12.33203125" bestFit="1" customWidth="1"/>
    <col min="6" max="6" width="14.109375" bestFit="1" customWidth="1"/>
    <col min="7" max="7" width="8.44140625" customWidth="1"/>
    <col min="9" max="9" width="13" style="1" customWidth="1"/>
    <col min="10" max="10" width="12.21875" style="1" customWidth="1"/>
    <col min="11" max="11" width="5.77734375" bestFit="1" customWidth="1"/>
    <col min="12" max="12" width="14.21875" customWidth="1"/>
    <col min="13" max="13" width="13.21875" customWidth="1"/>
    <col min="15" max="15" width="11.6640625" bestFit="1" customWidth="1"/>
  </cols>
  <sheetData>
    <row r="1" spans="1:13" ht="28.2" x14ac:dyDescent="0.6">
      <c r="C1" s="25" t="s">
        <v>28</v>
      </c>
    </row>
    <row r="2" spans="1:13" x14ac:dyDescent="0.25">
      <c r="E2" s="15">
        <v>42874</v>
      </c>
    </row>
    <row r="3" spans="1:13" s="17" customFormat="1" ht="28.8" x14ac:dyDescent="0.25">
      <c r="A3" s="17" t="s">
        <v>5</v>
      </c>
      <c r="B3" s="17" t="s">
        <v>20</v>
      </c>
      <c r="C3" s="18" t="s">
        <v>0</v>
      </c>
      <c r="D3" s="17" t="s">
        <v>1</v>
      </c>
      <c r="E3" s="18" t="s">
        <v>2</v>
      </c>
      <c r="F3" s="18" t="s">
        <v>3</v>
      </c>
      <c r="H3" s="19" t="s">
        <v>15</v>
      </c>
      <c r="I3" s="22" t="s">
        <v>21</v>
      </c>
      <c r="J3" s="22" t="s">
        <v>16</v>
      </c>
      <c r="K3" s="20" t="s">
        <v>17</v>
      </c>
      <c r="L3" s="20" t="s">
        <v>19</v>
      </c>
      <c r="M3" s="21" t="s">
        <v>18</v>
      </c>
    </row>
    <row r="4" spans="1:13" x14ac:dyDescent="0.25">
      <c r="A4">
        <v>2048</v>
      </c>
      <c r="B4">
        <v>12501</v>
      </c>
      <c r="C4" s="1">
        <v>150004.82071952097</v>
      </c>
      <c r="D4">
        <v>0</v>
      </c>
      <c r="E4" s="1">
        <f>POWER(1.098,D4)</f>
        <v>1</v>
      </c>
      <c r="F4" s="1">
        <v>72000</v>
      </c>
      <c r="H4" s="9">
        <v>2048</v>
      </c>
      <c r="I4" s="23">
        <v>0</v>
      </c>
      <c r="J4" s="23">
        <v>0</v>
      </c>
      <c r="K4" s="10">
        <v>0</v>
      </c>
      <c r="L4" s="10">
        <v>0</v>
      </c>
      <c r="M4" s="11">
        <v>15225749.105732048</v>
      </c>
    </row>
    <row r="5" spans="1:13" x14ac:dyDescent="0.25">
      <c r="A5">
        <v>2047</v>
      </c>
      <c r="B5">
        <v>12137</v>
      </c>
      <c r="C5" s="1">
        <v>145635.74827137953</v>
      </c>
      <c r="D5">
        <v>1</v>
      </c>
      <c r="E5" s="1">
        <f t="shared" ref="E5:E35" si="0">POWER(1.098,D5)</f>
        <v>1.0980000000000001</v>
      </c>
      <c r="F5" s="1">
        <f>C5*E5</f>
        <v>159908.05160197473</v>
      </c>
      <c r="H5" s="12">
        <v>2049</v>
      </c>
      <c r="I5" s="24">
        <f>J5/12</f>
        <v>75000</v>
      </c>
      <c r="J5" s="24">
        <v>900000</v>
      </c>
      <c r="K5" s="13">
        <v>1</v>
      </c>
      <c r="L5" s="13">
        <f>M4-J5</f>
        <v>14325749.105732048</v>
      </c>
      <c r="M5" s="14">
        <f>L5*1.098</f>
        <v>15729672.518093789</v>
      </c>
    </row>
    <row r="6" spans="1:13" x14ac:dyDescent="0.25">
      <c r="A6">
        <v>2046</v>
      </c>
      <c r="B6">
        <v>11783</v>
      </c>
      <c r="C6" s="1">
        <v>141393.93036056266</v>
      </c>
      <c r="D6">
        <v>2</v>
      </c>
      <c r="E6" s="1">
        <f t="shared" si="0"/>
        <v>1.2056040000000001</v>
      </c>
      <c r="F6" s="1">
        <f t="shared" ref="F6:F35" si="1">C6*E6</f>
        <v>170465.08801841582</v>
      </c>
      <c r="H6" s="9">
        <v>2050</v>
      </c>
      <c r="I6" s="23">
        <f t="shared" ref="I6:I39" si="2">J6/12</f>
        <v>77250</v>
      </c>
      <c r="J6" s="23">
        <f>1.03*J5</f>
        <v>927000</v>
      </c>
      <c r="K6" s="10">
        <v>2</v>
      </c>
      <c r="L6" s="10">
        <f>M5-J6</f>
        <v>14802672.518093789</v>
      </c>
      <c r="M6" s="11">
        <f t="shared" ref="M6:M39" si="3">L6*1.098</f>
        <v>16253334.424866982</v>
      </c>
    </row>
    <row r="7" spans="1:13" x14ac:dyDescent="0.25">
      <c r="A7">
        <v>2045</v>
      </c>
      <c r="B7">
        <v>11440</v>
      </c>
      <c r="C7" s="1">
        <v>137275.66054423561</v>
      </c>
      <c r="D7">
        <v>3</v>
      </c>
      <c r="E7" s="1">
        <f t="shared" si="0"/>
        <v>1.3237531920000003</v>
      </c>
      <c r="F7" s="1">
        <f t="shared" si="1"/>
        <v>181719.09382934039</v>
      </c>
      <c r="H7" s="12">
        <v>2051</v>
      </c>
      <c r="I7" s="24">
        <f t="shared" si="2"/>
        <v>79567.5</v>
      </c>
      <c r="J7" s="24">
        <f t="shared" ref="J7:J39" si="4">1.03*J6</f>
        <v>954810</v>
      </c>
      <c r="K7" s="13">
        <v>3</v>
      </c>
      <c r="L7" s="13">
        <f t="shared" ref="L7:L39" si="5">M6-J7</f>
        <v>15298524.424866982</v>
      </c>
      <c r="M7" s="14">
        <f t="shared" si="3"/>
        <v>16797779.818503946</v>
      </c>
    </row>
    <row r="8" spans="1:13" x14ac:dyDescent="0.25">
      <c r="A8">
        <v>2044</v>
      </c>
      <c r="B8">
        <v>11107</v>
      </c>
      <c r="C8" s="1">
        <v>133277.34033420932</v>
      </c>
      <c r="D8">
        <v>4</v>
      </c>
      <c r="E8" s="1">
        <f t="shared" si="0"/>
        <v>1.4534810048160003</v>
      </c>
      <c r="F8" s="1">
        <f t="shared" si="1"/>
        <v>193716.08254817061</v>
      </c>
      <c r="H8" s="9">
        <v>2052</v>
      </c>
      <c r="I8" s="23">
        <f t="shared" si="2"/>
        <v>81954.525000000009</v>
      </c>
      <c r="J8" s="23">
        <f t="shared" si="4"/>
        <v>983454.3</v>
      </c>
      <c r="K8" s="10">
        <v>4</v>
      </c>
      <c r="L8" s="10">
        <f t="shared" si="5"/>
        <v>15814325.518503945</v>
      </c>
      <c r="M8" s="11">
        <f t="shared" si="3"/>
        <v>17364129.419317335</v>
      </c>
    </row>
    <row r="9" spans="1:13" x14ac:dyDescent="0.25">
      <c r="A9">
        <v>2043</v>
      </c>
      <c r="B9">
        <v>10783</v>
      </c>
      <c r="C9" s="1">
        <v>129395.47605263043</v>
      </c>
      <c r="D9">
        <v>5</v>
      </c>
      <c r="E9" s="1">
        <f t="shared" si="0"/>
        <v>1.5959221432879684</v>
      </c>
      <c r="F9" s="1">
        <f t="shared" si="1"/>
        <v>206505.10547368095</v>
      </c>
      <c r="H9" s="12">
        <v>2053</v>
      </c>
      <c r="I9" s="24">
        <f t="shared" si="2"/>
        <v>84413.16075000001</v>
      </c>
      <c r="J9" s="24">
        <f t="shared" si="4"/>
        <v>1012957.9290000001</v>
      </c>
      <c r="K9" s="13">
        <v>5</v>
      </c>
      <c r="L9" s="13">
        <f t="shared" si="5"/>
        <v>16351171.490317335</v>
      </c>
      <c r="M9" s="14">
        <f t="shared" si="3"/>
        <v>17953586.296368435</v>
      </c>
    </row>
    <row r="10" spans="1:13" x14ac:dyDescent="0.25">
      <c r="A10">
        <v>2042</v>
      </c>
      <c r="B10">
        <v>10469</v>
      </c>
      <c r="C10" s="1">
        <v>125626.67577925284</v>
      </c>
      <c r="D10">
        <v>6</v>
      </c>
      <c r="E10" s="1">
        <f t="shared" si="0"/>
        <v>1.7523225133301894</v>
      </c>
      <c r="F10" s="1">
        <f t="shared" si="1"/>
        <v>220138.45224281715</v>
      </c>
      <c r="H10" s="9">
        <v>2054</v>
      </c>
      <c r="I10" s="23">
        <f t="shared" si="2"/>
        <v>86945.555572500016</v>
      </c>
      <c r="J10" s="23">
        <f t="shared" si="4"/>
        <v>1043346.6668700002</v>
      </c>
      <c r="K10" s="10">
        <v>6</v>
      </c>
      <c r="L10" s="10">
        <f t="shared" si="5"/>
        <v>16910239.629498433</v>
      </c>
      <c r="M10" s="11">
        <f t="shared" si="3"/>
        <v>18567443.11318928</v>
      </c>
    </row>
    <row r="11" spans="1:13" x14ac:dyDescent="0.25">
      <c r="A11">
        <v>2041</v>
      </c>
      <c r="B11">
        <v>10164</v>
      </c>
      <c r="C11" s="1">
        <v>121967.6463876241</v>
      </c>
      <c r="D11">
        <v>7</v>
      </c>
      <c r="E11" s="1">
        <f t="shared" si="0"/>
        <v>1.9240501196365483</v>
      </c>
      <c r="F11" s="1">
        <f t="shared" si="1"/>
        <v>234671.86462389637</v>
      </c>
      <c r="H11" s="12">
        <v>2055</v>
      </c>
      <c r="I11" s="24">
        <f t="shared" si="2"/>
        <v>89553.922239675012</v>
      </c>
      <c r="J11" s="24">
        <f t="shared" si="4"/>
        <v>1074647.0668761001</v>
      </c>
      <c r="K11" s="13">
        <v>7</v>
      </c>
      <c r="L11" s="13">
        <f t="shared" si="5"/>
        <v>17492796.046313182</v>
      </c>
      <c r="M11" s="14">
        <f t="shared" si="3"/>
        <v>19207090.058851875</v>
      </c>
    </row>
    <row r="12" spans="1:13" x14ac:dyDescent="0.25">
      <c r="A12">
        <v>2040</v>
      </c>
      <c r="B12">
        <v>9868</v>
      </c>
      <c r="C12" s="1">
        <v>118415.19066759624</v>
      </c>
      <c r="D12">
        <v>8</v>
      </c>
      <c r="E12" s="1">
        <f t="shared" si="0"/>
        <v>2.11260703136093</v>
      </c>
      <c r="F12" s="1">
        <f t="shared" si="1"/>
        <v>250164.76442430899</v>
      </c>
      <c r="H12" s="9">
        <v>2056</v>
      </c>
      <c r="I12" s="23">
        <f t="shared" si="2"/>
        <v>92240.539906865262</v>
      </c>
      <c r="J12" s="23">
        <f t="shared" si="4"/>
        <v>1106886.4788823831</v>
      </c>
      <c r="K12" s="10">
        <v>8</v>
      </c>
      <c r="L12" s="10">
        <f t="shared" si="5"/>
        <v>18100203.579969492</v>
      </c>
      <c r="M12" s="11">
        <f t="shared" si="3"/>
        <v>19874023.530806504</v>
      </c>
    </row>
    <row r="13" spans="1:13" x14ac:dyDescent="0.25">
      <c r="A13">
        <v>2039</v>
      </c>
      <c r="B13">
        <v>9581</v>
      </c>
      <c r="C13" s="1">
        <v>114966.20453164683</v>
      </c>
      <c r="D13">
        <v>9</v>
      </c>
      <c r="E13" s="1">
        <f t="shared" si="0"/>
        <v>2.3196425204343014</v>
      </c>
      <c r="F13" s="1">
        <f t="shared" si="1"/>
        <v>266680.49644455465</v>
      </c>
      <c r="H13" s="12">
        <v>2057</v>
      </c>
      <c r="I13" s="24">
        <f t="shared" si="2"/>
        <v>95007.756104071217</v>
      </c>
      <c r="J13" s="24">
        <f t="shared" si="4"/>
        <v>1140093.0732488546</v>
      </c>
      <c r="K13" s="13">
        <v>9</v>
      </c>
      <c r="L13" s="13">
        <f t="shared" si="5"/>
        <v>18733930.457557648</v>
      </c>
      <c r="M13" s="14">
        <f t="shared" si="3"/>
        <v>20569855.642398298</v>
      </c>
    </row>
    <row r="14" spans="1:13" x14ac:dyDescent="0.25">
      <c r="A14">
        <v>2038</v>
      </c>
      <c r="B14">
        <v>9302</v>
      </c>
      <c r="C14" s="1">
        <v>111617.67430256972</v>
      </c>
      <c r="D14">
        <v>10</v>
      </c>
      <c r="E14" s="1">
        <f t="shared" si="0"/>
        <v>2.5469674874368629</v>
      </c>
      <c r="F14" s="1">
        <f t="shared" si="1"/>
        <v>284286.58747196209</v>
      </c>
      <c r="H14" s="9">
        <v>2058</v>
      </c>
      <c r="I14" s="23">
        <f t="shared" si="2"/>
        <v>97857.988787193361</v>
      </c>
      <c r="J14" s="23">
        <f t="shared" si="4"/>
        <v>1174295.8654463203</v>
      </c>
      <c r="K14" s="10">
        <v>10</v>
      </c>
      <c r="L14" s="10">
        <f t="shared" si="5"/>
        <v>19395559.776951976</v>
      </c>
      <c r="M14" s="11">
        <f t="shared" si="3"/>
        <v>21296324.635093272</v>
      </c>
    </row>
    <row r="15" spans="1:13" x14ac:dyDescent="0.25">
      <c r="A15">
        <v>2037</v>
      </c>
      <c r="B15">
        <v>9031</v>
      </c>
      <c r="C15" s="1">
        <v>108366.6740801648</v>
      </c>
      <c r="D15">
        <v>11</v>
      </c>
      <c r="E15" s="1">
        <f t="shared" si="0"/>
        <v>2.796570301205676</v>
      </c>
      <c r="F15" s="1">
        <f t="shared" si="1"/>
        <v>303055.02237302379</v>
      </c>
      <c r="H15" s="12">
        <v>2059</v>
      </c>
      <c r="I15" s="24">
        <f t="shared" si="2"/>
        <v>100793.72845080915</v>
      </c>
      <c r="J15" s="24">
        <f t="shared" si="4"/>
        <v>1209524.7414097099</v>
      </c>
      <c r="K15" s="13">
        <v>11</v>
      </c>
      <c r="L15" s="13">
        <f t="shared" si="5"/>
        <v>20086799.89368356</v>
      </c>
      <c r="M15" s="14">
        <f t="shared" si="3"/>
        <v>22055306.283264551</v>
      </c>
    </row>
    <row r="16" spans="1:13" x14ac:dyDescent="0.25">
      <c r="A16">
        <v>2036</v>
      </c>
      <c r="B16">
        <v>8768</v>
      </c>
      <c r="C16" s="1">
        <v>105210.36318462601</v>
      </c>
      <c r="D16">
        <v>12</v>
      </c>
      <c r="E16" s="1">
        <f t="shared" si="0"/>
        <v>3.0706341907238319</v>
      </c>
      <c r="F16" s="1">
        <f t="shared" si="1"/>
        <v>323062.53841318452</v>
      </c>
      <c r="H16" s="9">
        <v>2060</v>
      </c>
      <c r="I16" s="23">
        <f t="shared" si="2"/>
        <v>103817.54030433344</v>
      </c>
      <c r="J16" s="23">
        <f t="shared" si="4"/>
        <v>1245810.4836520012</v>
      </c>
      <c r="K16" s="10">
        <v>12</v>
      </c>
      <c r="L16" s="10">
        <f t="shared" si="5"/>
        <v>20809495.799612552</v>
      </c>
      <c r="M16" s="11">
        <f t="shared" si="3"/>
        <v>22848826.387974583</v>
      </c>
    </row>
    <row r="17" spans="1:13" x14ac:dyDescent="0.25">
      <c r="A17">
        <v>2035</v>
      </c>
      <c r="B17">
        <v>8513</v>
      </c>
      <c r="C17" s="1">
        <v>102145.9836743942</v>
      </c>
      <c r="D17">
        <v>13</v>
      </c>
      <c r="E17" s="1">
        <f t="shared" si="0"/>
        <v>3.3715563414147676</v>
      </c>
      <c r="F17" s="1">
        <f t="shared" si="1"/>
        <v>344390.9390074531</v>
      </c>
      <c r="H17" s="12">
        <v>2061</v>
      </c>
      <c r="I17" s="24">
        <f t="shared" si="2"/>
        <v>106932.06651346345</v>
      </c>
      <c r="J17" s="24">
        <f t="shared" si="4"/>
        <v>1283184.7981615614</v>
      </c>
      <c r="K17" s="13">
        <v>13</v>
      </c>
      <c r="L17" s="13">
        <f t="shared" si="5"/>
        <v>21565641.58981302</v>
      </c>
      <c r="M17" s="14">
        <f t="shared" si="3"/>
        <v>23679074.465614699</v>
      </c>
    </row>
    <row r="18" spans="1:13" x14ac:dyDescent="0.25">
      <c r="A18">
        <v>2034</v>
      </c>
      <c r="B18">
        <v>8265</v>
      </c>
      <c r="C18" s="1">
        <v>99170.857936305038</v>
      </c>
      <c r="D18">
        <v>14</v>
      </c>
      <c r="E18" s="1">
        <f t="shared" si="0"/>
        <v>3.7019688628734149</v>
      </c>
      <c r="F18" s="1">
        <f t="shared" si="1"/>
        <v>367127.42818464414</v>
      </c>
      <c r="H18" s="9">
        <v>2062</v>
      </c>
      <c r="I18" s="23">
        <f t="shared" si="2"/>
        <v>110140.02850886736</v>
      </c>
      <c r="J18" s="23">
        <f t="shared" si="4"/>
        <v>1321680.3421064082</v>
      </c>
      <c r="K18" s="10">
        <v>14</v>
      </c>
      <c r="L18" s="10">
        <f t="shared" si="5"/>
        <v>22357394.123508289</v>
      </c>
      <c r="M18" s="11">
        <f t="shared" si="3"/>
        <v>24548418.747612104</v>
      </c>
    </row>
    <row r="19" spans="1:13" x14ac:dyDescent="0.25">
      <c r="A19">
        <v>2033</v>
      </c>
      <c r="B19">
        <v>8024</v>
      </c>
      <c r="C19" s="1">
        <v>96282.386345927225</v>
      </c>
      <c r="D19">
        <v>15</v>
      </c>
      <c r="E19" s="1">
        <f t="shared" si="0"/>
        <v>4.0647618114350106</v>
      </c>
      <c r="F19" s="1">
        <f t="shared" si="1"/>
        <v>391364.96713275666</v>
      </c>
      <c r="H19" s="12">
        <v>2063</v>
      </c>
      <c r="I19" s="24">
        <f t="shared" si="2"/>
        <v>113444.22936413338</v>
      </c>
      <c r="J19" s="24">
        <f t="shared" si="4"/>
        <v>1361330.7523696006</v>
      </c>
      <c r="K19" s="13">
        <v>15</v>
      </c>
      <c r="L19" s="13">
        <f t="shared" si="5"/>
        <v>23187087.995242503</v>
      </c>
      <c r="M19" s="14">
        <f t="shared" si="3"/>
        <v>25459422.618776269</v>
      </c>
    </row>
    <row r="20" spans="1:13" x14ac:dyDescent="0.25">
      <c r="A20">
        <v>2032</v>
      </c>
      <c r="B20">
        <v>7790</v>
      </c>
      <c r="C20" s="1">
        <v>93478.044996045865</v>
      </c>
      <c r="D20">
        <v>16</v>
      </c>
      <c r="E20" s="1">
        <f t="shared" si="0"/>
        <v>4.4631084689556415</v>
      </c>
      <c r="F20" s="1">
        <f t="shared" si="1"/>
        <v>417202.65428326884</v>
      </c>
      <c r="H20" s="9">
        <v>2064</v>
      </c>
      <c r="I20" s="23">
        <f t="shared" si="2"/>
        <v>116847.55624505738</v>
      </c>
      <c r="J20" s="23">
        <f t="shared" si="4"/>
        <v>1402170.6749406885</v>
      </c>
      <c r="K20" s="10">
        <v>16</v>
      </c>
      <c r="L20" s="10">
        <f t="shared" si="5"/>
        <v>24057251.943835579</v>
      </c>
      <c r="M20" s="11">
        <f t="shared" si="3"/>
        <v>26414862.634331468</v>
      </c>
    </row>
    <row r="21" spans="1:13" x14ac:dyDescent="0.25">
      <c r="A21">
        <v>2031</v>
      </c>
      <c r="B21">
        <v>7563</v>
      </c>
      <c r="C21" s="1">
        <v>90755.383491306668</v>
      </c>
      <c r="D21">
        <v>17</v>
      </c>
      <c r="E21" s="1">
        <f t="shared" si="0"/>
        <v>4.9004930989132944</v>
      </c>
      <c r="F21" s="1">
        <f t="shared" si="1"/>
        <v>444746.13048837788</v>
      </c>
      <c r="H21" s="12">
        <v>2065</v>
      </c>
      <c r="I21" s="24">
        <f t="shared" si="2"/>
        <v>120352.9829324091</v>
      </c>
      <c r="J21" s="24">
        <f t="shared" si="4"/>
        <v>1444235.7951889092</v>
      </c>
      <c r="K21" s="13">
        <v>17</v>
      </c>
      <c r="L21" s="13">
        <f t="shared" si="5"/>
        <v>24970626.839142561</v>
      </c>
      <c r="M21" s="14">
        <f t="shared" si="3"/>
        <v>27417748.269378535</v>
      </c>
    </row>
    <row r="22" spans="1:13" x14ac:dyDescent="0.25">
      <c r="A22">
        <v>2030</v>
      </c>
      <c r="B22">
        <v>7343</v>
      </c>
      <c r="C22" s="1">
        <v>88112.022807093832</v>
      </c>
      <c r="D22">
        <v>18</v>
      </c>
      <c r="E22" s="1">
        <f t="shared" si="0"/>
        <v>5.380741422606798</v>
      </c>
      <c r="F22" s="1">
        <f t="shared" si="1"/>
        <v>474108.01094780472</v>
      </c>
      <c r="H22" s="9">
        <v>2066</v>
      </c>
      <c r="I22" s="23">
        <f t="shared" si="2"/>
        <v>123963.57242038137</v>
      </c>
      <c r="J22" s="23">
        <f t="shared" si="4"/>
        <v>1487562.8690445765</v>
      </c>
      <c r="K22" s="10">
        <v>18</v>
      </c>
      <c r="L22" s="10">
        <f t="shared" si="5"/>
        <v>25930185.40033396</v>
      </c>
      <c r="M22" s="11">
        <f t="shared" si="3"/>
        <v>28471343.569566689</v>
      </c>
    </row>
    <row r="23" spans="1:13" x14ac:dyDescent="0.25">
      <c r="A23">
        <v>2029</v>
      </c>
      <c r="B23">
        <v>7129</v>
      </c>
      <c r="C23" s="1">
        <v>85545.653210770717</v>
      </c>
      <c r="D23">
        <v>19</v>
      </c>
      <c r="E23" s="1">
        <f t="shared" si="0"/>
        <v>5.9080540820222645</v>
      </c>
      <c r="F23" s="1">
        <f t="shared" si="1"/>
        <v>505408.34565115499</v>
      </c>
      <c r="H23" s="12">
        <v>2067</v>
      </c>
      <c r="I23" s="24">
        <f t="shared" si="2"/>
        <v>127682.47959299282</v>
      </c>
      <c r="J23" s="24">
        <f t="shared" si="4"/>
        <v>1532189.7551159139</v>
      </c>
      <c r="K23" s="13">
        <v>19</v>
      </c>
      <c r="L23" s="13">
        <f t="shared" si="5"/>
        <v>26939153.814450774</v>
      </c>
      <c r="M23" s="14">
        <f t="shared" si="3"/>
        <v>29579190.888266951</v>
      </c>
    </row>
    <row r="24" spans="1:13" x14ac:dyDescent="0.25">
      <c r="A24">
        <v>2028</v>
      </c>
      <c r="B24">
        <v>6922</v>
      </c>
      <c r="C24" s="1">
        <v>83054.032243466732</v>
      </c>
      <c r="D24">
        <v>20</v>
      </c>
      <c r="E24" s="1">
        <f t="shared" si="0"/>
        <v>6.4870433820604463</v>
      </c>
      <c r="F24" s="1">
        <f t="shared" si="1"/>
        <v>538775.11021841574</v>
      </c>
      <c r="H24" s="9">
        <v>2068</v>
      </c>
      <c r="I24" s="23">
        <f t="shared" si="2"/>
        <v>131512.95398078262</v>
      </c>
      <c r="J24" s="23">
        <f t="shared" si="4"/>
        <v>1578155.4477693914</v>
      </c>
      <c r="K24" s="10">
        <v>20</v>
      </c>
      <c r="L24" s="10">
        <f t="shared" si="5"/>
        <v>28001035.440497559</v>
      </c>
      <c r="M24" s="11">
        <f t="shared" si="3"/>
        <v>30745136.913666323</v>
      </c>
    </row>
    <row r="25" spans="1:13" x14ac:dyDescent="0.25">
      <c r="A25">
        <v>2027</v>
      </c>
      <c r="B25">
        <v>6720</v>
      </c>
      <c r="C25" s="1">
        <v>80634.982760647312</v>
      </c>
      <c r="D25">
        <v>21</v>
      </c>
      <c r="E25" s="1">
        <f t="shared" si="0"/>
        <v>7.122773633502371</v>
      </c>
      <c r="F25" s="1">
        <f t="shared" si="1"/>
        <v>574344.72914545692</v>
      </c>
      <c r="H25" s="12">
        <v>2069</v>
      </c>
      <c r="I25" s="24">
        <f t="shared" si="2"/>
        <v>135458.34260020609</v>
      </c>
      <c r="J25" s="24">
        <f t="shared" si="4"/>
        <v>1625500.1112024731</v>
      </c>
      <c r="K25" s="13">
        <v>21</v>
      </c>
      <c r="L25" s="13">
        <f t="shared" si="5"/>
        <v>29119636.802463848</v>
      </c>
      <c r="M25" s="14">
        <f t="shared" si="3"/>
        <v>31973361.209105309</v>
      </c>
    </row>
    <row r="26" spans="1:13" x14ac:dyDescent="0.25">
      <c r="A26">
        <v>2026</v>
      </c>
      <c r="B26">
        <v>6524</v>
      </c>
      <c r="C26" s="1">
        <v>78286.391029754668</v>
      </c>
      <c r="D26">
        <v>22</v>
      </c>
      <c r="E26" s="1">
        <f t="shared" si="0"/>
        <v>7.8208054495856034</v>
      </c>
      <c r="F26" s="1">
        <f t="shared" si="1"/>
        <v>612262.63359389477</v>
      </c>
      <c r="H26" s="9">
        <v>2070</v>
      </c>
      <c r="I26" s="23">
        <f t="shared" si="2"/>
        <v>139522.09287821228</v>
      </c>
      <c r="J26" s="23">
        <f t="shared" si="4"/>
        <v>1674265.1145385474</v>
      </c>
      <c r="K26" s="10">
        <v>22</v>
      </c>
      <c r="L26" s="10">
        <f t="shared" si="5"/>
        <v>30299096.094566762</v>
      </c>
      <c r="M26" s="11">
        <f t="shared" si="3"/>
        <v>33268407.511834309</v>
      </c>
    </row>
    <row r="27" spans="1:13" x14ac:dyDescent="0.25">
      <c r="A27">
        <v>2025</v>
      </c>
      <c r="B27">
        <v>6334</v>
      </c>
      <c r="C27" s="1">
        <v>76006.204883256956</v>
      </c>
      <c r="D27">
        <v>23</v>
      </c>
      <c r="E27" s="1">
        <f t="shared" si="0"/>
        <v>8.5872443836449932</v>
      </c>
      <c r="F27" s="1">
        <f t="shared" si="1"/>
        <v>652683.85600591893</v>
      </c>
      <c r="H27" s="12">
        <v>2071</v>
      </c>
      <c r="I27" s="24">
        <f t="shared" si="2"/>
        <v>143707.75566455864</v>
      </c>
      <c r="J27" s="24">
        <f t="shared" si="4"/>
        <v>1724493.0679747039</v>
      </c>
      <c r="K27" s="13">
        <v>23</v>
      </c>
      <c r="L27" s="13">
        <f t="shared" si="5"/>
        <v>31543914.443859603</v>
      </c>
      <c r="M27" s="14">
        <f t="shared" si="3"/>
        <v>34635218.059357844</v>
      </c>
    </row>
    <row r="28" spans="1:13" x14ac:dyDescent="0.25">
      <c r="A28">
        <v>2024</v>
      </c>
      <c r="B28">
        <v>6150</v>
      </c>
      <c r="C28" s="1">
        <v>73792.431925492201</v>
      </c>
      <c r="D28">
        <v>24</v>
      </c>
      <c r="E28" s="1">
        <f t="shared" si="0"/>
        <v>9.4287943332422035</v>
      </c>
      <c r="F28" s="1">
        <f t="shared" si="1"/>
        <v>695773.66397524194</v>
      </c>
      <c r="H28" s="9">
        <v>2072</v>
      </c>
      <c r="I28" s="23">
        <f t="shared" si="2"/>
        <v>148018.98833449543</v>
      </c>
      <c r="J28" s="23">
        <f t="shared" si="4"/>
        <v>1776227.860013945</v>
      </c>
      <c r="K28" s="10">
        <v>24</v>
      </c>
      <c r="L28" s="10">
        <f t="shared" si="5"/>
        <v>32858990.199343897</v>
      </c>
      <c r="M28" s="11">
        <f t="shared" si="3"/>
        <v>36079171.238879599</v>
      </c>
    </row>
    <row r="29" spans="1:13" x14ac:dyDescent="0.25">
      <c r="A29">
        <v>2023</v>
      </c>
      <c r="B29">
        <v>5971</v>
      </c>
      <c r="C29" s="1">
        <v>71643.137791739995</v>
      </c>
      <c r="D29">
        <v>25</v>
      </c>
      <c r="E29" s="1">
        <f t="shared" si="0"/>
        <v>10.352816177899941</v>
      </c>
      <c r="F29" s="1">
        <f t="shared" si="1"/>
        <v>741708.2359658404</v>
      </c>
      <c r="H29" s="12">
        <v>2073</v>
      </c>
      <c r="I29" s="24">
        <f t="shared" si="2"/>
        <v>152459.55798453029</v>
      </c>
      <c r="J29" s="24">
        <f t="shared" si="4"/>
        <v>1829514.6958143634</v>
      </c>
      <c r="K29" s="13">
        <v>25</v>
      </c>
      <c r="L29" s="13">
        <f t="shared" si="5"/>
        <v>34249656.543065235</v>
      </c>
      <c r="M29" s="14">
        <f t="shared" si="3"/>
        <v>37606122.884285629</v>
      </c>
    </row>
    <row r="30" spans="1:13" x14ac:dyDescent="0.25">
      <c r="A30">
        <v>2022</v>
      </c>
      <c r="B30">
        <v>5795</v>
      </c>
      <c r="C30" s="1">
        <v>69556.444457999984</v>
      </c>
      <c r="D30">
        <v>26</v>
      </c>
      <c r="E30" s="1">
        <f t="shared" si="0"/>
        <v>11.367392163334134</v>
      </c>
      <c r="F30" s="1">
        <f t="shared" si="1"/>
        <v>790675.38164125499</v>
      </c>
      <c r="H30" s="9">
        <v>2074</v>
      </c>
      <c r="I30" s="23">
        <f t="shared" si="2"/>
        <v>157033.34472406621</v>
      </c>
      <c r="J30" s="23">
        <f t="shared" si="4"/>
        <v>1884400.1366887945</v>
      </c>
      <c r="K30" s="10">
        <v>26</v>
      </c>
      <c r="L30" s="10">
        <f t="shared" si="5"/>
        <v>35721722.747596838</v>
      </c>
      <c r="M30" s="11">
        <f t="shared" si="3"/>
        <v>39222451.576861329</v>
      </c>
    </row>
    <row r="31" spans="1:13" x14ac:dyDescent="0.25">
      <c r="A31">
        <v>2021</v>
      </c>
      <c r="B31">
        <v>5628</v>
      </c>
      <c r="C31" s="1">
        <v>67530.528599999991</v>
      </c>
      <c r="D31">
        <v>27</v>
      </c>
      <c r="E31" s="1">
        <f t="shared" si="0"/>
        <v>12.481396595340881</v>
      </c>
      <c r="F31" s="1">
        <f t="shared" si="1"/>
        <v>842875.30974960991</v>
      </c>
      <c r="H31" s="12">
        <v>2075</v>
      </c>
      <c r="I31" s="24">
        <f t="shared" si="2"/>
        <v>161744.34506578819</v>
      </c>
      <c r="J31" s="24">
        <f t="shared" si="4"/>
        <v>1940932.1407894583</v>
      </c>
      <c r="K31" s="13">
        <v>27</v>
      </c>
      <c r="L31" s="13">
        <f t="shared" si="5"/>
        <v>37281519.436071873</v>
      </c>
      <c r="M31" s="14">
        <f t="shared" si="3"/>
        <v>40935108.340806916</v>
      </c>
    </row>
    <row r="32" spans="1:13" x14ac:dyDescent="0.25">
      <c r="A32">
        <v>2020</v>
      </c>
      <c r="B32">
        <v>5464</v>
      </c>
      <c r="C32" s="1">
        <v>65563.62</v>
      </c>
      <c r="D32">
        <v>28</v>
      </c>
      <c r="E32" s="1">
        <f t="shared" si="0"/>
        <v>13.704573461684287</v>
      </c>
      <c r="F32" s="1">
        <f t="shared" si="1"/>
        <v>898521.44670395309</v>
      </c>
      <c r="H32" s="9">
        <v>2076</v>
      </c>
      <c r="I32" s="23">
        <f t="shared" si="2"/>
        <v>166596.67541776184</v>
      </c>
      <c r="J32" s="23">
        <f t="shared" si="4"/>
        <v>1999160.1050131421</v>
      </c>
      <c r="K32" s="10">
        <v>28</v>
      </c>
      <c r="L32" s="10">
        <f t="shared" si="5"/>
        <v>38935948.235793777</v>
      </c>
      <c r="M32" s="11">
        <f t="shared" si="3"/>
        <v>42751671.162901573</v>
      </c>
    </row>
    <row r="33" spans="1:13" x14ac:dyDescent="0.25">
      <c r="A33">
        <v>2019</v>
      </c>
      <c r="B33">
        <v>5305</v>
      </c>
      <c r="C33" s="1">
        <v>63654</v>
      </c>
      <c r="D33">
        <v>29</v>
      </c>
      <c r="E33" s="1">
        <f t="shared" si="0"/>
        <v>15.047621660929348</v>
      </c>
      <c r="F33" s="1">
        <f t="shared" si="1"/>
        <v>957841.30920479668</v>
      </c>
      <c r="H33" s="12">
        <v>2077</v>
      </c>
      <c r="I33" s="24">
        <f t="shared" si="2"/>
        <v>171594.57568029469</v>
      </c>
      <c r="J33" s="24">
        <f t="shared" si="4"/>
        <v>2059134.9081635363</v>
      </c>
      <c r="K33" s="13">
        <v>29</v>
      </c>
      <c r="L33" s="13">
        <f t="shared" si="5"/>
        <v>40692536.254738033</v>
      </c>
      <c r="M33" s="14">
        <f t="shared" si="3"/>
        <v>44680404.807702363</v>
      </c>
    </row>
    <row r="34" spans="1:13" x14ac:dyDescent="0.25">
      <c r="A34">
        <v>2018</v>
      </c>
      <c r="B34">
        <v>5150</v>
      </c>
      <c r="C34" s="1">
        <v>61800</v>
      </c>
      <c r="D34">
        <v>30</v>
      </c>
      <c r="E34" s="1">
        <f t="shared" si="0"/>
        <v>16.522288583700423</v>
      </c>
      <c r="F34" s="1">
        <f t="shared" si="1"/>
        <v>1021077.4344726861</v>
      </c>
      <c r="H34" s="9">
        <v>2078</v>
      </c>
      <c r="I34" s="23">
        <f t="shared" si="2"/>
        <v>176742.41295070352</v>
      </c>
      <c r="J34" s="23">
        <f t="shared" si="4"/>
        <v>2120908.9554084423</v>
      </c>
      <c r="K34" s="10">
        <v>30</v>
      </c>
      <c r="L34" s="10">
        <f t="shared" si="5"/>
        <v>42559495.852293923</v>
      </c>
      <c r="M34" s="11">
        <f t="shared" si="3"/>
        <v>46730326.44581873</v>
      </c>
    </row>
    <row r="35" spans="1:13" x14ac:dyDescent="0.25">
      <c r="A35">
        <v>2017</v>
      </c>
      <c r="B35">
        <v>5000</v>
      </c>
      <c r="C35" s="1">
        <v>60000</v>
      </c>
      <c r="D35">
        <v>31</v>
      </c>
      <c r="E35" s="1">
        <f t="shared" si="0"/>
        <v>18.141472864903069</v>
      </c>
      <c r="F35" s="1">
        <f t="shared" si="1"/>
        <v>1088488.371894184</v>
      </c>
      <c r="H35" s="12">
        <v>2079</v>
      </c>
      <c r="I35" s="24">
        <f t="shared" si="2"/>
        <v>182044.68533922464</v>
      </c>
      <c r="J35" s="24">
        <f t="shared" si="4"/>
        <v>2184536.2240706957</v>
      </c>
      <c r="K35" s="13">
        <v>31</v>
      </c>
      <c r="L35" s="13">
        <f t="shared" si="5"/>
        <v>44545790.221748032</v>
      </c>
      <c r="M35" s="14">
        <f t="shared" si="3"/>
        <v>48911277.663479343</v>
      </c>
    </row>
    <row r="36" spans="1:13" x14ac:dyDescent="0.25">
      <c r="A36" s="7">
        <v>2048</v>
      </c>
      <c r="B36" s="7"/>
      <c r="C36" s="8">
        <f>SUM(C4:C35)</f>
        <v>3150165.5113702202</v>
      </c>
      <c r="D36" s="7"/>
      <c r="E36" s="8" t="s">
        <v>4</v>
      </c>
      <c r="F36" s="2">
        <f>SUM(F4:F35)</f>
        <v>15225749.105732048</v>
      </c>
      <c r="H36" s="9">
        <v>2080</v>
      </c>
      <c r="I36" s="23">
        <f t="shared" si="2"/>
        <v>187506.0258994014</v>
      </c>
      <c r="J36" s="23">
        <f t="shared" si="4"/>
        <v>2250072.3107928168</v>
      </c>
      <c r="K36" s="10">
        <v>32</v>
      </c>
      <c r="L36" s="10">
        <f t="shared" si="5"/>
        <v>46661205.352686524</v>
      </c>
      <c r="M36" s="11">
        <f t="shared" si="3"/>
        <v>51234003.477249809</v>
      </c>
    </row>
    <row r="37" spans="1:13" x14ac:dyDescent="0.25">
      <c r="H37" s="12">
        <v>2081</v>
      </c>
      <c r="I37" s="24">
        <f t="shared" si="2"/>
        <v>193131.20667638347</v>
      </c>
      <c r="J37" s="24">
        <f t="shared" si="4"/>
        <v>2317574.4801166016</v>
      </c>
      <c r="K37" s="13">
        <v>33</v>
      </c>
      <c r="L37" s="13">
        <f t="shared" si="5"/>
        <v>48916428.99713321</v>
      </c>
      <c r="M37" s="14">
        <f t="shared" si="3"/>
        <v>53710239.038852267</v>
      </c>
    </row>
    <row r="38" spans="1:13" x14ac:dyDescent="0.25">
      <c r="H38" s="9">
        <v>2082</v>
      </c>
      <c r="I38" s="23">
        <f t="shared" si="2"/>
        <v>198925.14287667497</v>
      </c>
      <c r="J38" s="23">
        <f t="shared" si="4"/>
        <v>2387101.7145200996</v>
      </c>
      <c r="K38" s="10">
        <v>34</v>
      </c>
      <c r="L38" s="10">
        <f t="shared" si="5"/>
        <v>51323137.32433217</v>
      </c>
      <c r="M38" s="11">
        <f t="shared" si="3"/>
        <v>56352804.782116726</v>
      </c>
    </row>
    <row r="39" spans="1:13" x14ac:dyDescent="0.25">
      <c r="H39" s="12">
        <v>2083</v>
      </c>
      <c r="I39" s="24">
        <f t="shared" si="2"/>
        <v>204892.89716297519</v>
      </c>
      <c r="J39" s="24">
        <f t="shared" si="4"/>
        <v>2458714.7659557024</v>
      </c>
      <c r="K39" s="13">
        <v>35</v>
      </c>
      <c r="L39" s="13">
        <f t="shared" si="5"/>
        <v>53894090.016161025</v>
      </c>
      <c r="M39" s="14">
        <f t="shared" si="3"/>
        <v>59175710.83774481</v>
      </c>
    </row>
    <row r="40" spans="1:13" x14ac:dyDescent="0.25">
      <c r="B40" t="s">
        <v>22</v>
      </c>
      <c r="C40" s="1" t="s">
        <v>26</v>
      </c>
      <c r="D40">
        <v>5000</v>
      </c>
    </row>
    <row r="41" spans="1:13" x14ac:dyDescent="0.25">
      <c r="C41" s="1" t="s">
        <v>23</v>
      </c>
      <c r="D41" s="3">
        <v>9.8000000000000004E-2</v>
      </c>
    </row>
    <row r="42" spans="1:13" x14ac:dyDescent="0.25">
      <c r="C42" s="1" t="s">
        <v>24</v>
      </c>
      <c r="D42" s="3">
        <v>6.8000000000000005E-2</v>
      </c>
    </row>
    <row r="43" spans="1:13" x14ac:dyDescent="0.25">
      <c r="C43" s="1" t="s">
        <v>25</v>
      </c>
      <c r="D43" s="3">
        <v>0.03</v>
      </c>
    </row>
    <row r="44" spans="1:13" ht="28.8" x14ac:dyDescent="0.25">
      <c r="C44" s="16" t="s">
        <v>27</v>
      </c>
      <c r="D44">
        <v>30000</v>
      </c>
    </row>
  </sheetData>
  <phoneticPr fontId="1" type="noConversion"/>
  <pageMargins left="1" right="1" top="1" bottom="1" header="0.5" footer="0.5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opLeftCell="A7" workbookViewId="0">
      <selection activeCell="F40" sqref="F40"/>
    </sheetView>
  </sheetViews>
  <sheetFormatPr defaultRowHeight="14.4" x14ac:dyDescent="0.25"/>
  <cols>
    <col min="2" max="2" width="8.44140625" customWidth="1"/>
    <col min="3" max="3" width="14.77734375" style="1" customWidth="1"/>
    <col min="4" max="4" width="10.21875" bestFit="1" customWidth="1"/>
    <col min="5" max="5" width="12.33203125" bestFit="1" customWidth="1"/>
    <col min="6" max="6" width="14.109375" bestFit="1" customWidth="1"/>
    <col min="7" max="7" width="8.44140625" customWidth="1"/>
    <col min="9" max="9" width="13" style="1" customWidth="1"/>
    <col min="10" max="10" width="12.21875" style="1" customWidth="1"/>
    <col min="11" max="11" width="5.77734375" bestFit="1" customWidth="1"/>
    <col min="12" max="12" width="14.21875" customWidth="1"/>
    <col min="13" max="13" width="13.21875" customWidth="1"/>
    <col min="15" max="15" width="11.6640625" bestFit="1" customWidth="1"/>
  </cols>
  <sheetData>
    <row r="1" spans="1:13" ht="28.2" x14ac:dyDescent="0.6">
      <c r="C1" s="25" t="s">
        <v>28</v>
      </c>
    </row>
    <row r="2" spans="1:13" x14ac:dyDescent="0.25">
      <c r="E2" s="15">
        <v>42874</v>
      </c>
    </row>
    <row r="3" spans="1:13" s="17" customFormat="1" ht="28.8" x14ac:dyDescent="0.25">
      <c r="A3" s="17" t="s">
        <v>5</v>
      </c>
      <c r="B3" s="17" t="s">
        <v>20</v>
      </c>
      <c r="C3" s="18" t="s">
        <v>0</v>
      </c>
      <c r="D3" s="17" t="s">
        <v>1</v>
      </c>
      <c r="E3" s="18" t="s">
        <v>2</v>
      </c>
      <c r="F3" s="18" t="s">
        <v>3</v>
      </c>
      <c r="H3" s="19" t="s">
        <v>6</v>
      </c>
      <c r="I3" s="22" t="s">
        <v>21</v>
      </c>
      <c r="J3" s="22" t="s">
        <v>16</v>
      </c>
      <c r="K3" s="20" t="s">
        <v>17</v>
      </c>
      <c r="L3" s="20" t="s">
        <v>19</v>
      </c>
      <c r="M3" s="21" t="s">
        <v>3</v>
      </c>
    </row>
    <row r="4" spans="1:13" x14ac:dyDescent="0.25">
      <c r="A4">
        <v>2048</v>
      </c>
      <c r="B4">
        <v>12501</v>
      </c>
      <c r="C4" s="1">
        <v>150004.82071952097</v>
      </c>
      <c r="D4">
        <v>0</v>
      </c>
      <c r="E4" s="1">
        <f>POWER(1.09,D4)</f>
        <v>1</v>
      </c>
      <c r="F4" s="1">
        <v>72000</v>
      </c>
      <c r="H4" s="9">
        <v>2048</v>
      </c>
      <c r="I4" s="23">
        <v>0</v>
      </c>
      <c r="J4" s="23">
        <v>0</v>
      </c>
      <c r="K4" s="10">
        <v>0</v>
      </c>
      <c r="L4" s="10">
        <v>0</v>
      </c>
      <c r="M4" s="11">
        <v>13110241.212770212</v>
      </c>
    </row>
    <row r="5" spans="1:13" x14ac:dyDescent="0.25">
      <c r="A5">
        <v>2047</v>
      </c>
      <c r="B5">
        <v>12137</v>
      </c>
      <c r="C5" s="1">
        <v>145635.74827137953</v>
      </c>
      <c r="D5">
        <v>1</v>
      </c>
      <c r="E5" s="1">
        <f t="shared" ref="E5:E36" si="0">POWER(1.09,D5)</f>
        <v>1.0900000000000001</v>
      </c>
      <c r="F5" s="1">
        <f>C5*E5</f>
        <v>158742.9656158037</v>
      </c>
      <c r="H5" s="12">
        <v>2049</v>
      </c>
      <c r="I5" s="24">
        <f>J5/12</f>
        <v>60000</v>
      </c>
      <c r="J5" s="24">
        <v>720000</v>
      </c>
      <c r="K5" s="13">
        <v>1</v>
      </c>
      <c r="L5" s="13">
        <f>M4-J5</f>
        <v>12390241.212770212</v>
      </c>
      <c r="M5" s="14">
        <f>L5*1.09</f>
        <v>13505362.921919532</v>
      </c>
    </row>
    <row r="6" spans="1:13" x14ac:dyDescent="0.25">
      <c r="A6">
        <v>2046</v>
      </c>
      <c r="B6">
        <v>11783</v>
      </c>
      <c r="C6" s="1">
        <v>141393.93036056266</v>
      </c>
      <c r="D6">
        <v>2</v>
      </c>
      <c r="E6" s="1">
        <f t="shared" si="0"/>
        <v>1.1881000000000002</v>
      </c>
      <c r="F6" s="1">
        <f t="shared" ref="F6:F35" si="1">C6*E6</f>
        <v>167990.12866138451</v>
      </c>
      <c r="H6" s="9">
        <v>2050</v>
      </c>
      <c r="I6" s="23">
        <f t="shared" ref="I6:I39" si="2">J6/12</f>
        <v>61800</v>
      </c>
      <c r="J6" s="23">
        <f>1.03*J5</f>
        <v>741600</v>
      </c>
      <c r="K6" s="10">
        <v>2</v>
      </c>
      <c r="L6" s="10">
        <f>M5-J6</f>
        <v>12763762.921919532</v>
      </c>
      <c r="M6" s="14">
        <f t="shared" ref="M6:M38" si="3">L6*1.09</f>
        <v>13912501.584892292</v>
      </c>
    </row>
    <row r="7" spans="1:13" x14ac:dyDescent="0.25">
      <c r="A7">
        <v>2045</v>
      </c>
      <c r="B7">
        <v>11440</v>
      </c>
      <c r="C7" s="1">
        <v>137275.66054423561</v>
      </c>
      <c r="D7">
        <v>3</v>
      </c>
      <c r="E7" s="1">
        <f t="shared" si="0"/>
        <v>1.2950290000000002</v>
      </c>
      <c r="F7" s="1">
        <f t="shared" si="1"/>
        <v>177775.96139894091</v>
      </c>
      <c r="H7" s="12">
        <v>2051</v>
      </c>
      <c r="I7" s="24">
        <f t="shared" si="2"/>
        <v>63654</v>
      </c>
      <c r="J7" s="24">
        <f t="shared" ref="J7:J39" si="4">1.03*J6</f>
        <v>763848</v>
      </c>
      <c r="K7" s="13">
        <v>3</v>
      </c>
      <c r="L7" s="13">
        <f t="shared" ref="L7:L39" si="5">M6-J7</f>
        <v>13148653.584892292</v>
      </c>
      <c r="M7" s="14">
        <f t="shared" si="3"/>
        <v>14332032.407532599</v>
      </c>
    </row>
    <row r="8" spans="1:13" x14ac:dyDescent="0.25">
      <c r="A8">
        <v>2044</v>
      </c>
      <c r="B8">
        <v>11107</v>
      </c>
      <c r="C8" s="1">
        <v>133277.34033420932</v>
      </c>
      <c r="D8">
        <v>4</v>
      </c>
      <c r="E8" s="1">
        <f t="shared" si="0"/>
        <v>1.4115816100000003</v>
      </c>
      <c r="F8" s="1">
        <f t="shared" si="1"/>
        <v>188131.84264548117</v>
      </c>
      <c r="H8" s="9">
        <v>2052</v>
      </c>
      <c r="I8" s="23">
        <f t="shared" si="2"/>
        <v>65563.62000000001</v>
      </c>
      <c r="J8" s="23">
        <f t="shared" si="4"/>
        <v>786763.44000000006</v>
      </c>
      <c r="K8" s="10">
        <v>4</v>
      </c>
      <c r="L8" s="10">
        <f t="shared" si="5"/>
        <v>13545268.967532599</v>
      </c>
      <c r="M8" s="14">
        <f t="shared" si="3"/>
        <v>14764343.174610535</v>
      </c>
    </row>
    <row r="9" spans="1:13" x14ac:dyDescent="0.25">
      <c r="A9">
        <v>2043</v>
      </c>
      <c r="B9">
        <v>10783</v>
      </c>
      <c r="C9" s="1">
        <v>129395.47605263043</v>
      </c>
      <c r="D9">
        <v>5</v>
      </c>
      <c r="E9" s="1">
        <f t="shared" si="0"/>
        <v>1.5386239549000005</v>
      </c>
      <c r="F9" s="1">
        <f t="shared" si="1"/>
        <v>199090.97911026655</v>
      </c>
      <c r="H9" s="12">
        <v>2053</v>
      </c>
      <c r="I9" s="24">
        <f t="shared" si="2"/>
        <v>67530.528600000005</v>
      </c>
      <c r="J9" s="24">
        <f t="shared" si="4"/>
        <v>810366.34320000012</v>
      </c>
      <c r="K9" s="13">
        <v>5</v>
      </c>
      <c r="L9" s="13">
        <f t="shared" si="5"/>
        <v>13953976.831410535</v>
      </c>
      <c r="M9" s="14">
        <f t="shared" si="3"/>
        <v>15209834.746237485</v>
      </c>
    </row>
    <row r="10" spans="1:13" x14ac:dyDescent="0.25">
      <c r="A10">
        <v>2042</v>
      </c>
      <c r="B10">
        <v>10469</v>
      </c>
      <c r="C10" s="1">
        <v>125626.67577925284</v>
      </c>
      <c r="D10">
        <v>6</v>
      </c>
      <c r="E10" s="1">
        <f t="shared" si="0"/>
        <v>1.6771001108410006</v>
      </c>
      <c r="F10" s="1">
        <f t="shared" si="1"/>
        <v>210688.51187397138</v>
      </c>
      <c r="H10" s="9">
        <v>2054</v>
      </c>
      <c r="I10" s="23">
        <f t="shared" si="2"/>
        <v>69556.444458000013</v>
      </c>
      <c r="J10" s="23">
        <f t="shared" si="4"/>
        <v>834677.33349600015</v>
      </c>
      <c r="K10" s="10">
        <v>6</v>
      </c>
      <c r="L10" s="10">
        <f t="shared" si="5"/>
        <v>14375157.412741484</v>
      </c>
      <c r="M10" s="14">
        <f t="shared" si="3"/>
        <v>15668921.579888219</v>
      </c>
    </row>
    <row r="11" spans="1:13" x14ac:dyDescent="0.25">
      <c r="A11">
        <v>2041</v>
      </c>
      <c r="B11">
        <v>10164</v>
      </c>
      <c r="C11" s="1">
        <v>121967.6463876241</v>
      </c>
      <c r="D11">
        <v>7</v>
      </c>
      <c r="E11" s="1">
        <f t="shared" si="0"/>
        <v>1.8280391208166906</v>
      </c>
      <c r="F11" s="1">
        <f t="shared" si="1"/>
        <v>222961.62907051339</v>
      </c>
      <c r="H11" s="12">
        <v>2055</v>
      </c>
      <c r="I11" s="24">
        <f t="shared" si="2"/>
        <v>71643.137791740024</v>
      </c>
      <c r="J11" s="24">
        <f t="shared" si="4"/>
        <v>859717.65350088023</v>
      </c>
      <c r="K11" s="13">
        <v>7</v>
      </c>
      <c r="L11" s="13">
        <f t="shared" si="5"/>
        <v>14809203.926387338</v>
      </c>
      <c r="M11" s="14">
        <f t="shared" si="3"/>
        <v>16142032.279762199</v>
      </c>
    </row>
    <row r="12" spans="1:13" x14ac:dyDescent="0.25">
      <c r="A12">
        <v>2040</v>
      </c>
      <c r="B12">
        <v>9868</v>
      </c>
      <c r="C12" s="1">
        <v>118415.19066759624</v>
      </c>
      <c r="D12">
        <v>8</v>
      </c>
      <c r="E12" s="1">
        <f t="shared" si="0"/>
        <v>1.9925626416901929</v>
      </c>
      <c r="F12" s="1">
        <f t="shared" si="1"/>
        <v>235949.68513287345</v>
      </c>
      <c r="H12" s="9">
        <v>2056</v>
      </c>
      <c r="I12" s="23">
        <f t="shared" si="2"/>
        <v>73792.43192549223</v>
      </c>
      <c r="J12" s="23">
        <f t="shared" si="4"/>
        <v>885509.1831059067</v>
      </c>
      <c r="K12" s="10">
        <v>8</v>
      </c>
      <c r="L12" s="10">
        <f t="shared" si="5"/>
        <v>15256523.096656293</v>
      </c>
      <c r="M12" s="14">
        <f t="shared" si="3"/>
        <v>16629610.17535536</v>
      </c>
    </row>
    <row r="13" spans="1:13" x14ac:dyDescent="0.25">
      <c r="A13">
        <v>2039</v>
      </c>
      <c r="B13">
        <v>9581</v>
      </c>
      <c r="C13" s="1">
        <v>114966.20453164683</v>
      </c>
      <c r="D13">
        <v>9</v>
      </c>
      <c r="E13" s="1">
        <f t="shared" si="0"/>
        <v>2.1718932794423105</v>
      </c>
      <c r="F13" s="1">
        <f t="shared" si="1"/>
        <v>249694.32698527386</v>
      </c>
      <c r="H13" s="12">
        <v>2057</v>
      </c>
      <c r="I13" s="24">
        <f t="shared" si="2"/>
        <v>76006.204883257</v>
      </c>
      <c r="J13" s="24">
        <f t="shared" si="4"/>
        <v>912074.45859908394</v>
      </c>
      <c r="K13" s="13">
        <v>9</v>
      </c>
      <c r="L13" s="13">
        <f t="shared" si="5"/>
        <v>15717535.716756277</v>
      </c>
      <c r="M13" s="14">
        <f t="shared" si="3"/>
        <v>17132113.931264345</v>
      </c>
    </row>
    <row r="14" spans="1:13" x14ac:dyDescent="0.25">
      <c r="A14">
        <v>2038</v>
      </c>
      <c r="B14">
        <v>9302</v>
      </c>
      <c r="C14" s="1">
        <v>111617.67430256972</v>
      </c>
      <c r="D14">
        <v>10</v>
      </c>
      <c r="E14" s="1">
        <f t="shared" si="0"/>
        <v>2.3673636745921187</v>
      </c>
      <c r="F14" s="1">
        <f t="shared" si="1"/>
        <v>264239.62758635776</v>
      </c>
      <c r="H14" s="9">
        <v>2058</v>
      </c>
      <c r="I14" s="23">
        <f t="shared" si="2"/>
        <v>78286.391029754697</v>
      </c>
      <c r="J14" s="23">
        <f t="shared" si="4"/>
        <v>939436.69235705642</v>
      </c>
      <c r="K14" s="10">
        <v>10</v>
      </c>
      <c r="L14" s="10">
        <f t="shared" si="5"/>
        <v>16192677.238907289</v>
      </c>
      <c r="M14" s="14">
        <f t="shared" si="3"/>
        <v>17650018.190408945</v>
      </c>
    </row>
    <row r="15" spans="1:13" x14ac:dyDescent="0.25">
      <c r="A15">
        <v>2037</v>
      </c>
      <c r="B15">
        <v>9031</v>
      </c>
      <c r="C15" s="1">
        <v>108366.6740801648</v>
      </c>
      <c r="D15">
        <v>11</v>
      </c>
      <c r="E15" s="1">
        <f t="shared" si="0"/>
        <v>2.5804264053054093</v>
      </c>
      <c r="F15" s="1">
        <f t="shared" si="1"/>
        <v>279632.22725158255</v>
      </c>
      <c r="H15" s="12">
        <v>2059</v>
      </c>
      <c r="I15" s="24">
        <f t="shared" si="2"/>
        <v>80634.982760647341</v>
      </c>
      <c r="J15" s="24">
        <f t="shared" si="4"/>
        <v>967619.79312776809</v>
      </c>
      <c r="K15" s="13">
        <v>11</v>
      </c>
      <c r="L15" s="13">
        <f t="shared" si="5"/>
        <v>16682398.397281177</v>
      </c>
      <c r="M15" s="14">
        <f t="shared" si="3"/>
        <v>18183814.253036484</v>
      </c>
    </row>
    <row r="16" spans="1:13" x14ac:dyDescent="0.25">
      <c r="A16">
        <v>2036</v>
      </c>
      <c r="B16">
        <v>8768</v>
      </c>
      <c r="C16" s="1">
        <v>105210.36318462601</v>
      </c>
      <c r="D16">
        <v>12</v>
      </c>
      <c r="E16" s="1">
        <f t="shared" si="0"/>
        <v>2.812664781782896</v>
      </c>
      <c r="F16" s="1">
        <f t="shared" si="1"/>
        <v>295921.48320798535</v>
      </c>
      <c r="H16" s="9">
        <v>2060</v>
      </c>
      <c r="I16" s="23">
        <f t="shared" si="2"/>
        <v>83054.032243466761</v>
      </c>
      <c r="J16" s="23">
        <f t="shared" si="4"/>
        <v>996648.38692160114</v>
      </c>
      <c r="K16" s="10">
        <v>12</v>
      </c>
      <c r="L16" s="10">
        <f t="shared" si="5"/>
        <v>17187165.866114885</v>
      </c>
      <c r="M16" s="14">
        <f t="shared" si="3"/>
        <v>18734010.794065226</v>
      </c>
    </row>
    <row r="17" spans="1:13" x14ac:dyDescent="0.25">
      <c r="A17">
        <v>2035</v>
      </c>
      <c r="B17">
        <v>8513</v>
      </c>
      <c r="C17" s="1">
        <v>102145.9836743942</v>
      </c>
      <c r="D17">
        <v>13</v>
      </c>
      <c r="E17" s="1">
        <f t="shared" si="0"/>
        <v>3.0658046121433573</v>
      </c>
      <c r="F17" s="1">
        <f t="shared" si="1"/>
        <v>313159.62786087784</v>
      </c>
      <c r="H17" s="12">
        <v>2061</v>
      </c>
      <c r="I17" s="24">
        <f t="shared" si="2"/>
        <v>85545.653210770761</v>
      </c>
      <c r="J17" s="24">
        <f t="shared" si="4"/>
        <v>1026547.8385292492</v>
      </c>
      <c r="K17" s="13">
        <v>13</v>
      </c>
      <c r="L17" s="13">
        <f t="shared" si="5"/>
        <v>17707462.955535978</v>
      </c>
      <c r="M17" s="14">
        <f t="shared" si="3"/>
        <v>19301134.621534217</v>
      </c>
    </row>
    <row r="18" spans="1:13" x14ac:dyDescent="0.25">
      <c r="A18">
        <v>2034</v>
      </c>
      <c r="B18">
        <v>8265</v>
      </c>
      <c r="C18" s="1">
        <v>99170.857936305038</v>
      </c>
      <c r="D18">
        <v>14</v>
      </c>
      <c r="E18" s="1">
        <f t="shared" si="0"/>
        <v>3.3417270272362596</v>
      </c>
      <c r="F18" s="1">
        <f t="shared" si="1"/>
        <v>331401.93627995806</v>
      </c>
      <c r="H18" s="9">
        <v>2062</v>
      </c>
      <c r="I18" s="23">
        <f t="shared" si="2"/>
        <v>88112.022807093905</v>
      </c>
      <c r="J18" s="23">
        <f t="shared" si="4"/>
        <v>1057344.2736851268</v>
      </c>
      <c r="K18" s="10">
        <v>14</v>
      </c>
      <c r="L18" s="10">
        <f t="shared" si="5"/>
        <v>18243790.34784909</v>
      </c>
      <c r="M18" s="14">
        <f t="shared" si="3"/>
        <v>19885731.479155511</v>
      </c>
    </row>
    <row r="19" spans="1:13" x14ac:dyDescent="0.25">
      <c r="A19">
        <v>2033</v>
      </c>
      <c r="B19">
        <v>8024</v>
      </c>
      <c r="C19" s="1">
        <v>96282.386345927225</v>
      </c>
      <c r="D19">
        <v>15</v>
      </c>
      <c r="E19" s="1">
        <f t="shared" si="0"/>
        <v>3.6424824596875229</v>
      </c>
      <c r="F19" s="1">
        <f t="shared" si="1"/>
        <v>350706.90344189736</v>
      </c>
      <c r="H19" s="12">
        <v>2063</v>
      </c>
      <c r="I19" s="24">
        <f t="shared" si="2"/>
        <v>90755.383491306726</v>
      </c>
      <c r="J19" s="24">
        <f t="shared" si="4"/>
        <v>1089064.6018956807</v>
      </c>
      <c r="K19" s="13">
        <v>15</v>
      </c>
      <c r="L19" s="13">
        <f t="shared" si="5"/>
        <v>18796666.877259828</v>
      </c>
      <c r="M19" s="14">
        <f t="shared" si="3"/>
        <v>20488366.896213215</v>
      </c>
    </row>
    <row r="20" spans="1:13" x14ac:dyDescent="0.25">
      <c r="A20">
        <v>2032</v>
      </c>
      <c r="B20">
        <v>7790</v>
      </c>
      <c r="C20" s="1">
        <v>93478.044996045865</v>
      </c>
      <c r="D20">
        <v>16</v>
      </c>
      <c r="E20" s="1">
        <f t="shared" si="0"/>
        <v>3.9703058810594003</v>
      </c>
      <c r="F20" s="1">
        <f t="shared" si="1"/>
        <v>371136.43179773615</v>
      </c>
      <c r="H20" s="9">
        <v>2064</v>
      </c>
      <c r="I20" s="23">
        <f t="shared" si="2"/>
        <v>93478.044996045923</v>
      </c>
      <c r="J20" s="23">
        <f t="shared" si="4"/>
        <v>1121736.539952551</v>
      </c>
      <c r="K20" s="10">
        <v>16</v>
      </c>
      <c r="L20" s="10">
        <f t="shared" si="5"/>
        <v>19366630.356260665</v>
      </c>
      <c r="M20" s="14">
        <f t="shared" si="3"/>
        <v>21109627.088324126</v>
      </c>
    </row>
    <row r="21" spans="1:13" x14ac:dyDescent="0.25">
      <c r="A21">
        <v>2031</v>
      </c>
      <c r="B21">
        <v>7563</v>
      </c>
      <c r="C21" s="1">
        <v>90755.383491306668</v>
      </c>
      <c r="D21">
        <v>17</v>
      </c>
      <c r="E21" s="1">
        <f t="shared" si="0"/>
        <v>4.3276334103547462</v>
      </c>
      <c r="F21" s="1">
        <f t="shared" si="1"/>
        <v>392756.02976653632</v>
      </c>
      <c r="H21" s="12">
        <v>2065</v>
      </c>
      <c r="I21" s="24">
        <f t="shared" si="2"/>
        <v>96282.386345927298</v>
      </c>
      <c r="J21" s="24">
        <f t="shared" si="4"/>
        <v>1155388.6361511275</v>
      </c>
      <c r="K21" s="13">
        <v>17</v>
      </c>
      <c r="L21" s="13">
        <f t="shared" si="5"/>
        <v>19954238.452172998</v>
      </c>
      <c r="M21" s="14">
        <f t="shared" si="3"/>
        <v>21750119.912868571</v>
      </c>
    </row>
    <row r="22" spans="1:13" x14ac:dyDescent="0.25">
      <c r="A22">
        <v>2030</v>
      </c>
      <c r="B22">
        <v>7343</v>
      </c>
      <c r="C22" s="1">
        <v>88112.022807093832</v>
      </c>
      <c r="D22">
        <v>18</v>
      </c>
      <c r="E22" s="1">
        <f t="shared" si="0"/>
        <v>4.7171204172866741</v>
      </c>
      <c r="F22" s="1">
        <f t="shared" si="1"/>
        <v>415635.0217917714</v>
      </c>
      <c r="H22" s="9">
        <v>2066</v>
      </c>
      <c r="I22" s="23">
        <f t="shared" si="2"/>
        <v>99170.85793630511</v>
      </c>
      <c r="J22" s="23">
        <f t="shared" si="4"/>
        <v>1190050.2952356613</v>
      </c>
      <c r="K22" s="10">
        <v>18</v>
      </c>
      <c r="L22" s="10">
        <f t="shared" si="5"/>
        <v>20560069.617632911</v>
      </c>
      <c r="M22" s="14">
        <f t="shared" si="3"/>
        <v>22410475.883219875</v>
      </c>
    </row>
    <row r="23" spans="1:13" x14ac:dyDescent="0.25">
      <c r="A23">
        <v>2029</v>
      </c>
      <c r="B23">
        <v>7129</v>
      </c>
      <c r="C23" s="1">
        <v>85545.653210770717</v>
      </c>
      <c r="D23">
        <v>19</v>
      </c>
      <c r="E23" s="1">
        <f t="shared" si="0"/>
        <v>5.1416612548424752</v>
      </c>
      <c r="F23" s="1">
        <f t="shared" si="1"/>
        <v>439846.77063401055</v>
      </c>
      <c r="H23" s="12">
        <v>2067</v>
      </c>
      <c r="I23" s="24">
        <f t="shared" si="2"/>
        <v>102145.98367439426</v>
      </c>
      <c r="J23" s="24">
        <f t="shared" si="4"/>
        <v>1225751.8040927311</v>
      </c>
      <c r="K23" s="13">
        <v>19</v>
      </c>
      <c r="L23" s="13">
        <f t="shared" si="5"/>
        <v>21184724.079127144</v>
      </c>
      <c r="M23" s="14">
        <f t="shared" si="3"/>
        <v>23091349.246248588</v>
      </c>
    </row>
    <row r="24" spans="1:13" x14ac:dyDescent="0.25">
      <c r="A24">
        <v>2028</v>
      </c>
      <c r="B24">
        <v>6922</v>
      </c>
      <c r="C24" s="1">
        <v>83054.032243466732</v>
      </c>
      <c r="D24">
        <v>20</v>
      </c>
      <c r="E24" s="1">
        <f t="shared" si="0"/>
        <v>5.6044107677782975</v>
      </c>
      <c r="F24" s="1">
        <f t="shared" si="1"/>
        <v>465468.91261269088</v>
      </c>
      <c r="H24" s="9">
        <v>2068</v>
      </c>
      <c r="I24" s="23">
        <f t="shared" si="2"/>
        <v>105210.3631846261</v>
      </c>
      <c r="J24" s="23">
        <f t="shared" si="4"/>
        <v>1262524.3582155132</v>
      </c>
      <c r="K24" s="10">
        <v>20</v>
      </c>
      <c r="L24" s="10">
        <f t="shared" si="5"/>
        <v>21828824.888033073</v>
      </c>
      <c r="M24" s="14">
        <f t="shared" si="3"/>
        <v>23793419.127956051</v>
      </c>
    </row>
    <row r="25" spans="1:13" x14ac:dyDescent="0.25">
      <c r="A25">
        <v>2027</v>
      </c>
      <c r="B25">
        <v>6720</v>
      </c>
      <c r="C25" s="1">
        <v>80634.982760647312</v>
      </c>
      <c r="D25">
        <v>21</v>
      </c>
      <c r="E25" s="1">
        <f t="shared" si="0"/>
        <v>6.1088077368783456</v>
      </c>
      <c r="F25" s="1">
        <f t="shared" si="1"/>
        <v>492583.60655129433</v>
      </c>
      <c r="H25" s="12">
        <v>2069</v>
      </c>
      <c r="I25" s="24">
        <f t="shared" si="2"/>
        <v>108366.67408016488</v>
      </c>
      <c r="J25" s="24">
        <f t="shared" si="4"/>
        <v>1300400.0889619787</v>
      </c>
      <c r="K25" s="13">
        <v>21</v>
      </c>
      <c r="L25" s="13">
        <f t="shared" si="5"/>
        <v>22493019.038994074</v>
      </c>
      <c r="M25" s="14">
        <f t="shared" si="3"/>
        <v>24517390.752503544</v>
      </c>
    </row>
    <row r="26" spans="1:13" x14ac:dyDescent="0.25">
      <c r="A26">
        <v>2026</v>
      </c>
      <c r="B26">
        <v>6524</v>
      </c>
      <c r="C26" s="1">
        <v>78286.391029754668</v>
      </c>
      <c r="D26">
        <v>22</v>
      </c>
      <c r="E26" s="1">
        <f t="shared" si="0"/>
        <v>6.6586004331973969</v>
      </c>
      <c r="F26" s="1">
        <f t="shared" si="1"/>
        <v>521277.79722418525</v>
      </c>
      <c r="H26" s="9">
        <v>2070</v>
      </c>
      <c r="I26" s="23">
        <f t="shared" si="2"/>
        <v>111617.67430256984</v>
      </c>
      <c r="J26" s="23">
        <f t="shared" si="4"/>
        <v>1339412.0916308381</v>
      </c>
      <c r="K26" s="10">
        <v>22</v>
      </c>
      <c r="L26" s="10">
        <f t="shared" si="5"/>
        <v>23177978.660872705</v>
      </c>
      <c r="M26" s="14">
        <f t="shared" si="3"/>
        <v>25263996.740351252</v>
      </c>
    </row>
    <row r="27" spans="1:13" x14ac:dyDescent="0.25">
      <c r="A27">
        <v>2025</v>
      </c>
      <c r="B27">
        <v>6334</v>
      </c>
      <c r="C27" s="1">
        <v>76006.204883256956</v>
      </c>
      <c r="D27">
        <v>23</v>
      </c>
      <c r="E27" s="1">
        <f t="shared" si="0"/>
        <v>7.2578744721851622</v>
      </c>
      <c r="F27" s="1">
        <f t="shared" si="1"/>
        <v>551643.49414986593</v>
      </c>
      <c r="H27" s="12">
        <v>2071</v>
      </c>
      <c r="I27" s="24">
        <f t="shared" si="2"/>
        <v>114966.20453164693</v>
      </c>
      <c r="J27" s="24">
        <f t="shared" si="4"/>
        <v>1379594.4543797632</v>
      </c>
      <c r="K27" s="13">
        <v>23</v>
      </c>
      <c r="L27" s="13">
        <f t="shared" si="5"/>
        <v>23884402.285971489</v>
      </c>
      <c r="M27" s="14">
        <f t="shared" si="3"/>
        <v>26033998.491708923</v>
      </c>
    </row>
    <row r="28" spans="1:13" x14ac:dyDescent="0.25">
      <c r="A28">
        <v>2024</v>
      </c>
      <c r="B28">
        <v>6150</v>
      </c>
      <c r="C28" s="1">
        <v>73792.431925492201</v>
      </c>
      <c r="D28">
        <v>24</v>
      </c>
      <c r="E28" s="1">
        <f t="shared" si="0"/>
        <v>7.9110831746818278</v>
      </c>
      <c r="F28" s="1">
        <f t="shared" si="1"/>
        <v>583778.06662461546</v>
      </c>
      <c r="H28" s="9">
        <v>2072</v>
      </c>
      <c r="I28" s="23">
        <f t="shared" si="2"/>
        <v>118415.19066759635</v>
      </c>
      <c r="J28" s="23">
        <f t="shared" si="4"/>
        <v>1420982.2880111563</v>
      </c>
      <c r="K28" s="10">
        <v>24</v>
      </c>
      <c r="L28" s="10">
        <f t="shared" si="5"/>
        <v>24613016.203697767</v>
      </c>
      <c r="M28" s="14">
        <f t="shared" si="3"/>
        <v>26828187.662030566</v>
      </c>
    </row>
    <row r="29" spans="1:13" x14ac:dyDescent="0.25">
      <c r="A29">
        <v>2023</v>
      </c>
      <c r="B29">
        <v>5971</v>
      </c>
      <c r="C29" s="1">
        <v>71643.137791739995</v>
      </c>
      <c r="D29">
        <v>25</v>
      </c>
      <c r="E29" s="1">
        <f t="shared" si="0"/>
        <v>8.6230806604031933</v>
      </c>
      <c r="F29" s="1">
        <f t="shared" si="1"/>
        <v>617784.55594255426</v>
      </c>
      <c r="H29" s="12">
        <v>2073</v>
      </c>
      <c r="I29" s="24">
        <f t="shared" si="2"/>
        <v>121967.64638762425</v>
      </c>
      <c r="J29" s="24">
        <f t="shared" si="4"/>
        <v>1463611.7566514909</v>
      </c>
      <c r="K29" s="13">
        <v>25</v>
      </c>
      <c r="L29" s="13">
        <f t="shared" si="5"/>
        <v>25364575.905379076</v>
      </c>
      <c r="M29" s="14">
        <f t="shared" si="3"/>
        <v>27647387.736863196</v>
      </c>
    </row>
    <row r="30" spans="1:13" x14ac:dyDescent="0.25">
      <c r="A30">
        <v>2022</v>
      </c>
      <c r="B30">
        <v>5795</v>
      </c>
      <c r="C30" s="1">
        <v>69556.444457999984</v>
      </c>
      <c r="D30">
        <v>26</v>
      </c>
      <c r="E30" s="1">
        <f t="shared" si="0"/>
        <v>9.3991579198394817</v>
      </c>
      <c r="F30" s="1">
        <f t="shared" si="1"/>
        <v>653772.00580328552</v>
      </c>
      <c r="H30" s="9">
        <v>2074</v>
      </c>
      <c r="I30" s="23">
        <f t="shared" si="2"/>
        <v>125626.67577925297</v>
      </c>
      <c r="J30" s="23">
        <f t="shared" si="4"/>
        <v>1507520.1093510357</v>
      </c>
      <c r="K30" s="10">
        <v>26</v>
      </c>
      <c r="L30" s="10">
        <f t="shared" si="5"/>
        <v>26139867.627512161</v>
      </c>
      <c r="M30" s="14">
        <f t="shared" si="3"/>
        <v>28492455.713988256</v>
      </c>
    </row>
    <row r="31" spans="1:13" x14ac:dyDescent="0.25">
      <c r="A31">
        <v>2021</v>
      </c>
      <c r="B31">
        <v>5628</v>
      </c>
      <c r="C31" s="1">
        <v>67530.528599999991</v>
      </c>
      <c r="D31">
        <v>27</v>
      </c>
      <c r="E31" s="1">
        <f t="shared" si="0"/>
        <v>10.245082132625035</v>
      </c>
      <c r="F31" s="1">
        <f t="shared" si="1"/>
        <v>691855.81196658383</v>
      </c>
      <c r="H31" s="12">
        <v>2075</v>
      </c>
      <c r="I31" s="24">
        <f t="shared" si="2"/>
        <v>129395.47605263056</v>
      </c>
      <c r="J31" s="24">
        <f t="shared" si="4"/>
        <v>1552745.7126315667</v>
      </c>
      <c r="K31" s="13">
        <v>27</v>
      </c>
      <c r="L31" s="13">
        <f t="shared" si="5"/>
        <v>26939710.001356687</v>
      </c>
      <c r="M31" s="14">
        <f t="shared" si="3"/>
        <v>29364283.90147879</v>
      </c>
    </row>
    <row r="32" spans="1:13" x14ac:dyDescent="0.25">
      <c r="A32">
        <v>2020</v>
      </c>
      <c r="B32">
        <v>5464</v>
      </c>
      <c r="C32" s="1">
        <v>65563.62</v>
      </c>
      <c r="D32">
        <v>28</v>
      </c>
      <c r="E32" s="1">
        <f t="shared" si="0"/>
        <v>11.167139524561287</v>
      </c>
      <c r="F32" s="1">
        <f t="shared" si="1"/>
        <v>732158.09227531683</v>
      </c>
      <c r="H32" s="9">
        <v>2076</v>
      </c>
      <c r="I32" s="23">
        <f t="shared" si="2"/>
        <v>133277.34033420947</v>
      </c>
      <c r="J32" s="23">
        <f t="shared" si="4"/>
        <v>1599328.0840105137</v>
      </c>
      <c r="K32" s="10">
        <v>28</v>
      </c>
      <c r="L32" s="10">
        <f t="shared" si="5"/>
        <v>27764955.817468274</v>
      </c>
      <c r="M32" s="14">
        <f t="shared" si="3"/>
        <v>30263801.841040421</v>
      </c>
    </row>
    <row r="33" spans="1:13" x14ac:dyDescent="0.25">
      <c r="A33">
        <v>2019</v>
      </c>
      <c r="B33">
        <v>5305</v>
      </c>
      <c r="C33" s="1">
        <v>63654</v>
      </c>
      <c r="D33">
        <v>29</v>
      </c>
      <c r="E33" s="1">
        <f t="shared" si="0"/>
        <v>12.172182081771805</v>
      </c>
      <c r="F33" s="1">
        <f t="shared" si="1"/>
        <v>774808.07823310245</v>
      </c>
      <c r="H33" s="12">
        <v>2077</v>
      </c>
      <c r="I33" s="24">
        <f t="shared" si="2"/>
        <v>137275.66054423575</v>
      </c>
      <c r="J33" s="24">
        <f t="shared" si="4"/>
        <v>1647307.9265308292</v>
      </c>
      <c r="K33" s="13">
        <v>29</v>
      </c>
      <c r="L33" s="13">
        <f t="shared" si="5"/>
        <v>28616493.914509591</v>
      </c>
      <c r="M33" s="14">
        <f t="shared" si="3"/>
        <v>31191978.366815455</v>
      </c>
    </row>
    <row r="34" spans="1:13" x14ac:dyDescent="0.25">
      <c r="A34">
        <v>2018</v>
      </c>
      <c r="B34">
        <v>5150</v>
      </c>
      <c r="C34" s="1">
        <v>61800</v>
      </c>
      <c r="D34">
        <v>30</v>
      </c>
      <c r="E34" s="1">
        <f t="shared" si="0"/>
        <v>13.267678469131269</v>
      </c>
      <c r="F34" s="1">
        <f t="shared" si="1"/>
        <v>819942.5293923124</v>
      </c>
      <c r="H34" s="9">
        <v>2078</v>
      </c>
      <c r="I34" s="23">
        <f t="shared" si="2"/>
        <v>141393.93036056284</v>
      </c>
      <c r="J34" s="23">
        <f t="shared" si="4"/>
        <v>1696727.1643267542</v>
      </c>
      <c r="K34" s="10">
        <v>30</v>
      </c>
      <c r="L34" s="10">
        <f t="shared" si="5"/>
        <v>29495251.202488702</v>
      </c>
      <c r="M34" s="14">
        <f t="shared" si="3"/>
        <v>32149823.810712688</v>
      </c>
    </row>
    <row r="35" spans="1:13" x14ac:dyDescent="0.25">
      <c r="A35">
        <v>2017</v>
      </c>
      <c r="B35">
        <v>5000</v>
      </c>
      <c r="C35" s="1">
        <v>60000</v>
      </c>
      <c r="D35">
        <v>31</v>
      </c>
      <c r="E35" s="1">
        <f t="shared" si="0"/>
        <v>14.461769531353083</v>
      </c>
      <c r="F35" s="1">
        <f t="shared" si="1"/>
        <v>867706.17188118491</v>
      </c>
      <c r="H35" s="12">
        <v>2079</v>
      </c>
      <c r="I35" s="24">
        <f t="shared" si="2"/>
        <v>145635.74827137974</v>
      </c>
      <c r="J35" s="24">
        <f t="shared" si="4"/>
        <v>1747628.9792565568</v>
      </c>
      <c r="K35" s="13">
        <v>31</v>
      </c>
      <c r="L35" s="13">
        <f t="shared" si="5"/>
        <v>30402194.831456132</v>
      </c>
      <c r="M35" s="14">
        <f t="shared" si="3"/>
        <v>33138392.366287187</v>
      </c>
    </row>
    <row r="36" spans="1:13" x14ac:dyDescent="0.25">
      <c r="A36" s="7">
        <v>2048</v>
      </c>
      <c r="B36" s="7"/>
      <c r="C36" s="8">
        <f>SUM(C4:C35)</f>
        <v>3150165.5113702202</v>
      </c>
      <c r="D36" s="7"/>
      <c r="E36" s="1">
        <f t="shared" si="0"/>
        <v>1</v>
      </c>
      <c r="F36" s="2">
        <f>SUM(F4:F35)</f>
        <v>13110241.212770212</v>
      </c>
      <c r="H36" s="9">
        <v>2080</v>
      </c>
      <c r="I36" s="23">
        <f t="shared" si="2"/>
        <v>150004.82071952111</v>
      </c>
      <c r="J36" s="23">
        <f t="shared" si="4"/>
        <v>1800057.8486342535</v>
      </c>
      <c r="K36" s="10">
        <v>32</v>
      </c>
      <c r="L36" s="10">
        <f t="shared" si="5"/>
        <v>31338334.517652933</v>
      </c>
      <c r="M36" s="14">
        <f t="shared" si="3"/>
        <v>34158784.624241702</v>
      </c>
    </row>
    <row r="37" spans="1:13" x14ac:dyDescent="0.25">
      <c r="H37" s="12">
        <v>2081</v>
      </c>
      <c r="I37" s="24">
        <f t="shared" si="2"/>
        <v>154504.96534110676</v>
      </c>
      <c r="J37" s="24">
        <f t="shared" si="4"/>
        <v>1854059.5840932811</v>
      </c>
      <c r="K37" s="13">
        <v>33</v>
      </c>
      <c r="L37" s="13">
        <f t="shared" si="5"/>
        <v>32304725.040148422</v>
      </c>
      <c r="M37" s="14">
        <f t="shared" si="3"/>
        <v>35212150.293761782</v>
      </c>
    </row>
    <row r="38" spans="1:13" x14ac:dyDescent="0.25">
      <c r="H38" s="9">
        <v>2082</v>
      </c>
      <c r="I38" s="23">
        <f t="shared" si="2"/>
        <v>159140.11430133996</v>
      </c>
      <c r="J38" s="23">
        <f t="shared" si="4"/>
        <v>1909681.3716160795</v>
      </c>
      <c r="K38" s="10">
        <v>34</v>
      </c>
      <c r="L38" s="10">
        <f t="shared" si="5"/>
        <v>33302468.922145702</v>
      </c>
      <c r="M38" s="14">
        <f t="shared" si="3"/>
        <v>36299691.125138819</v>
      </c>
    </row>
    <row r="39" spans="1:13" x14ac:dyDescent="0.25">
      <c r="H39" s="12">
        <v>2083</v>
      </c>
      <c r="I39" s="24">
        <f t="shared" si="2"/>
        <v>163914.31773038016</v>
      </c>
      <c r="J39" s="24">
        <f t="shared" si="4"/>
        <v>1966971.812764562</v>
      </c>
      <c r="K39" s="13">
        <v>35</v>
      </c>
      <c r="L39" s="13">
        <f t="shared" si="5"/>
        <v>34332719.312374257</v>
      </c>
      <c r="M39" s="14">
        <f t="shared" ref="M39" si="6">L39*1.098</f>
        <v>37697325.804986939</v>
      </c>
    </row>
    <row r="40" spans="1:13" x14ac:dyDescent="0.25">
      <c r="B40" t="s">
        <v>22</v>
      </c>
      <c r="C40" s="1" t="s">
        <v>26</v>
      </c>
      <c r="D40">
        <v>5000</v>
      </c>
    </row>
    <row r="41" spans="1:13" x14ac:dyDescent="0.25">
      <c r="C41" s="1" t="s">
        <v>23</v>
      </c>
      <c r="D41" s="3">
        <v>0.09</v>
      </c>
    </row>
    <row r="42" spans="1:13" x14ac:dyDescent="0.25">
      <c r="C42" s="1" t="s">
        <v>24</v>
      </c>
      <c r="D42" s="3">
        <v>0.06</v>
      </c>
    </row>
    <row r="43" spans="1:13" x14ac:dyDescent="0.25">
      <c r="C43" s="1" t="s">
        <v>25</v>
      </c>
      <c r="D43" s="3">
        <v>0.03</v>
      </c>
    </row>
    <row r="44" spans="1:13" ht="28.8" x14ac:dyDescent="0.25">
      <c r="C44" s="16" t="s">
        <v>27</v>
      </c>
      <c r="D44">
        <v>30000</v>
      </c>
    </row>
    <row r="46" spans="1:13" x14ac:dyDescent="0.25">
      <c r="A46">
        <v>2020</v>
      </c>
      <c r="B46">
        <v>25000</v>
      </c>
      <c r="C46" s="1">
        <v>1.03</v>
      </c>
    </row>
    <row r="47" spans="1:13" x14ac:dyDescent="0.25">
      <c r="A47">
        <v>2021</v>
      </c>
      <c r="B47">
        <f>B46*C46</f>
        <v>25750</v>
      </c>
      <c r="C47" s="1">
        <v>1.03</v>
      </c>
    </row>
    <row r="48" spans="1:13" x14ac:dyDescent="0.25">
      <c r="A48">
        <v>2022</v>
      </c>
      <c r="B48">
        <f t="shared" ref="B48:B111" si="7">B47*C47</f>
        <v>26522.5</v>
      </c>
      <c r="C48" s="1">
        <v>1.03</v>
      </c>
    </row>
    <row r="49" spans="1:3" x14ac:dyDescent="0.25">
      <c r="A49">
        <v>2023</v>
      </c>
      <c r="B49">
        <f t="shared" si="7"/>
        <v>27318.174999999999</v>
      </c>
      <c r="C49" s="1">
        <v>1.03</v>
      </c>
    </row>
    <row r="50" spans="1:3" x14ac:dyDescent="0.25">
      <c r="A50">
        <v>2024</v>
      </c>
      <c r="B50">
        <f t="shared" si="7"/>
        <v>28137.720249999998</v>
      </c>
      <c r="C50" s="1">
        <v>1.03</v>
      </c>
    </row>
    <row r="51" spans="1:3" x14ac:dyDescent="0.25">
      <c r="A51">
        <v>2025</v>
      </c>
      <c r="B51">
        <f t="shared" si="7"/>
        <v>28981.851857499998</v>
      </c>
      <c r="C51" s="1">
        <v>1.03</v>
      </c>
    </row>
    <row r="52" spans="1:3" x14ac:dyDescent="0.25">
      <c r="A52">
        <v>2026</v>
      </c>
      <c r="B52">
        <f t="shared" si="7"/>
        <v>29851.307413225</v>
      </c>
      <c r="C52" s="1">
        <v>1.03</v>
      </c>
    </row>
    <row r="53" spans="1:3" x14ac:dyDescent="0.25">
      <c r="A53">
        <v>2027</v>
      </c>
      <c r="B53">
        <f t="shared" si="7"/>
        <v>30746.84663562175</v>
      </c>
      <c r="C53" s="1">
        <v>1.03</v>
      </c>
    </row>
    <row r="54" spans="1:3" x14ac:dyDescent="0.25">
      <c r="A54">
        <v>2028</v>
      </c>
      <c r="B54">
        <f t="shared" si="7"/>
        <v>31669.252034690402</v>
      </c>
      <c r="C54" s="1">
        <v>1.03</v>
      </c>
    </row>
    <row r="55" spans="1:3" x14ac:dyDescent="0.25">
      <c r="A55">
        <v>2029</v>
      </c>
      <c r="B55">
        <f t="shared" si="7"/>
        <v>32619.329595731117</v>
      </c>
      <c r="C55" s="1">
        <v>1.03</v>
      </c>
    </row>
    <row r="56" spans="1:3" x14ac:dyDescent="0.25">
      <c r="A56">
        <v>2030</v>
      </c>
      <c r="B56">
        <f t="shared" si="7"/>
        <v>33597.909483603049</v>
      </c>
      <c r="C56" s="1">
        <v>1.03</v>
      </c>
    </row>
    <row r="57" spans="1:3" x14ac:dyDescent="0.25">
      <c r="A57">
        <v>2031</v>
      </c>
      <c r="B57">
        <f t="shared" si="7"/>
        <v>34605.846768111143</v>
      </c>
      <c r="C57" s="1">
        <v>1.03</v>
      </c>
    </row>
    <row r="58" spans="1:3" x14ac:dyDescent="0.25">
      <c r="A58">
        <v>2032</v>
      </c>
      <c r="B58">
        <f t="shared" si="7"/>
        <v>35644.02217115448</v>
      </c>
      <c r="C58" s="1">
        <v>1.03</v>
      </c>
    </row>
    <row r="59" spans="1:3" x14ac:dyDescent="0.25">
      <c r="A59">
        <v>2033</v>
      </c>
      <c r="B59">
        <f t="shared" si="7"/>
        <v>36713.342836289114</v>
      </c>
      <c r="C59" s="1">
        <v>1.03</v>
      </c>
    </row>
    <row r="60" spans="1:3" x14ac:dyDescent="0.25">
      <c r="A60">
        <v>2034</v>
      </c>
      <c r="B60">
        <f t="shared" si="7"/>
        <v>37814.743121377789</v>
      </c>
      <c r="C60" s="1">
        <v>1.03</v>
      </c>
    </row>
    <row r="61" spans="1:3" x14ac:dyDescent="0.25">
      <c r="A61">
        <v>2035</v>
      </c>
      <c r="B61">
        <f t="shared" si="7"/>
        <v>38949.185415019121</v>
      </c>
      <c r="C61" s="1">
        <v>1.03</v>
      </c>
    </row>
    <row r="62" spans="1:3" x14ac:dyDescent="0.25">
      <c r="A62">
        <v>2036</v>
      </c>
      <c r="B62">
        <f t="shared" si="7"/>
        <v>40117.660977469699</v>
      </c>
      <c r="C62" s="1">
        <v>1.03</v>
      </c>
    </row>
    <row r="63" spans="1:3" x14ac:dyDescent="0.25">
      <c r="A63">
        <v>2037</v>
      </c>
      <c r="B63">
        <f t="shared" si="7"/>
        <v>41321.190806793791</v>
      </c>
      <c r="C63" s="1">
        <v>1.03</v>
      </c>
    </row>
    <row r="64" spans="1:3" x14ac:dyDescent="0.25">
      <c r="A64">
        <v>2038</v>
      </c>
      <c r="B64">
        <f t="shared" si="7"/>
        <v>42560.826530997605</v>
      </c>
      <c r="C64" s="1">
        <v>1.03</v>
      </c>
    </row>
    <row r="65" spans="1:3" x14ac:dyDescent="0.25">
      <c r="A65">
        <v>2039</v>
      </c>
      <c r="B65">
        <f t="shared" si="7"/>
        <v>43837.651326927531</v>
      </c>
      <c r="C65" s="1">
        <v>1.03</v>
      </c>
    </row>
    <row r="66" spans="1:3" x14ac:dyDescent="0.25">
      <c r="A66">
        <v>2040</v>
      </c>
      <c r="B66">
        <f t="shared" si="7"/>
        <v>45152.78086673536</v>
      </c>
      <c r="C66" s="1">
        <v>1.03</v>
      </c>
    </row>
    <row r="67" spans="1:3" x14ac:dyDescent="0.25">
      <c r="A67">
        <v>2041</v>
      </c>
      <c r="B67">
        <f t="shared" si="7"/>
        <v>46507.364292737424</v>
      </c>
      <c r="C67" s="1">
        <v>1.03</v>
      </c>
    </row>
    <row r="68" spans="1:3" x14ac:dyDescent="0.25">
      <c r="A68">
        <v>2042</v>
      </c>
      <c r="B68">
        <f t="shared" si="7"/>
        <v>47902.585221519548</v>
      </c>
      <c r="C68" s="1">
        <v>1.03</v>
      </c>
    </row>
    <row r="69" spans="1:3" x14ac:dyDescent="0.25">
      <c r="A69">
        <v>2043</v>
      </c>
      <c r="B69">
        <f t="shared" si="7"/>
        <v>49339.662778165133</v>
      </c>
      <c r="C69" s="1">
        <v>1.03</v>
      </c>
    </row>
    <row r="70" spans="1:3" x14ac:dyDescent="0.25">
      <c r="A70">
        <v>2044</v>
      </c>
      <c r="B70">
        <f t="shared" si="7"/>
        <v>50819.852661510085</v>
      </c>
      <c r="C70" s="1">
        <v>1.03</v>
      </c>
    </row>
    <row r="71" spans="1:3" x14ac:dyDescent="0.25">
      <c r="A71">
        <v>2045</v>
      </c>
      <c r="B71">
        <f t="shared" si="7"/>
        <v>52344.448241355392</v>
      </c>
      <c r="C71" s="1">
        <v>1.03</v>
      </c>
    </row>
    <row r="72" spans="1:3" x14ac:dyDescent="0.25">
      <c r="A72">
        <v>2046</v>
      </c>
      <c r="B72">
        <f t="shared" si="7"/>
        <v>53914.781688596056</v>
      </c>
      <c r="C72" s="1">
        <v>1.03</v>
      </c>
    </row>
    <row r="73" spans="1:3" x14ac:dyDescent="0.25">
      <c r="A73">
        <v>2047</v>
      </c>
      <c r="B73">
        <f t="shared" si="7"/>
        <v>55532.22513925394</v>
      </c>
      <c r="C73" s="1">
        <v>1.03</v>
      </c>
    </row>
    <row r="74" spans="1:3" x14ac:dyDescent="0.25">
      <c r="A74">
        <v>2048</v>
      </c>
      <c r="B74">
        <f t="shared" si="7"/>
        <v>57198.191893431562</v>
      </c>
      <c r="C74" s="1">
        <v>1.03</v>
      </c>
    </row>
    <row r="75" spans="1:3" x14ac:dyDescent="0.25">
      <c r="A75">
        <v>2049</v>
      </c>
      <c r="B75">
        <f t="shared" si="7"/>
        <v>58914.137650234508</v>
      </c>
      <c r="C75" s="1">
        <v>1.03</v>
      </c>
    </row>
    <row r="76" spans="1:3" x14ac:dyDescent="0.25">
      <c r="A76">
        <v>2050</v>
      </c>
      <c r="B76">
        <f t="shared" si="7"/>
        <v>60681.561779741547</v>
      </c>
      <c r="C76" s="1">
        <v>1.03</v>
      </c>
    </row>
    <row r="77" spans="1:3" x14ac:dyDescent="0.25">
      <c r="A77">
        <v>2051</v>
      </c>
      <c r="B77">
        <f t="shared" si="7"/>
        <v>62502.008633133795</v>
      </c>
      <c r="C77" s="1">
        <v>1.03</v>
      </c>
    </row>
    <row r="78" spans="1:3" x14ac:dyDescent="0.25">
      <c r="A78">
        <v>2052</v>
      </c>
      <c r="B78">
        <f t="shared" si="7"/>
        <v>64377.068892127812</v>
      </c>
      <c r="C78" s="1">
        <v>1.03</v>
      </c>
    </row>
    <row r="79" spans="1:3" x14ac:dyDescent="0.25">
      <c r="A79">
        <v>2053</v>
      </c>
      <c r="B79">
        <f t="shared" si="7"/>
        <v>66308.380958891648</v>
      </c>
      <c r="C79" s="1">
        <v>1.03</v>
      </c>
    </row>
    <row r="80" spans="1:3" x14ac:dyDescent="0.25">
      <c r="A80">
        <v>2054</v>
      </c>
      <c r="B80">
        <f t="shared" si="7"/>
        <v>68297.632387658407</v>
      </c>
      <c r="C80" s="1">
        <v>1.03</v>
      </c>
    </row>
    <row r="81" spans="1:3" x14ac:dyDescent="0.25">
      <c r="A81">
        <v>2055</v>
      </c>
      <c r="B81">
        <f t="shared" si="7"/>
        <v>70346.561359288156</v>
      </c>
      <c r="C81" s="1">
        <v>1.03</v>
      </c>
    </row>
    <row r="82" spans="1:3" x14ac:dyDescent="0.25">
      <c r="A82">
        <v>2056</v>
      </c>
      <c r="B82">
        <f t="shared" si="7"/>
        <v>72456.958200066802</v>
      </c>
      <c r="C82" s="1">
        <v>1.03</v>
      </c>
    </row>
    <row r="83" spans="1:3" x14ac:dyDescent="0.25">
      <c r="A83">
        <v>2057</v>
      </c>
      <c r="B83">
        <f t="shared" si="7"/>
        <v>74630.666946068814</v>
      </c>
      <c r="C83" s="1">
        <v>1.03</v>
      </c>
    </row>
    <row r="84" spans="1:3" x14ac:dyDescent="0.25">
      <c r="A84">
        <v>2058</v>
      </c>
      <c r="B84">
        <f t="shared" si="7"/>
        <v>76869.586954450875</v>
      </c>
      <c r="C84" s="1">
        <v>1.03</v>
      </c>
    </row>
    <row r="85" spans="1:3" x14ac:dyDescent="0.25">
      <c r="A85">
        <v>2059</v>
      </c>
      <c r="B85">
        <f t="shared" si="7"/>
        <v>79175.674563084409</v>
      </c>
      <c r="C85" s="1">
        <v>1.03</v>
      </c>
    </row>
    <row r="86" spans="1:3" x14ac:dyDescent="0.25">
      <c r="A86">
        <v>2060</v>
      </c>
      <c r="B86">
        <f t="shared" si="7"/>
        <v>81550.944799976947</v>
      </c>
      <c r="C86" s="1">
        <v>1.03</v>
      </c>
    </row>
    <row r="87" spans="1:3" x14ac:dyDescent="0.25">
      <c r="A87">
        <v>2061</v>
      </c>
      <c r="B87">
        <f t="shared" si="7"/>
        <v>83997.473143976255</v>
      </c>
      <c r="C87" s="1">
        <v>1.03</v>
      </c>
    </row>
    <row r="88" spans="1:3" x14ac:dyDescent="0.25">
      <c r="A88">
        <v>2062</v>
      </c>
      <c r="B88">
        <f t="shared" si="7"/>
        <v>86517.397338295545</v>
      </c>
      <c r="C88" s="1">
        <v>1.03</v>
      </c>
    </row>
    <row r="89" spans="1:3" x14ac:dyDescent="0.25">
      <c r="A89">
        <v>2063</v>
      </c>
      <c r="B89">
        <f t="shared" si="7"/>
        <v>89112.91925844441</v>
      </c>
      <c r="C89" s="1">
        <v>1.03</v>
      </c>
    </row>
    <row r="90" spans="1:3" x14ac:dyDescent="0.25">
      <c r="A90">
        <v>2064</v>
      </c>
      <c r="B90">
        <f t="shared" si="7"/>
        <v>91786.306836197749</v>
      </c>
      <c r="C90" s="1">
        <v>1.03</v>
      </c>
    </row>
    <row r="91" spans="1:3" x14ac:dyDescent="0.25">
      <c r="A91">
        <v>2065</v>
      </c>
      <c r="B91">
        <f t="shared" si="7"/>
        <v>94539.89604128369</v>
      </c>
      <c r="C91" s="1">
        <v>1.03</v>
      </c>
    </row>
    <row r="92" spans="1:3" x14ac:dyDescent="0.25">
      <c r="A92">
        <v>2066</v>
      </c>
      <c r="B92">
        <f t="shared" si="7"/>
        <v>97376.092922522206</v>
      </c>
      <c r="C92" s="1">
        <v>1.03</v>
      </c>
    </row>
    <row r="93" spans="1:3" x14ac:dyDescent="0.25">
      <c r="A93">
        <v>2067</v>
      </c>
      <c r="B93">
        <f t="shared" si="7"/>
        <v>100297.37571019787</v>
      </c>
      <c r="C93" s="1">
        <v>1.03</v>
      </c>
    </row>
    <row r="94" spans="1:3" x14ac:dyDescent="0.25">
      <c r="A94">
        <v>2068</v>
      </c>
      <c r="B94">
        <f t="shared" si="7"/>
        <v>103306.29698150381</v>
      </c>
      <c r="C94" s="1">
        <v>1.03</v>
      </c>
    </row>
    <row r="95" spans="1:3" x14ac:dyDescent="0.25">
      <c r="A95">
        <v>2069</v>
      </c>
      <c r="B95">
        <f t="shared" si="7"/>
        <v>106405.48589094893</v>
      </c>
      <c r="C95" s="1">
        <v>1.03</v>
      </c>
    </row>
    <row r="96" spans="1:3" x14ac:dyDescent="0.25">
      <c r="A96">
        <v>2070</v>
      </c>
      <c r="B96">
        <f t="shared" si="7"/>
        <v>109597.65046767739</v>
      </c>
      <c r="C96" s="1">
        <v>1.03</v>
      </c>
    </row>
    <row r="97" spans="1:3" x14ac:dyDescent="0.25">
      <c r="A97">
        <v>2071</v>
      </c>
      <c r="B97">
        <f t="shared" si="7"/>
        <v>112885.57998170772</v>
      </c>
      <c r="C97" s="1">
        <v>1.03</v>
      </c>
    </row>
    <row r="98" spans="1:3" x14ac:dyDescent="0.25">
      <c r="A98">
        <v>2072</v>
      </c>
      <c r="B98">
        <f t="shared" si="7"/>
        <v>116272.14738115895</v>
      </c>
      <c r="C98" s="1">
        <v>1.03</v>
      </c>
    </row>
    <row r="99" spans="1:3" x14ac:dyDescent="0.25">
      <c r="A99">
        <v>2073</v>
      </c>
      <c r="B99">
        <f t="shared" si="7"/>
        <v>119760.31180259373</v>
      </c>
      <c r="C99" s="1">
        <v>1.03</v>
      </c>
    </row>
    <row r="100" spans="1:3" x14ac:dyDescent="0.25">
      <c r="A100">
        <v>2074</v>
      </c>
      <c r="B100">
        <f t="shared" si="7"/>
        <v>123353.12115667155</v>
      </c>
      <c r="C100" s="1">
        <v>1.03</v>
      </c>
    </row>
    <row r="101" spans="1:3" x14ac:dyDescent="0.25">
      <c r="A101">
        <v>2075</v>
      </c>
      <c r="B101">
        <f t="shared" si="7"/>
        <v>127053.71479137171</v>
      </c>
      <c r="C101" s="1">
        <v>1.03</v>
      </c>
    </row>
    <row r="102" spans="1:3" x14ac:dyDescent="0.25">
      <c r="A102">
        <v>2076</v>
      </c>
      <c r="B102">
        <f t="shared" si="7"/>
        <v>130865.32623511287</v>
      </c>
      <c r="C102" s="1">
        <v>1.03</v>
      </c>
    </row>
    <row r="103" spans="1:3" x14ac:dyDescent="0.25">
      <c r="A103">
        <v>2077</v>
      </c>
      <c r="B103">
        <f t="shared" si="7"/>
        <v>134791.28602216626</v>
      </c>
      <c r="C103" s="1">
        <v>1.03</v>
      </c>
    </row>
    <row r="104" spans="1:3" x14ac:dyDescent="0.25">
      <c r="A104">
        <v>2078</v>
      </c>
      <c r="B104">
        <f t="shared" si="7"/>
        <v>138835.02460283125</v>
      </c>
      <c r="C104" s="1">
        <v>1.03</v>
      </c>
    </row>
    <row r="105" spans="1:3" x14ac:dyDescent="0.25">
      <c r="A105">
        <v>2079</v>
      </c>
      <c r="B105">
        <f t="shared" si="7"/>
        <v>143000.0753409162</v>
      </c>
      <c r="C105" s="1">
        <v>1.03</v>
      </c>
    </row>
    <row r="106" spans="1:3" x14ac:dyDescent="0.25">
      <c r="A106">
        <v>2080</v>
      </c>
      <c r="B106">
        <f t="shared" si="7"/>
        <v>147290.07760114368</v>
      </c>
      <c r="C106" s="1">
        <v>1.03</v>
      </c>
    </row>
    <row r="107" spans="1:3" x14ac:dyDescent="0.25">
      <c r="A107">
        <v>2081</v>
      </c>
      <c r="B107">
        <f t="shared" si="7"/>
        <v>151708.77992917801</v>
      </c>
      <c r="C107" s="1">
        <v>1.03</v>
      </c>
    </row>
    <row r="108" spans="1:3" x14ac:dyDescent="0.25">
      <c r="A108">
        <v>2082</v>
      </c>
      <c r="B108">
        <f t="shared" si="7"/>
        <v>156260.04332705337</v>
      </c>
      <c r="C108" s="1">
        <v>1.03</v>
      </c>
    </row>
    <row r="109" spans="1:3" x14ac:dyDescent="0.25">
      <c r="A109">
        <v>2083</v>
      </c>
      <c r="B109">
        <f t="shared" si="7"/>
        <v>160947.84462686497</v>
      </c>
      <c r="C109" s="1">
        <v>1.03</v>
      </c>
    </row>
    <row r="110" spans="1:3" x14ac:dyDescent="0.25">
      <c r="A110">
        <v>2084</v>
      </c>
      <c r="B110">
        <f t="shared" si="7"/>
        <v>165776.27996567092</v>
      </c>
      <c r="C110" s="1">
        <v>1.03</v>
      </c>
    </row>
    <row r="111" spans="1:3" x14ac:dyDescent="0.25">
      <c r="A111">
        <v>2085</v>
      </c>
      <c r="B111">
        <f t="shared" si="7"/>
        <v>170749.56836464105</v>
      </c>
      <c r="C111" s="1">
        <v>1.03</v>
      </c>
    </row>
    <row r="112" spans="1:3" x14ac:dyDescent="0.25">
      <c r="A112">
        <v>2086</v>
      </c>
      <c r="B112">
        <f t="shared" ref="B112:B126" si="8">B111*C111</f>
        <v>175872.05541558028</v>
      </c>
      <c r="C112" s="1">
        <v>1.03</v>
      </c>
    </row>
    <row r="113" spans="1:3" x14ac:dyDescent="0.25">
      <c r="A113">
        <v>2087</v>
      </c>
      <c r="B113">
        <f t="shared" si="8"/>
        <v>181148.21707804769</v>
      </c>
      <c r="C113" s="1">
        <v>1.03</v>
      </c>
    </row>
    <row r="114" spans="1:3" x14ac:dyDescent="0.25">
      <c r="A114">
        <v>2088</v>
      </c>
      <c r="B114">
        <f t="shared" si="8"/>
        <v>186582.66359038913</v>
      </c>
      <c r="C114" s="1">
        <v>1.03</v>
      </c>
    </row>
    <row r="115" spans="1:3" x14ac:dyDescent="0.25">
      <c r="A115">
        <v>2089</v>
      </c>
      <c r="B115">
        <f t="shared" si="8"/>
        <v>192180.14349810081</v>
      </c>
      <c r="C115" s="1">
        <v>1.03</v>
      </c>
    </row>
    <row r="116" spans="1:3" x14ac:dyDescent="0.25">
      <c r="A116">
        <v>2090</v>
      </c>
      <c r="B116">
        <f t="shared" si="8"/>
        <v>197945.54780304382</v>
      </c>
      <c r="C116" s="1">
        <v>1.03</v>
      </c>
    </row>
    <row r="117" spans="1:3" x14ac:dyDescent="0.25">
      <c r="A117">
        <v>2091</v>
      </c>
      <c r="B117">
        <f t="shared" si="8"/>
        <v>203883.91423713515</v>
      </c>
      <c r="C117" s="1">
        <v>1.03</v>
      </c>
    </row>
    <row r="118" spans="1:3" x14ac:dyDescent="0.25">
      <c r="A118">
        <v>2092</v>
      </c>
      <c r="B118">
        <f t="shared" si="8"/>
        <v>210000.43166424922</v>
      </c>
      <c r="C118" s="1">
        <v>1.03</v>
      </c>
    </row>
    <row r="119" spans="1:3" x14ac:dyDescent="0.25">
      <c r="A119">
        <v>2093</v>
      </c>
      <c r="B119">
        <f t="shared" si="8"/>
        <v>216300.4446141767</v>
      </c>
      <c r="C119" s="1">
        <v>1.03</v>
      </c>
    </row>
    <row r="120" spans="1:3" x14ac:dyDescent="0.25">
      <c r="A120">
        <v>2094</v>
      </c>
      <c r="B120">
        <f t="shared" si="8"/>
        <v>222789.45795260201</v>
      </c>
      <c r="C120" s="1">
        <v>1.03</v>
      </c>
    </row>
    <row r="121" spans="1:3" x14ac:dyDescent="0.25">
      <c r="A121">
        <v>2095</v>
      </c>
      <c r="B121">
        <f t="shared" si="8"/>
        <v>229473.14169118006</v>
      </c>
      <c r="C121" s="1">
        <v>1.03</v>
      </c>
    </row>
    <row r="122" spans="1:3" x14ac:dyDescent="0.25">
      <c r="A122">
        <v>2096</v>
      </c>
      <c r="B122">
        <f t="shared" si="8"/>
        <v>236357.33594191546</v>
      </c>
      <c r="C122" s="1">
        <v>1.03</v>
      </c>
    </row>
    <row r="123" spans="1:3" x14ac:dyDescent="0.25">
      <c r="A123">
        <v>2097</v>
      </c>
      <c r="B123">
        <f t="shared" si="8"/>
        <v>243448.05602017292</v>
      </c>
      <c r="C123" s="1">
        <v>1.03</v>
      </c>
    </row>
    <row r="124" spans="1:3" x14ac:dyDescent="0.25">
      <c r="A124">
        <v>2098</v>
      </c>
      <c r="B124">
        <f t="shared" si="8"/>
        <v>250751.49770077813</v>
      </c>
      <c r="C124" s="1">
        <v>1.03</v>
      </c>
    </row>
    <row r="125" spans="1:3" x14ac:dyDescent="0.25">
      <c r="A125">
        <v>2099</v>
      </c>
      <c r="B125">
        <f t="shared" si="8"/>
        <v>258274.04263180148</v>
      </c>
      <c r="C125" s="1">
        <v>1.03</v>
      </c>
    </row>
    <row r="126" spans="1:3" x14ac:dyDescent="0.25">
      <c r="A126">
        <v>2100</v>
      </c>
      <c r="B126">
        <f t="shared" si="8"/>
        <v>266022.26391075552</v>
      </c>
      <c r="C126" s="1">
        <v>1.03</v>
      </c>
    </row>
  </sheetData>
  <phoneticPr fontId="1" type="noConversion"/>
  <pageMargins left="1" right="1" top="1" bottom="1" header="0.5" footer="0.5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10" workbookViewId="0">
      <selection activeCell="F43" sqref="F43"/>
    </sheetView>
  </sheetViews>
  <sheetFormatPr defaultRowHeight="14.4" x14ac:dyDescent="0.25"/>
  <cols>
    <col min="2" max="2" width="9.5546875" customWidth="1"/>
    <col min="3" max="3" width="19.77734375" style="1" customWidth="1"/>
    <col min="4" max="4" width="10.21875" bestFit="1" customWidth="1"/>
    <col min="5" max="5" width="12.33203125" bestFit="1" customWidth="1"/>
    <col min="6" max="6" width="14.109375" bestFit="1" customWidth="1"/>
    <col min="7" max="7" width="8.44140625" customWidth="1"/>
    <col min="9" max="9" width="13" style="1" customWidth="1"/>
    <col min="10" max="10" width="12.21875" style="1" customWidth="1"/>
    <col min="11" max="11" width="5.77734375" bestFit="1" customWidth="1"/>
    <col min="12" max="12" width="14.21875" customWidth="1"/>
    <col min="13" max="13" width="13.21875" customWidth="1"/>
    <col min="15" max="15" width="11.6640625" bestFit="1" customWidth="1"/>
  </cols>
  <sheetData>
    <row r="1" spans="1:13" ht="28.2" x14ac:dyDescent="0.6">
      <c r="C1" s="25" t="s">
        <v>28</v>
      </c>
    </row>
    <row r="2" spans="1:13" x14ac:dyDescent="0.25">
      <c r="E2" s="15">
        <v>43883</v>
      </c>
    </row>
    <row r="3" spans="1:13" s="17" customFormat="1" ht="28.8" x14ac:dyDescent="0.25">
      <c r="A3" s="17" t="s">
        <v>5</v>
      </c>
      <c r="B3" s="17" t="s">
        <v>20</v>
      </c>
      <c r="C3" s="18" t="s">
        <v>0</v>
      </c>
      <c r="D3" s="17" t="s">
        <v>1</v>
      </c>
      <c r="E3" s="18" t="s">
        <v>2</v>
      </c>
      <c r="F3" s="18" t="s">
        <v>3</v>
      </c>
      <c r="H3" s="19" t="s">
        <v>5</v>
      </c>
      <c r="I3" s="22" t="s">
        <v>21</v>
      </c>
      <c r="J3" s="22" t="s">
        <v>16</v>
      </c>
      <c r="K3" s="20" t="s">
        <v>1</v>
      </c>
      <c r="L3" s="20" t="s">
        <v>19</v>
      </c>
      <c r="M3" s="21" t="s">
        <v>3</v>
      </c>
    </row>
    <row r="4" spans="1:13" x14ac:dyDescent="0.25">
      <c r="A4">
        <v>2048</v>
      </c>
      <c r="B4">
        <v>11440</v>
      </c>
      <c r="C4" s="1">
        <v>137275.66054423561</v>
      </c>
      <c r="D4">
        <v>0</v>
      </c>
      <c r="E4" s="1">
        <f t="shared" ref="E4:E33" si="0">POWER(1.09,D4)</f>
        <v>1</v>
      </c>
      <c r="F4" s="1">
        <f t="shared" ref="F4:F32" si="1">C4*E4</f>
        <v>137275.66054423561</v>
      </c>
      <c r="H4" s="9">
        <v>2048</v>
      </c>
      <c r="I4" s="23">
        <v>0</v>
      </c>
      <c r="J4" s="23">
        <v>0</v>
      </c>
      <c r="K4" s="10">
        <v>0</v>
      </c>
      <c r="L4" s="10">
        <v>0</v>
      </c>
      <c r="M4" s="26">
        <f>F33</f>
        <v>9815616.5757624153</v>
      </c>
    </row>
    <row r="5" spans="1:13" x14ac:dyDescent="0.25">
      <c r="A5">
        <v>2047</v>
      </c>
      <c r="B5">
        <v>11107</v>
      </c>
      <c r="C5" s="1">
        <v>133277.34033420932</v>
      </c>
      <c r="D5">
        <v>1</v>
      </c>
      <c r="E5" s="1">
        <f t="shared" si="0"/>
        <v>1.0900000000000001</v>
      </c>
      <c r="F5" s="1">
        <f t="shared" si="1"/>
        <v>145272.30096428818</v>
      </c>
      <c r="H5" s="12">
        <v>2049</v>
      </c>
      <c r="I5" s="24">
        <f>J5/12</f>
        <v>45833.333333333336</v>
      </c>
      <c r="J5" s="24">
        <v>550000</v>
      </c>
      <c r="K5" s="13">
        <v>1</v>
      </c>
      <c r="L5" s="13">
        <f>M4-J5</f>
        <v>9265616.5757624153</v>
      </c>
      <c r="M5" s="14">
        <f>L5*1.09</f>
        <v>10099522.067581033</v>
      </c>
    </row>
    <row r="6" spans="1:13" x14ac:dyDescent="0.25">
      <c r="A6">
        <v>2046</v>
      </c>
      <c r="B6">
        <v>10783</v>
      </c>
      <c r="C6" s="1">
        <v>129395.47605263043</v>
      </c>
      <c r="D6">
        <v>2</v>
      </c>
      <c r="E6" s="1">
        <f t="shared" si="0"/>
        <v>1.1881000000000002</v>
      </c>
      <c r="F6" s="1">
        <f t="shared" si="1"/>
        <v>153734.76509813024</v>
      </c>
      <c r="H6" s="9">
        <v>2050</v>
      </c>
      <c r="I6" s="23">
        <f t="shared" ref="I6:I56" si="2">J6/12</f>
        <v>47208.333333333336</v>
      </c>
      <c r="J6" s="23">
        <f>1.03*J5</f>
        <v>566500</v>
      </c>
      <c r="K6" s="10">
        <v>2</v>
      </c>
      <c r="L6" s="10">
        <f>M5-J6</f>
        <v>9533022.0675810333</v>
      </c>
      <c r="M6" s="14">
        <f t="shared" ref="M6:M56" si="3">L6*1.09</f>
        <v>10390994.053663326</v>
      </c>
    </row>
    <row r="7" spans="1:13" x14ac:dyDescent="0.25">
      <c r="A7">
        <v>2045</v>
      </c>
      <c r="B7">
        <v>10469</v>
      </c>
      <c r="C7" s="1">
        <v>125626.67577925284</v>
      </c>
      <c r="D7">
        <v>3</v>
      </c>
      <c r="E7" s="1">
        <f t="shared" si="0"/>
        <v>1.2950290000000002</v>
      </c>
      <c r="F7" s="1">
        <f t="shared" si="1"/>
        <v>162690.18830773004</v>
      </c>
      <c r="H7" s="12">
        <v>2051</v>
      </c>
      <c r="I7" s="24">
        <f t="shared" si="2"/>
        <v>48624.583333333336</v>
      </c>
      <c r="J7" s="24">
        <f t="shared" ref="J7:J56" si="4">1.03*J6</f>
        <v>583495</v>
      </c>
      <c r="K7" s="13">
        <v>3</v>
      </c>
      <c r="L7" s="13">
        <f t="shared" ref="L7:L56" si="5">M6-J7</f>
        <v>9807499.0536633264</v>
      </c>
      <c r="M7" s="14">
        <f t="shared" si="3"/>
        <v>10690173.968493026</v>
      </c>
    </row>
    <row r="8" spans="1:13" x14ac:dyDescent="0.25">
      <c r="A8">
        <v>2044</v>
      </c>
      <c r="B8">
        <v>10164</v>
      </c>
      <c r="C8" s="1">
        <v>121967.6463876241</v>
      </c>
      <c r="D8">
        <v>4</v>
      </c>
      <c r="E8" s="1">
        <f t="shared" si="0"/>
        <v>1.4115816100000003</v>
      </c>
      <c r="F8" s="1">
        <f t="shared" si="1"/>
        <v>172167.28665575315</v>
      </c>
      <c r="H8" s="9">
        <v>2052</v>
      </c>
      <c r="I8" s="23">
        <f t="shared" si="2"/>
        <v>50083.320833333331</v>
      </c>
      <c r="J8" s="23">
        <f t="shared" si="4"/>
        <v>600999.85</v>
      </c>
      <c r="K8" s="10">
        <v>4</v>
      </c>
      <c r="L8" s="10">
        <f t="shared" si="5"/>
        <v>10089174.118493026</v>
      </c>
      <c r="M8" s="14">
        <f t="shared" si="3"/>
        <v>10997199.7891574</v>
      </c>
    </row>
    <row r="9" spans="1:13" x14ac:dyDescent="0.25">
      <c r="A9">
        <v>2043</v>
      </c>
      <c r="B9">
        <v>9868</v>
      </c>
      <c r="C9" s="1">
        <v>118415.19066759624</v>
      </c>
      <c r="D9">
        <v>5</v>
      </c>
      <c r="E9" s="1">
        <f t="shared" si="0"/>
        <v>1.5386239549000005</v>
      </c>
      <c r="F9" s="1">
        <f t="shared" si="1"/>
        <v>182196.44898521455</v>
      </c>
      <c r="H9" s="12">
        <v>2053</v>
      </c>
      <c r="I9" s="24">
        <f t="shared" si="2"/>
        <v>51585.820458333328</v>
      </c>
      <c r="J9" s="24">
        <f t="shared" si="4"/>
        <v>619029.84549999994</v>
      </c>
      <c r="K9" s="13">
        <v>5</v>
      </c>
      <c r="L9" s="13">
        <f t="shared" si="5"/>
        <v>10378169.9436574</v>
      </c>
      <c r="M9" s="14">
        <f t="shared" si="3"/>
        <v>11312205.238586567</v>
      </c>
    </row>
    <row r="10" spans="1:13" x14ac:dyDescent="0.25">
      <c r="A10">
        <v>2042</v>
      </c>
      <c r="B10">
        <v>9581</v>
      </c>
      <c r="C10" s="1">
        <v>114966.20453164683</v>
      </c>
      <c r="D10">
        <v>6</v>
      </c>
      <c r="E10" s="1">
        <f t="shared" si="0"/>
        <v>1.6771001108410006</v>
      </c>
      <c r="F10" s="1">
        <f t="shared" si="1"/>
        <v>192809.83436299404</v>
      </c>
      <c r="H10" s="9">
        <v>2054</v>
      </c>
      <c r="I10" s="23">
        <f t="shared" si="2"/>
        <v>53133.395072083331</v>
      </c>
      <c r="J10" s="23">
        <f t="shared" si="4"/>
        <v>637600.74086499994</v>
      </c>
      <c r="K10" s="10">
        <v>6</v>
      </c>
      <c r="L10" s="10">
        <f t="shared" si="5"/>
        <v>10674604.497721568</v>
      </c>
      <c r="M10" s="14">
        <f t="shared" si="3"/>
        <v>11635318.90251651</v>
      </c>
    </row>
    <row r="11" spans="1:13" x14ac:dyDescent="0.25">
      <c r="A11">
        <v>2041</v>
      </c>
      <c r="B11">
        <v>9302</v>
      </c>
      <c r="C11" s="1">
        <v>111617.67430256972</v>
      </c>
      <c r="D11">
        <v>7</v>
      </c>
      <c r="E11" s="1">
        <f t="shared" si="0"/>
        <v>1.8280391208166906</v>
      </c>
      <c r="F11" s="1">
        <f t="shared" si="1"/>
        <v>204041.47519967327</v>
      </c>
      <c r="H11" s="12">
        <v>2055</v>
      </c>
      <c r="I11" s="24">
        <f t="shared" si="2"/>
        <v>54727.396924245833</v>
      </c>
      <c r="J11" s="24">
        <f t="shared" si="4"/>
        <v>656728.76309094997</v>
      </c>
      <c r="K11" s="13">
        <v>7</v>
      </c>
      <c r="L11" s="13">
        <f t="shared" si="5"/>
        <v>10978590.139425561</v>
      </c>
      <c r="M11" s="14">
        <f t="shared" si="3"/>
        <v>11966663.251973862</v>
      </c>
    </row>
    <row r="12" spans="1:13" x14ac:dyDescent="0.25">
      <c r="A12">
        <v>2040</v>
      </c>
      <c r="B12">
        <v>9031</v>
      </c>
      <c r="C12" s="1">
        <v>108366.6740801648</v>
      </c>
      <c r="D12">
        <v>8</v>
      </c>
      <c r="E12" s="1">
        <f t="shared" si="0"/>
        <v>1.9925626416901929</v>
      </c>
      <c r="F12" s="1">
        <f t="shared" si="1"/>
        <v>215927.38637635333</v>
      </c>
      <c r="H12" s="9">
        <v>2056</v>
      </c>
      <c r="I12" s="23">
        <f t="shared" si="2"/>
        <v>56369.218831973209</v>
      </c>
      <c r="J12" s="23">
        <f t="shared" si="4"/>
        <v>676430.6259836785</v>
      </c>
      <c r="K12" s="10">
        <v>8</v>
      </c>
      <c r="L12" s="10">
        <f t="shared" si="5"/>
        <v>11290232.625990184</v>
      </c>
      <c r="M12" s="14">
        <f t="shared" si="3"/>
        <v>12306353.562329302</v>
      </c>
    </row>
    <row r="13" spans="1:13" x14ac:dyDescent="0.25">
      <c r="A13">
        <v>2039</v>
      </c>
      <c r="B13">
        <v>8768</v>
      </c>
      <c r="C13" s="1">
        <v>105210.36318462601</v>
      </c>
      <c r="D13">
        <v>9</v>
      </c>
      <c r="E13" s="1">
        <f t="shared" si="0"/>
        <v>2.1718932794423105</v>
      </c>
      <c r="F13" s="1">
        <f t="shared" si="1"/>
        <v>228505.6807283739</v>
      </c>
      <c r="H13" s="12">
        <v>2057</v>
      </c>
      <c r="I13" s="24">
        <f t="shared" si="2"/>
        <v>58060.295396932408</v>
      </c>
      <c r="J13" s="24">
        <f t="shared" si="4"/>
        <v>696723.54476318893</v>
      </c>
      <c r="K13" s="13">
        <v>9</v>
      </c>
      <c r="L13" s="13">
        <f t="shared" si="5"/>
        <v>11609630.017566113</v>
      </c>
      <c r="M13" s="14">
        <f t="shared" si="3"/>
        <v>12654496.719147064</v>
      </c>
    </row>
    <row r="14" spans="1:13" x14ac:dyDescent="0.25">
      <c r="A14">
        <v>2038</v>
      </c>
      <c r="B14">
        <v>8513</v>
      </c>
      <c r="C14" s="1">
        <v>102145.9836743942</v>
      </c>
      <c r="D14">
        <v>10</v>
      </c>
      <c r="E14" s="1">
        <f t="shared" si="0"/>
        <v>2.3673636745921187</v>
      </c>
      <c r="F14" s="1">
        <f t="shared" si="1"/>
        <v>241816.69125624042</v>
      </c>
      <c r="H14" s="9">
        <v>2058</v>
      </c>
      <c r="I14" s="23">
        <f t="shared" si="2"/>
        <v>59802.10425884038</v>
      </c>
      <c r="J14" s="23">
        <f t="shared" si="4"/>
        <v>717625.25110608456</v>
      </c>
      <c r="K14" s="10">
        <v>10</v>
      </c>
      <c r="L14" s="10">
        <f t="shared" si="5"/>
        <v>11936871.468040979</v>
      </c>
      <c r="M14" s="14">
        <f t="shared" si="3"/>
        <v>13011189.900164668</v>
      </c>
    </row>
    <row r="15" spans="1:13" x14ac:dyDescent="0.25">
      <c r="A15">
        <v>2037</v>
      </c>
      <c r="B15">
        <v>8265</v>
      </c>
      <c r="C15" s="1">
        <v>99170.857936305038</v>
      </c>
      <c r="D15">
        <v>11</v>
      </c>
      <c r="E15" s="1">
        <f t="shared" si="0"/>
        <v>2.5804264053054093</v>
      </c>
      <c r="F15" s="1">
        <f t="shared" si="1"/>
        <v>255903.10045563304</v>
      </c>
      <c r="H15" s="12">
        <v>2059</v>
      </c>
      <c r="I15" s="24">
        <f t="shared" si="2"/>
        <v>61596.167386605586</v>
      </c>
      <c r="J15" s="24">
        <f t="shared" si="4"/>
        <v>739154.00863926706</v>
      </c>
      <c r="K15" s="13">
        <v>11</v>
      </c>
      <c r="L15" s="13">
        <f t="shared" si="5"/>
        <v>12272035.891525401</v>
      </c>
      <c r="M15" s="14">
        <f t="shared" si="3"/>
        <v>13376519.121762687</v>
      </c>
    </row>
    <row r="16" spans="1:13" x14ac:dyDescent="0.25">
      <c r="A16">
        <v>2036</v>
      </c>
      <c r="B16">
        <v>8024</v>
      </c>
      <c r="C16" s="1">
        <v>96282.386345927225</v>
      </c>
      <c r="D16">
        <v>12</v>
      </c>
      <c r="E16" s="1">
        <f t="shared" si="0"/>
        <v>2.812664781782896</v>
      </c>
      <c r="F16" s="1">
        <f t="shared" si="1"/>
        <v>270810.07718120387</v>
      </c>
      <c r="H16" s="9">
        <v>2060</v>
      </c>
      <c r="I16" s="23">
        <f t="shared" si="2"/>
        <v>63444.052408203752</v>
      </c>
      <c r="J16" s="23">
        <f t="shared" si="4"/>
        <v>761328.62889844505</v>
      </c>
      <c r="K16" s="10">
        <v>12</v>
      </c>
      <c r="L16" s="10">
        <f t="shared" si="5"/>
        <v>12615190.492864242</v>
      </c>
      <c r="M16" s="14">
        <f t="shared" si="3"/>
        <v>13750557.637222024</v>
      </c>
    </row>
    <row r="17" spans="1:13" x14ac:dyDescent="0.25">
      <c r="A17">
        <v>2035</v>
      </c>
      <c r="B17">
        <v>7790</v>
      </c>
      <c r="C17" s="1">
        <v>93478.044996045865</v>
      </c>
      <c r="D17">
        <v>13</v>
      </c>
      <c r="E17" s="1">
        <f t="shared" si="0"/>
        <v>3.0658046121433573</v>
      </c>
      <c r="F17" s="1">
        <f t="shared" si="1"/>
        <v>286585.4214830217</v>
      </c>
      <c r="H17" s="12">
        <v>2061</v>
      </c>
      <c r="I17" s="24">
        <f t="shared" si="2"/>
        <v>65347.373980449869</v>
      </c>
      <c r="J17" s="24">
        <f t="shared" si="4"/>
        <v>784168.48776539846</v>
      </c>
      <c r="K17" s="13">
        <v>13</v>
      </c>
      <c r="L17" s="13">
        <f t="shared" si="5"/>
        <v>12966389.149456626</v>
      </c>
      <c r="M17" s="14">
        <f t="shared" si="3"/>
        <v>14133364.172907723</v>
      </c>
    </row>
    <row r="18" spans="1:13" x14ac:dyDescent="0.25">
      <c r="A18">
        <v>2034</v>
      </c>
      <c r="B18">
        <v>7563</v>
      </c>
      <c r="C18" s="1">
        <v>90755.383491306668</v>
      </c>
      <c r="D18">
        <v>14</v>
      </c>
      <c r="E18" s="1">
        <f t="shared" si="0"/>
        <v>3.3417270272362596</v>
      </c>
      <c r="F18" s="1">
        <f t="shared" si="1"/>
        <v>303279.71788009093</v>
      </c>
      <c r="H18" s="9">
        <v>2062</v>
      </c>
      <c r="I18" s="23">
        <f t="shared" si="2"/>
        <v>67307.795199863365</v>
      </c>
      <c r="J18" s="23">
        <f t="shared" si="4"/>
        <v>807693.54239836044</v>
      </c>
      <c r="K18" s="10">
        <v>14</v>
      </c>
      <c r="L18" s="10">
        <f t="shared" si="5"/>
        <v>13325670.630509363</v>
      </c>
      <c r="M18" s="14">
        <f t="shared" si="3"/>
        <v>14524980.987255208</v>
      </c>
    </row>
    <row r="19" spans="1:13" x14ac:dyDescent="0.25">
      <c r="A19">
        <v>2033</v>
      </c>
      <c r="B19">
        <v>7343</v>
      </c>
      <c r="C19" s="1">
        <v>88112.022807093832</v>
      </c>
      <c r="D19">
        <v>15</v>
      </c>
      <c r="E19" s="1">
        <f t="shared" si="0"/>
        <v>3.6424824596875229</v>
      </c>
      <c r="F19" s="1">
        <f t="shared" si="1"/>
        <v>320946.49756242626</v>
      </c>
      <c r="H19" s="12">
        <v>2063</v>
      </c>
      <c r="I19" s="24">
        <f t="shared" si="2"/>
        <v>69327.029055859268</v>
      </c>
      <c r="J19" s="24">
        <f t="shared" si="4"/>
        <v>831924.34867031127</v>
      </c>
      <c r="K19" s="13">
        <v>15</v>
      </c>
      <c r="L19" s="13">
        <f t="shared" si="5"/>
        <v>13693056.638584897</v>
      </c>
      <c r="M19" s="14">
        <f t="shared" si="3"/>
        <v>14925431.736057539</v>
      </c>
    </row>
    <row r="20" spans="1:13" x14ac:dyDescent="0.25">
      <c r="A20">
        <v>2032</v>
      </c>
      <c r="B20">
        <v>7129</v>
      </c>
      <c r="C20" s="1">
        <v>85545.653210770717</v>
      </c>
      <c r="D20">
        <v>16</v>
      </c>
      <c r="E20" s="1">
        <f t="shared" si="0"/>
        <v>3.9703058810594003</v>
      </c>
      <c r="F20" s="1">
        <f t="shared" si="1"/>
        <v>339642.41004179092</v>
      </c>
      <c r="H20" s="9">
        <v>2064</v>
      </c>
      <c r="I20" s="23">
        <f t="shared" si="2"/>
        <v>71406.839927535053</v>
      </c>
      <c r="J20" s="23">
        <f t="shared" si="4"/>
        <v>856882.07913042058</v>
      </c>
      <c r="K20" s="10">
        <v>16</v>
      </c>
      <c r="L20" s="10">
        <f t="shared" si="5"/>
        <v>14068549.656927118</v>
      </c>
      <c r="M20" s="14">
        <f t="shared" si="3"/>
        <v>15334719.12605056</v>
      </c>
    </row>
    <row r="21" spans="1:13" x14ac:dyDescent="0.25">
      <c r="A21">
        <v>2031</v>
      </c>
      <c r="B21">
        <v>6922</v>
      </c>
      <c r="C21" s="1">
        <v>83054.032243466732</v>
      </c>
      <c r="D21">
        <v>17</v>
      </c>
      <c r="E21" s="1">
        <f t="shared" si="0"/>
        <v>4.3276334103547462</v>
      </c>
      <c r="F21" s="1">
        <f t="shared" si="1"/>
        <v>359427.40480150701</v>
      </c>
      <c r="H21" s="12">
        <v>2065</v>
      </c>
      <c r="I21" s="24">
        <f t="shared" si="2"/>
        <v>73549.04512536111</v>
      </c>
      <c r="J21" s="24">
        <f t="shared" si="4"/>
        <v>882588.54150433326</v>
      </c>
      <c r="K21" s="13">
        <v>17</v>
      </c>
      <c r="L21" s="13">
        <f t="shared" si="5"/>
        <v>14452130.584546227</v>
      </c>
      <c r="M21" s="14">
        <f t="shared" si="3"/>
        <v>15752822.337155389</v>
      </c>
    </row>
    <row r="22" spans="1:13" x14ac:dyDescent="0.25">
      <c r="A22">
        <v>2030</v>
      </c>
      <c r="B22">
        <v>6720</v>
      </c>
      <c r="C22" s="1">
        <v>80634.982760647312</v>
      </c>
      <c r="D22">
        <v>18</v>
      </c>
      <c r="E22" s="1">
        <f t="shared" si="0"/>
        <v>4.7171204172866741</v>
      </c>
      <c r="F22" s="1">
        <f t="shared" si="1"/>
        <v>380364.92352780839</v>
      </c>
      <c r="H22" s="9">
        <v>2066</v>
      </c>
      <c r="I22" s="23">
        <f t="shared" si="2"/>
        <v>75755.516479121943</v>
      </c>
      <c r="J22" s="23">
        <f t="shared" si="4"/>
        <v>909066.19774946326</v>
      </c>
      <c r="K22" s="10">
        <v>18</v>
      </c>
      <c r="L22" s="10">
        <f t="shared" si="5"/>
        <v>14843756.139405925</v>
      </c>
      <c r="M22" s="14">
        <f t="shared" si="3"/>
        <v>16179694.19195246</v>
      </c>
    </row>
    <row r="23" spans="1:13" x14ac:dyDescent="0.25">
      <c r="A23">
        <v>2029</v>
      </c>
      <c r="B23">
        <v>6524</v>
      </c>
      <c r="C23" s="1">
        <v>78286.391029754668</v>
      </c>
      <c r="D23">
        <v>19</v>
      </c>
      <c r="E23" s="1">
        <f t="shared" si="0"/>
        <v>5.1416612548424752</v>
      </c>
      <c r="F23" s="1">
        <f t="shared" si="1"/>
        <v>402522.10353913705</v>
      </c>
      <c r="H23" s="12">
        <v>2067</v>
      </c>
      <c r="I23" s="24">
        <f t="shared" si="2"/>
        <v>78028.181973495593</v>
      </c>
      <c r="J23" s="24">
        <f t="shared" si="4"/>
        <v>936338.18368194718</v>
      </c>
      <c r="K23" s="13">
        <v>19</v>
      </c>
      <c r="L23" s="13">
        <f t="shared" si="5"/>
        <v>15243356.008270513</v>
      </c>
      <c r="M23" s="14">
        <f t="shared" si="3"/>
        <v>16615258.049014861</v>
      </c>
    </row>
    <row r="24" spans="1:13" x14ac:dyDescent="0.25">
      <c r="A24">
        <v>2028</v>
      </c>
      <c r="B24">
        <v>6334</v>
      </c>
      <c r="C24" s="1">
        <v>76006.204883256956</v>
      </c>
      <c r="D24">
        <v>20</v>
      </c>
      <c r="E24" s="1">
        <f t="shared" si="0"/>
        <v>5.6044107677782975</v>
      </c>
      <c r="F24" s="1">
        <f t="shared" si="1"/>
        <v>425969.9930656887</v>
      </c>
      <c r="H24" s="9">
        <v>2068</v>
      </c>
      <c r="I24" s="23">
        <f t="shared" si="2"/>
        <v>80369.027432700459</v>
      </c>
      <c r="J24" s="23">
        <f t="shared" si="4"/>
        <v>964428.32919240557</v>
      </c>
      <c r="K24" s="10">
        <v>20</v>
      </c>
      <c r="L24" s="10">
        <f t="shared" si="5"/>
        <v>15650829.719822455</v>
      </c>
      <c r="M24" s="14">
        <f t="shared" si="3"/>
        <v>17059404.394606479</v>
      </c>
    </row>
    <row r="25" spans="1:13" x14ac:dyDescent="0.25">
      <c r="A25">
        <v>2027</v>
      </c>
      <c r="B25">
        <v>6150</v>
      </c>
      <c r="C25" s="1">
        <v>73792.431925492201</v>
      </c>
      <c r="D25">
        <v>21</v>
      </c>
      <c r="E25" s="1">
        <f t="shared" si="0"/>
        <v>6.1088077368783456</v>
      </c>
      <c r="F25" s="1">
        <f t="shared" si="1"/>
        <v>450783.77906951541</v>
      </c>
      <c r="H25" s="12">
        <v>2069</v>
      </c>
      <c r="I25" s="24">
        <f t="shared" si="2"/>
        <v>82780.098255681471</v>
      </c>
      <c r="J25" s="24">
        <f t="shared" si="4"/>
        <v>993361.17906817771</v>
      </c>
      <c r="K25" s="13">
        <v>21</v>
      </c>
      <c r="L25" s="13">
        <f t="shared" si="5"/>
        <v>16066043.215538301</v>
      </c>
      <c r="M25" s="14">
        <f t="shared" si="3"/>
        <v>17511987.104936749</v>
      </c>
    </row>
    <row r="26" spans="1:13" x14ac:dyDescent="0.25">
      <c r="A26">
        <v>2026</v>
      </c>
      <c r="B26">
        <v>5971</v>
      </c>
      <c r="C26" s="1">
        <v>71643.137791739995</v>
      </c>
      <c r="D26">
        <v>22</v>
      </c>
      <c r="E26" s="1">
        <f t="shared" si="0"/>
        <v>6.6586004331973969</v>
      </c>
      <c r="F26" s="1">
        <f t="shared" si="1"/>
        <v>477043.02833570074</v>
      </c>
      <c r="H26" s="9">
        <v>2070</v>
      </c>
      <c r="I26" s="23">
        <f t="shared" si="2"/>
        <v>85263.501203351931</v>
      </c>
      <c r="J26" s="23">
        <f t="shared" si="4"/>
        <v>1023162.0144402231</v>
      </c>
      <c r="K26" s="10">
        <v>22</v>
      </c>
      <c r="L26" s="10">
        <f t="shared" si="5"/>
        <v>16488825.090496525</v>
      </c>
      <c r="M26" s="14">
        <f t="shared" si="3"/>
        <v>17972819.348641213</v>
      </c>
    </row>
    <row r="27" spans="1:13" x14ac:dyDescent="0.25">
      <c r="A27">
        <v>2025</v>
      </c>
      <c r="B27">
        <v>5795</v>
      </c>
      <c r="C27" s="1">
        <v>69556.444457999984</v>
      </c>
      <c r="D27">
        <v>23</v>
      </c>
      <c r="E27" s="1">
        <f t="shared" si="0"/>
        <v>7.2578744721851622</v>
      </c>
      <c r="F27" s="1">
        <f t="shared" si="1"/>
        <v>504831.94260768319</v>
      </c>
      <c r="H27" s="12">
        <v>2071</v>
      </c>
      <c r="I27" s="24">
        <f t="shared" si="2"/>
        <v>87821.406239452481</v>
      </c>
      <c r="J27" s="24">
        <f t="shared" si="4"/>
        <v>1053856.8748734298</v>
      </c>
      <c r="K27" s="13">
        <v>23</v>
      </c>
      <c r="L27" s="13">
        <f t="shared" si="5"/>
        <v>16918962.473767783</v>
      </c>
      <c r="M27" s="14">
        <f t="shared" si="3"/>
        <v>18441669.096406884</v>
      </c>
    </row>
    <row r="28" spans="1:13" x14ac:dyDescent="0.25">
      <c r="A28">
        <v>2024</v>
      </c>
      <c r="B28">
        <v>5628</v>
      </c>
      <c r="C28" s="1">
        <v>67530.528599999991</v>
      </c>
      <c r="D28">
        <v>24</v>
      </c>
      <c r="E28" s="1">
        <f t="shared" si="0"/>
        <v>7.9110831746818278</v>
      </c>
      <c r="F28" s="1">
        <f t="shared" si="1"/>
        <v>534239.62858482986</v>
      </c>
      <c r="H28" s="9">
        <v>2072</v>
      </c>
      <c r="I28" s="23">
        <f t="shared" si="2"/>
        <v>90456.048426636044</v>
      </c>
      <c r="J28" s="23">
        <f t="shared" si="4"/>
        <v>1085472.5811196326</v>
      </c>
      <c r="K28" s="10">
        <v>24</v>
      </c>
      <c r="L28" s="10">
        <f t="shared" si="5"/>
        <v>17356196.51528725</v>
      </c>
      <c r="M28" s="14">
        <f t="shared" si="3"/>
        <v>18918254.201663103</v>
      </c>
    </row>
    <row r="29" spans="1:13" x14ac:dyDescent="0.25">
      <c r="A29">
        <v>2023</v>
      </c>
      <c r="B29">
        <v>5464</v>
      </c>
      <c r="C29" s="1">
        <v>65563.62</v>
      </c>
      <c r="D29">
        <v>25</v>
      </c>
      <c r="E29" s="1">
        <f t="shared" si="0"/>
        <v>8.6230806604031933</v>
      </c>
      <c r="F29" s="1">
        <f t="shared" si="1"/>
        <v>565360.38364802394</v>
      </c>
      <c r="H29" s="12">
        <v>2073</v>
      </c>
      <c r="I29" s="24">
        <f t="shared" si="2"/>
        <v>93169.729879435137</v>
      </c>
      <c r="J29" s="24">
        <f t="shared" si="4"/>
        <v>1118036.7585532216</v>
      </c>
      <c r="K29" s="13">
        <v>25</v>
      </c>
      <c r="L29" s="13">
        <f t="shared" si="5"/>
        <v>17800217.443109881</v>
      </c>
      <c r="M29" s="14">
        <f t="shared" si="3"/>
        <v>19402237.012989771</v>
      </c>
    </row>
    <row r="30" spans="1:13" x14ac:dyDescent="0.25">
      <c r="A30">
        <v>2022</v>
      </c>
      <c r="B30">
        <v>5305</v>
      </c>
      <c r="C30" s="1">
        <v>63654</v>
      </c>
      <c r="D30">
        <v>26</v>
      </c>
      <c r="E30" s="1">
        <f t="shared" si="0"/>
        <v>9.3991579198394817</v>
      </c>
      <c r="F30" s="1">
        <f t="shared" si="1"/>
        <v>598293.99822946242</v>
      </c>
      <c r="H30" s="9">
        <v>2074</v>
      </c>
      <c r="I30" s="23">
        <f t="shared" si="2"/>
        <v>95964.821775818185</v>
      </c>
      <c r="J30" s="23">
        <f t="shared" si="4"/>
        <v>1151577.8613098182</v>
      </c>
      <c r="K30" s="10">
        <v>26</v>
      </c>
      <c r="L30" s="10">
        <f t="shared" si="5"/>
        <v>18250659.151679952</v>
      </c>
      <c r="M30" s="14">
        <f t="shared" si="3"/>
        <v>19893218.47533115</v>
      </c>
    </row>
    <row r="31" spans="1:13" x14ac:dyDescent="0.25">
      <c r="A31">
        <v>2021</v>
      </c>
      <c r="B31">
        <v>5150</v>
      </c>
      <c r="C31" s="1">
        <v>61800</v>
      </c>
      <c r="D31">
        <v>27</v>
      </c>
      <c r="E31" s="1">
        <f t="shared" si="0"/>
        <v>10.245082132625035</v>
      </c>
      <c r="F31" s="1">
        <f t="shared" si="1"/>
        <v>633146.07579622709</v>
      </c>
      <c r="H31" s="12">
        <v>2075</v>
      </c>
      <c r="I31" s="24">
        <f t="shared" si="2"/>
        <v>98843.766429092735</v>
      </c>
      <c r="J31" s="24">
        <f t="shared" si="4"/>
        <v>1186125.1971491128</v>
      </c>
      <c r="K31" s="13">
        <v>27</v>
      </c>
      <c r="L31" s="13">
        <f t="shared" si="5"/>
        <v>18707093.278182037</v>
      </c>
      <c r="M31" s="14">
        <f t="shared" si="3"/>
        <v>20390731.673218422</v>
      </c>
    </row>
    <row r="32" spans="1:13" x14ac:dyDescent="0.25">
      <c r="A32">
        <v>2020</v>
      </c>
      <c r="B32">
        <v>5000</v>
      </c>
      <c r="C32" s="1">
        <v>60000</v>
      </c>
      <c r="D32">
        <v>28</v>
      </c>
      <c r="E32" s="1">
        <f t="shared" si="0"/>
        <v>11.167139524561287</v>
      </c>
      <c r="F32" s="1">
        <f t="shared" si="1"/>
        <v>670028.37147367722</v>
      </c>
      <c r="H32" s="9">
        <v>2076</v>
      </c>
      <c r="I32" s="23">
        <f t="shared" si="2"/>
        <v>101809.07942196552</v>
      </c>
      <c r="J32" s="23">
        <f t="shared" si="4"/>
        <v>1221708.9530635863</v>
      </c>
      <c r="K32" s="10">
        <v>28</v>
      </c>
      <c r="L32" s="10">
        <f t="shared" si="5"/>
        <v>19169022.720154837</v>
      </c>
      <c r="M32" s="14">
        <f>L32*1.09</f>
        <v>20894234.764968775</v>
      </c>
    </row>
    <row r="33" spans="1:13" x14ac:dyDescent="0.25">
      <c r="A33" s="7">
        <v>2048</v>
      </c>
      <c r="B33" s="7"/>
      <c r="C33" s="8">
        <f>SUM(C4:C32)</f>
        <v>2713131.0120187565</v>
      </c>
      <c r="D33" s="7"/>
      <c r="E33" s="1">
        <f t="shared" si="0"/>
        <v>1</v>
      </c>
      <c r="F33" s="2">
        <f>SUM(F4:F32)</f>
        <v>9815616.5757624153</v>
      </c>
      <c r="H33" s="12">
        <v>2077</v>
      </c>
      <c r="I33" s="24">
        <f t="shared" si="2"/>
        <v>104863.35180462449</v>
      </c>
      <c r="J33" s="24">
        <f t="shared" si="4"/>
        <v>1258360.2216554938</v>
      </c>
      <c r="K33" s="13">
        <v>29</v>
      </c>
      <c r="L33" s="13">
        <f t="shared" si="5"/>
        <v>19635874.54331328</v>
      </c>
      <c r="M33" s="14">
        <f t="shared" si="3"/>
        <v>21403103.252211478</v>
      </c>
    </row>
    <row r="34" spans="1:13" x14ac:dyDescent="0.25">
      <c r="H34" s="9">
        <v>2078</v>
      </c>
      <c r="I34" s="23">
        <f t="shared" si="2"/>
        <v>108009.25235876323</v>
      </c>
      <c r="J34" s="23">
        <f t="shared" si="4"/>
        <v>1296111.0283051587</v>
      </c>
      <c r="K34" s="10">
        <v>30</v>
      </c>
      <c r="L34" s="10">
        <f t="shared" si="5"/>
        <v>20106992.22390632</v>
      </c>
      <c r="M34" s="14">
        <f t="shared" si="3"/>
        <v>21916621.524057891</v>
      </c>
    </row>
    <row r="35" spans="1:13" x14ac:dyDescent="0.25">
      <c r="H35" s="12">
        <v>2079</v>
      </c>
      <c r="I35" s="24">
        <f t="shared" si="2"/>
        <v>111249.52992952614</v>
      </c>
      <c r="J35" s="24">
        <f t="shared" si="4"/>
        <v>1334994.3591543136</v>
      </c>
      <c r="K35" s="13">
        <v>31</v>
      </c>
      <c r="L35" s="13">
        <f t="shared" si="5"/>
        <v>20581627.164903577</v>
      </c>
      <c r="M35" s="14">
        <f t="shared" si="3"/>
        <v>22433973.609744903</v>
      </c>
    </row>
    <row r="36" spans="1:13" x14ac:dyDescent="0.25">
      <c r="H36" s="9">
        <v>2080</v>
      </c>
      <c r="I36" s="23">
        <f t="shared" si="2"/>
        <v>114587.01582741192</v>
      </c>
      <c r="J36" s="23">
        <f t="shared" si="4"/>
        <v>1375044.1899289431</v>
      </c>
      <c r="K36" s="10">
        <v>32</v>
      </c>
      <c r="L36" s="10">
        <f t="shared" si="5"/>
        <v>21058929.419815961</v>
      </c>
      <c r="M36" s="14">
        <f t="shared" si="3"/>
        <v>22954233.067599401</v>
      </c>
    </row>
    <row r="37" spans="1:13" x14ac:dyDescent="0.25">
      <c r="B37" t="s">
        <v>22</v>
      </c>
      <c r="C37" s="1" t="s">
        <v>26</v>
      </c>
      <c r="D37">
        <v>5000</v>
      </c>
      <c r="H37" s="12">
        <v>2081</v>
      </c>
      <c r="I37" s="24">
        <f t="shared" si="2"/>
        <v>118024.62630223429</v>
      </c>
      <c r="J37" s="24">
        <f t="shared" si="4"/>
        <v>1416295.5156268114</v>
      </c>
      <c r="K37" s="13">
        <v>33</v>
      </c>
      <c r="L37" s="13">
        <f t="shared" si="5"/>
        <v>21537937.55197259</v>
      </c>
      <c r="M37" s="14">
        <f t="shared" si="3"/>
        <v>23476351.931650124</v>
      </c>
    </row>
    <row r="38" spans="1:13" x14ac:dyDescent="0.25">
      <c r="C38" s="1" t="s">
        <v>23</v>
      </c>
      <c r="D38" s="3">
        <v>0.09</v>
      </c>
      <c r="H38" s="9">
        <v>2082</v>
      </c>
      <c r="I38" s="23">
        <f t="shared" si="2"/>
        <v>121565.36509130133</v>
      </c>
      <c r="J38" s="23">
        <f t="shared" si="4"/>
        <v>1458784.3810956159</v>
      </c>
      <c r="K38" s="10">
        <v>34</v>
      </c>
      <c r="L38" s="10">
        <f t="shared" si="5"/>
        <v>22017567.55055451</v>
      </c>
      <c r="M38" s="14">
        <f t="shared" si="3"/>
        <v>23999148.630104419</v>
      </c>
    </row>
    <row r="39" spans="1:13" x14ac:dyDescent="0.25">
      <c r="C39" s="1" t="s">
        <v>24</v>
      </c>
      <c r="D39" s="3">
        <v>0.06</v>
      </c>
      <c r="H39" s="12">
        <v>2083</v>
      </c>
      <c r="I39" s="24">
        <f t="shared" si="2"/>
        <v>125212.32604404037</v>
      </c>
      <c r="J39" s="24">
        <f t="shared" si="4"/>
        <v>1502547.9125284844</v>
      </c>
      <c r="K39" s="13">
        <v>35</v>
      </c>
      <c r="L39" s="13">
        <f t="shared" si="5"/>
        <v>22496600.717575934</v>
      </c>
      <c r="M39" s="14">
        <f>L39*1.09</f>
        <v>24521294.782157771</v>
      </c>
    </row>
    <row r="40" spans="1:13" x14ac:dyDescent="0.25">
      <c r="C40" s="1" t="s">
        <v>25</v>
      </c>
      <c r="D40" s="3">
        <v>0.03</v>
      </c>
      <c r="H40" s="9">
        <v>2084</v>
      </c>
      <c r="I40" s="23">
        <f t="shared" si="2"/>
        <v>128968.69582536157</v>
      </c>
      <c r="J40" s="23">
        <f t="shared" si="4"/>
        <v>1547624.3499043388</v>
      </c>
      <c r="K40" s="13">
        <v>36</v>
      </c>
      <c r="L40" s="13">
        <f t="shared" si="5"/>
        <v>22973670.432253432</v>
      </c>
      <c r="M40" s="14">
        <f>L40*1.09</f>
        <v>25041300.771156244</v>
      </c>
    </row>
    <row r="41" spans="1:13" ht="28.8" x14ac:dyDescent="0.25">
      <c r="C41" s="16" t="s">
        <v>27</v>
      </c>
      <c r="D41">
        <v>20000</v>
      </c>
      <c r="H41" s="12">
        <v>2085</v>
      </c>
      <c r="I41" s="24">
        <f t="shared" si="2"/>
        <v>132837.75670012241</v>
      </c>
      <c r="J41" s="24">
        <f t="shared" si="4"/>
        <v>1594053.080401469</v>
      </c>
      <c r="K41" s="10">
        <v>37</v>
      </c>
      <c r="L41" s="10">
        <f t="shared" si="5"/>
        <v>23447247.690754775</v>
      </c>
      <c r="M41" s="14">
        <f t="shared" si="3"/>
        <v>25557499.982922707</v>
      </c>
    </row>
    <row r="42" spans="1:13" x14ac:dyDescent="0.25">
      <c r="H42" s="9">
        <v>2086</v>
      </c>
      <c r="I42" s="23">
        <f t="shared" si="2"/>
        <v>136822.8894011261</v>
      </c>
      <c r="J42" s="23">
        <f t="shared" si="4"/>
        <v>1641874.6728135131</v>
      </c>
      <c r="K42" s="13">
        <v>38</v>
      </c>
      <c r="L42" s="13">
        <f t="shared" si="5"/>
        <v>23915625.310109194</v>
      </c>
      <c r="M42" s="14">
        <f t="shared" si="3"/>
        <v>26068031.588019025</v>
      </c>
    </row>
    <row r="43" spans="1:13" x14ac:dyDescent="0.25">
      <c r="A43">
        <v>2020</v>
      </c>
      <c r="B43">
        <v>20000</v>
      </c>
      <c r="C43" s="1">
        <v>1.03</v>
      </c>
      <c r="H43" s="12">
        <v>2087</v>
      </c>
      <c r="I43" s="24">
        <f t="shared" si="2"/>
        <v>140927.57608315986</v>
      </c>
      <c r="J43" s="24">
        <f t="shared" si="4"/>
        <v>1691130.9129979184</v>
      </c>
      <c r="K43" s="13">
        <v>39</v>
      </c>
      <c r="L43" s="13">
        <f t="shared" si="5"/>
        <v>24376900.675021105</v>
      </c>
      <c r="M43" s="14">
        <f t="shared" si="3"/>
        <v>26570821.735773005</v>
      </c>
    </row>
    <row r="44" spans="1:13" x14ac:dyDescent="0.25">
      <c r="A44">
        <v>2021</v>
      </c>
      <c r="B44">
        <f>B43*C43</f>
        <v>20600</v>
      </c>
      <c r="C44" s="1">
        <v>1.03</v>
      </c>
      <c r="H44" s="9">
        <v>2088</v>
      </c>
      <c r="I44" s="23">
        <f t="shared" si="2"/>
        <v>145155.40336565467</v>
      </c>
      <c r="J44" s="23">
        <f t="shared" si="4"/>
        <v>1741864.8403878561</v>
      </c>
      <c r="K44" s="10">
        <v>40</v>
      </c>
      <c r="L44" s="10">
        <f t="shared" si="5"/>
        <v>24828956.89538515</v>
      </c>
      <c r="M44" s="14">
        <f t="shared" si="3"/>
        <v>27063563.015969817</v>
      </c>
    </row>
    <row r="45" spans="1:13" x14ac:dyDescent="0.25">
      <c r="A45">
        <v>2022</v>
      </c>
      <c r="B45">
        <f t="shared" ref="B45:B71" si="6">B44*C44</f>
        <v>21218</v>
      </c>
      <c r="C45" s="1">
        <v>1.03</v>
      </c>
      <c r="H45" s="12">
        <v>2089</v>
      </c>
      <c r="I45" s="24">
        <f t="shared" si="2"/>
        <v>149510.06546662431</v>
      </c>
      <c r="J45" s="24">
        <f t="shared" si="4"/>
        <v>1794120.7855994918</v>
      </c>
      <c r="K45" s="13">
        <v>41</v>
      </c>
      <c r="L45" s="13">
        <f t="shared" si="5"/>
        <v>25269442.230370324</v>
      </c>
      <c r="M45" s="14">
        <f t="shared" si="3"/>
        <v>27543692.031103656</v>
      </c>
    </row>
    <row r="46" spans="1:13" x14ac:dyDescent="0.25">
      <c r="A46">
        <v>2023</v>
      </c>
      <c r="B46">
        <f t="shared" si="6"/>
        <v>21854.54</v>
      </c>
      <c r="C46" s="1">
        <v>1.03</v>
      </c>
      <c r="H46" s="9">
        <v>2090</v>
      </c>
      <c r="I46" s="23">
        <f t="shared" si="2"/>
        <v>153995.36743062307</v>
      </c>
      <c r="J46" s="23">
        <f t="shared" si="4"/>
        <v>1847944.4091674767</v>
      </c>
      <c r="K46" s="13">
        <v>42</v>
      </c>
      <c r="L46" s="10">
        <f t="shared" si="5"/>
        <v>25695747.62193618</v>
      </c>
      <c r="M46" s="14">
        <f t="shared" si="3"/>
        <v>28008364.907910436</v>
      </c>
    </row>
    <row r="47" spans="1:13" x14ac:dyDescent="0.25">
      <c r="A47">
        <v>2024</v>
      </c>
      <c r="B47">
        <f t="shared" si="6"/>
        <v>22510.176200000002</v>
      </c>
      <c r="C47" s="1">
        <v>1.03</v>
      </c>
      <c r="H47" s="12">
        <v>2091</v>
      </c>
      <c r="I47" s="24">
        <f t="shared" si="2"/>
        <v>158615.22845354176</v>
      </c>
      <c r="J47" s="24">
        <f t="shared" si="4"/>
        <v>1903382.7414425011</v>
      </c>
      <c r="K47" s="10">
        <v>43</v>
      </c>
      <c r="L47" s="13">
        <f t="shared" si="5"/>
        <v>26104982.166467935</v>
      </c>
      <c r="M47" s="14">
        <f t="shared" si="3"/>
        <v>28454430.561450049</v>
      </c>
    </row>
    <row r="48" spans="1:13" x14ac:dyDescent="0.25">
      <c r="A48">
        <v>2025</v>
      </c>
      <c r="B48">
        <f t="shared" si="6"/>
        <v>23185.481486000001</v>
      </c>
      <c r="C48" s="1">
        <v>1.03</v>
      </c>
      <c r="H48" s="9">
        <v>2092</v>
      </c>
      <c r="I48" s="23">
        <f t="shared" si="2"/>
        <v>163373.685307148</v>
      </c>
      <c r="J48" s="23">
        <f t="shared" si="4"/>
        <v>1960484.2236857761</v>
      </c>
      <c r="K48" s="13">
        <v>44</v>
      </c>
      <c r="L48" s="13">
        <f t="shared" si="5"/>
        <v>26493946.337764274</v>
      </c>
      <c r="M48" s="14">
        <f t="shared" si="3"/>
        <v>28878401.508163061</v>
      </c>
    </row>
    <row r="49" spans="1:13" x14ac:dyDescent="0.25">
      <c r="A49">
        <v>2026</v>
      </c>
      <c r="B49">
        <f t="shared" si="6"/>
        <v>23881.04593058</v>
      </c>
      <c r="C49" s="1">
        <v>1.03</v>
      </c>
      <c r="H49" s="12">
        <v>2093</v>
      </c>
      <c r="I49" s="24">
        <f t="shared" si="2"/>
        <v>168274.89586636247</v>
      </c>
      <c r="J49" s="23">
        <f t="shared" si="4"/>
        <v>2019298.7503963495</v>
      </c>
      <c r="K49" s="13">
        <v>45</v>
      </c>
      <c r="L49" s="10">
        <f t="shared" si="5"/>
        <v>26859102.757766712</v>
      </c>
      <c r="M49" s="14">
        <f t="shared" si="3"/>
        <v>29276422.005965717</v>
      </c>
    </row>
    <row r="50" spans="1:13" x14ac:dyDescent="0.25">
      <c r="A50">
        <v>2027</v>
      </c>
      <c r="B50">
        <f t="shared" si="6"/>
        <v>24597.4773084974</v>
      </c>
      <c r="C50" s="1">
        <v>1.03</v>
      </c>
      <c r="H50" s="9">
        <v>2094</v>
      </c>
      <c r="I50" s="23">
        <f t="shared" si="2"/>
        <v>173323.14274235335</v>
      </c>
      <c r="J50" s="24">
        <f t="shared" si="4"/>
        <v>2079877.71290824</v>
      </c>
      <c r="K50" s="10">
        <v>46</v>
      </c>
      <c r="L50" s="13">
        <f t="shared" si="5"/>
        <v>27196544.293057479</v>
      </c>
      <c r="M50" s="14">
        <f t="shared" si="3"/>
        <v>29644233.279432654</v>
      </c>
    </row>
    <row r="51" spans="1:13" x14ac:dyDescent="0.25">
      <c r="A51">
        <v>2028</v>
      </c>
      <c r="B51">
        <f t="shared" si="6"/>
        <v>25335.401627752322</v>
      </c>
      <c r="C51" s="1">
        <v>1.03</v>
      </c>
      <c r="H51" s="12">
        <v>2095</v>
      </c>
      <c r="I51" s="24">
        <f t="shared" si="2"/>
        <v>178522.83702462396</v>
      </c>
      <c r="J51" s="23">
        <f t="shared" si="4"/>
        <v>2142274.0442954875</v>
      </c>
      <c r="K51" s="13">
        <v>47</v>
      </c>
      <c r="L51" s="13">
        <f t="shared" si="5"/>
        <v>27501959.235137168</v>
      </c>
      <c r="M51" s="14">
        <f t="shared" si="3"/>
        <v>29977135.566299517</v>
      </c>
    </row>
    <row r="52" spans="1:13" x14ac:dyDescent="0.25">
      <c r="A52">
        <v>2029</v>
      </c>
      <c r="B52">
        <f t="shared" si="6"/>
        <v>26095.463676584892</v>
      </c>
      <c r="C52" s="1">
        <v>1.03</v>
      </c>
      <c r="H52" s="9">
        <v>2096</v>
      </c>
      <c r="I52" s="23">
        <f t="shared" si="2"/>
        <v>183878.5221353627</v>
      </c>
      <c r="J52" s="24">
        <f t="shared" si="4"/>
        <v>2206542.2656243523</v>
      </c>
      <c r="K52" s="13">
        <v>48</v>
      </c>
      <c r="L52" s="10">
        <f t="shared" si="5"/>
        <v>27770593.300675165</v>
      </c>
      <c r="M52" s="14">
        <f t="shared" si="3"/>
        <v>30269946.697735932</v>
      </c>
    </row>
    <row r="53" spans="1:13" x14ac:dyDescent="0.25">
      <c r="A53">
        <v>2030</v>
      </c>
      <c r="B53">
        <f t="shared" si="6"/>
        <v>26878.327586882438</v>
      </c>
      <c r="C53" s="1">
        <v>1.03</v>
      </c>
      <c r="H53" s="12">
        <v>2097</v>
      </c>
      <c r="I53" s="24">
        <f t="shared" si="2"/>
        <v>189394.87779942356</v>
      </c>
      <c r="J53" s="23">
        <f t="shared" si="4"/>
        <v>2272738.5335930828</v>
      </c>
      <c r="K53" s="10">
        <v>49</v>
      </c>
      <c r="L53" s="13">
        <f t="shared" si="5"/>
        <v>27997208.164142847</v>
      </c>
      <c r="M53" s="14">
        <f>L53*1.09</f>
        <v>30516956.898915704</v>
      </c>
    </row>
    <row r="54" spans="1:13" x14ac:dyDescent="0.25">
      <c r="A54">
        <v>2031</v>
      </c>
      <c r="B54">
        <f t="shared" si="6"/>
        <v>27684.677414488913</v>
      </c>
      <c r="C54" s="1">
        <v>1.03</v>
      </c>
      <c r="H54" s="9">
        <v>2098</v>
      </c>
      <c r="I54" s="23">
        <f t="shared" si="2"/>
        <v>195076.72413340627</v>
      </c>
      <c r="J54" s="24">
        <f t="shared" si="4"/>
        <v>2340920.6896008751</v>
      </c>
      <c r="K54" s="13">
        <v>50</v>
      </c>
      <c r="L54" s="10">
        <f t="shared" si="5"/>
        <v>28176036.209314831</v>
      </c>
      <c r="M54" s="14">
        <f t="shared" si="3"/>
        <v>30711879.468153168</v>
      </c>
    </row>
    <row r="55" spans="1:13" x14ac:dyDescent="0.25">
      <c r="A55">
        <v>2032</v>
      </c>
      <c r="B55">
        <f t="shared" si="6"/>
        <v>28515.21773692358</v>
      </c>
      <c r="C55" s="1">
        <v>1.03</v>
      </c>
      <c r="H55" s="9">
        <v>2099</v>
      </c>
      <c r="I55" s="24">
        <f t="shared" si="2"/>
        <v>200929.02585740844</v>
      </c>
      <c r="J55" s="23">
        <f t="shared" si="4"/>
        <v>2411148.3102889014</v>
      </c>
      <c r="K55" s="13">
        <v>51</v>
      </c>
      <c r="L55" s="13">
        <f t="shared" si="5"/>
        <v>28300731.157864265</v>
      </c>
      <c r="M55" s="14">
        <f t="shared" si="3"/>
        <v>30847796.962072052</v>
      </c>
    </row>
    <row r="56" spans="1:13" x14ac:dyDescent="0.25">
      <c r="A56">
        <v>2033</v>
      </c>
      <c r="B56">
        <f t="shared" si="6"/>
        <v>29370.674269031289</v>
      </c>
      <c r="C56" s="1">
        <v>1.03</v>
      </c>
      <c r="H56" s="12">
        <v>2100</v>
      </c>
      <c r="I56" s="23">
        <f t="shared" si="2"/>
        <v>206956.89663313073</v>
      </c>
      <c r="J56" s="24">
        <f t="shared" si="4"/>
        <v>2483482.7595975688</v>
      </c>
      <c r="K56" s="13">
        <v>51</v>
      </c>
      <c r="L56" s="13">
        <f t="shared" si="5"/>
        <v>28364314.202474482</v>
      </c>
      <c r="M56" s="14">
        <f t="shared" si="3"/>
        <v>30917102.480697189</v>
      </c>
    </row>
    <row r="57" spans="1:13" x14ac:dyDescent="0.25">
      <c r="A57">
        <v>2034</v>
      </c>
      <c r="B57">
        <f t="shared" si="6"/>
        <v>30251.79449710223</v>
      </c>
      <c r="C57" s="1">
        <v>1.03</v>
      </c>
    </row>
    <row r="58" spans="1:13" x14ac:dyDescent="0.25">
      <c r="A58">
        <v>2035</v>
      </c>
      <c r="B58">
        <f t="shared" si="6"/>
        <v>31159.348332015299</v>
      </c>
      <c r="C58" s="1">
        <v>1.03</v>
      </c>
    </row>
    <row r="59" spans="1:13" x14ac:dyDescent="0.25">
      <c r="A59">
        <v>2036</v>
      </c>
      <c r="B59">
        <f t="shared" si="6"/>
        <v>32094.12878197576</v>
      </c>
      <c r="C59" s="1">
        <v>1.03</v>
      </c>
    </row>
    <row r="60" spans="1:13" x14ac:dyDescent="0.25">
      <c r="A60">
        <v>2037</v>
      </c>
      <c r="B60">
        <f t="shared" si="6"/>
        <v>33056.952645435034</v>
      </c>
      <c r="C60" s="1">
        <v>1.03</v>
      </c>
    </row>
    <row r="61" spans="1:13" x14ac:dyDescent="0.25">
      <c r="A61">
        <v>2038</v>
      </c>
      <c r="B61">
        <f t="shared" si="6"/>
        <v>34048.661224798088</v>
      </c>
      <c r="C61" s="1">
        <v>1.03</v>
      </c>
    </row>
    <row r="62" spans="1:13" x14ac:dyDescent="0.25">
      <c r="A62">
        <v>2039</v>
      </c>
      <c r="B62">
        <f t="shared" si="6"/>
        <v>35070.121061542035</v>
      </c>
      <c r="C62" s="1">
        <v>1.03</v>
      </c>
    </row>
    <row r="63" spans="1:13" x14ac:dyDescent="0.25">
      <c r="A63">
        <v>2040</v>
      </c>
      <c r="B63">
        <f t="shared" si="6"/>
        <v>36122.2246933883</v>
      </c>
      <c r="C63" s="1">
        <v>1.03</v>
      </c>
    </row>
    <row r="64" spans="1:13" x14ac:dyDescent="0.25">
      <c r="A64">
        <v>2041</v>
      </c>
      <c r="B64">
        <f t="shared" si="6"/>
        <v>37205.891434189951</v>
      </c>
      <c r="C64" s="1">
        <v>1.03</v>
      </c>
    </row>
    <row r="65" spans="1:3" x14ac:dyDescent="0.25">
      <c r="A65">
        <v>2042</v>
      </c>
      <c r="B65">
        <f t="shared" si="6"/>
        <v>38322.068177215653</v>
      </c>
      <c r="C65" s="1">
        <v>1.03</v>
      </c>
    </row>
    <row r="66" spans="1:3" x14ac:dyDescent="0.25">
      <c r="A66">
        <v>2043</v>
      </c>
      <c r="B66">
        <f t="shared" si="6"/>
        <v>39471.730222532125</v>
      </c>
      <c r="C66" s="1">
        <v>1.03</v>
      </c>
    </row>
    <row r="67" spans="1:3" x14ac:dyDescent="0.25">
      <c r="A67">
        <v>2044</v>
      </c>
      <c r="B67">
        <f t="shared" si="6"/>
        <v>40655.88212920809</v>
      </c>
      <c r="C67" s="1">
        <v>1.03</v>
      </c>
    </row>
    <row r="68" spans="1:3" x14ac:dyDescent="0.25">
      <c r="A68">
        <v>2045</v>
      </c>
      <c r="B68">
        <f>B67*C67</f>
        <v>41875.558593084337</v>
      </c>
      <c r="C68" s="1">
        <v>1.03</v>
      </c>
    </row>
    <row r="69" spans="1:3" x14ac:dyDescent="0.25">
      <c r="A69">
        <v>2046</v>
      </c>
      <c r="B69">
        <f t="shared" si="6"/>
        <v>43131.825350876868</v>
      </c>
      <c r="C69" s="1">
        <v>1.03</v>
      </c>
    </row>
    <row r="70" spans="1:3" x14ac:dyDescent="0.25">
      <c r="A70">
        <v>2047</v>
      </c>
      <c r="B70">
        <f t="shared" si="6"/>
        <v>44425.780111403175</v>
      </c>
      <c r="C70" s="1">
        <v>1.03</v>
      </c>
    </row>
    <row r="71" spans="1:3" x14ac:dyDescent="0.25">
      <c r="A71">
        <v>2048</v>
      </c>
      <c r="B71">
        <f t="shared" si="6"/>
        <v>45758.553514745268</v>
      </c>
      <c r="C71" s="1">
        <v>1.03</v>
      </c>
    </row>
    <row r="72" spans="1:3" x14ac:dyDescent="0.25">
      <c r="B72">
        <f>B71*12</f>
        <v>549102.64217694325</v>
      </c>
    </row>
  </sheetData>
  <phoneticPr fontId="1" type="noConversion"/>
  <pageMargins left="1" right="1" top="1" bottom="1" header="0.5" footer="0.5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G25" sqref="G25"/>
    </sheetView>
  </sheetViews>
  <sheetFormatPr defaultRowHeight="14.4" x14ac:dyDescent="0.25"/>
  <cols>
    <col min="1" max="1" width="12.77734375" bestFit="1" customWidth="1"/>
  </cols>
  <sheetData>
    <row r="1" spans="1:4" x14ac:dyDescent="0.25">
      <c r="A1">
        <v>150004.82071952097</v>
      </c>
      <c r="D1">
        <v>12501</v>
      </c>
    </row>
    <row r="2" spans="1:4" x14ac:dyDescent="0.25">
      <c r="A2">
        <v>145635.74827137953</v>
      </c>
      <c r="D2">
        <v>12137</v>
      </c>
    </row>
    <row r="3" spans="1:4" x14ac:dyDescent="0.25">
      <c r="A3">
        <v>141393.93036056266</v>
      </c>
      <c r="D3">
        <v>11783</v>
      </c>
    </row>
    <row r="4" spans="1:4" x14ac:dyDescent="0.25">
      <c r="A4">
        <v>137275.66054423561</v>
      </c>
      <c r="D4">
        <v>11440</v>
      </c>
    </row>
    <row r="5" spans="1:4" x14ac:dyDescent="0.25">
      <c r="A5">
        <v>133277.34033420932</v>
      </c>
      <c r="D5">
        <v>11107</v>
      </c>
    </row>
    <row r="6" spans="1:4" x14ac:dyDescent="0.25">
      <c r="A6">
        <v>129395.47605263043</v>
      </c>
      <c r="D6">
        <v>10783</v>
      </c>
    </row>
    <row r="7" spans="1:4" x14ac:dyDescent="0.25">
      <c r="A7">
        <v>125626.67577925284</v>
      </c>
      <c r="D7">
        <v>10469</v>
      </c>
    </row>
    <row r="8" spans="1:4" x14ac:dyDescent="0.25">
      <c r="A8">
        <v>121967.6463876241</v>
      </c>
      <c r="D8">
        <v>10164</v>
      </c>
    </row>
    <row r="9" spans="1:4" x14ac:dyDescent="0.25">
      <c r="A9">
        <v>118415.19066759624</v>
      </c>
      <c r="D9">
        <v>9868</v>
      </c>
    </row>
    <row r="10" spans="1:4" x14ac:dyDescent="0.25">
      <c r="A10">
        <v>114966.20453164683</v>
      </c>
      <c r="D10">
        <v>9581</v>
      </c>
    </row>
    <row r="11" spans="1:4" x14ac:dyDescent="0.25">
      <c r="A11">
        <v>111617.67430256972</v>
      </c>
      <c r="D11">
        <v>9302</v>
      </c>
    </row>
    <row r="12" spans="1:4" x14ac:dyDescent="0.25">
      <c r="A12">
        <v>108366.6740801648</v>
      </c>
      <c r="D12">
        <v>9031</v>
      </c>
    </row>
    <row r="13" spans="1:4" x14ac:dyDescent="0.25">
      <c r="A13">
        <v>105210.36318462601</v>
      </c>
      <c r="D13">
        <v>8768</v>
      </c>
    </row>
    <row r="14" spans="1:4" x14ac:dyDescent="0.25">
      <c r="A14">
        <v>102145.9836743942</v>
      </c>
      <c r="D14">
        <v>8513</v>
      </c>
    </row>
    <row r="15" spans="1:4" x14ac:dyDescent="0.25">
      <c r="A15">
        <v>99170.857936305038</v>
      </c>
      <c r="D15">
        <v>8265</v>
      </c>
    </row>
    <row r="16" spans="1:4" x14ac:dyDescent="0.25">
      <c r="A16">
        <v>96282.386345927225</v>
      </c>
      <c r="D16">
        <v>8024</v>
      </c>
    </row>
    <row r="17" spans="1:4" x14ac:dyDescent="0.25">
      <c r="A17">
        <v>93478.044996045865</v>
      </c>
      <c r="D17">
        <v>7790</v>
      </c>
    </row>
    <row r="18" spans="1:4" x14ac:dyDescent="0.25">
      <c r="A18">
        <v>90755.383491306668</v>
      </c>
      <c r="D18">
        <v>7563</v>
      </c>
    </row>
    <row r="19" spans="1:4" x14ac:dyDescent="0.25">
      <c r="A19">
        <v>88112.022807093832</v>
      </c>
      <c r="D19">
        <v>7343</v>
      </c>
    </row>
    <row r="20" spans="1:4" x14ac:dyDescent="0.25">
      <c r="A20">
        <v>85545.653210770717</v>
      </c>
      <c r="D20">
        <v>7129</v>
      </c>
    </row>
    <row r="21" spans="1:4" x14ac:dyDescent="0.25">
      <c r="A21">
        <v>83054.032243466732</v>
      </c>
      <c r="D21">
        <v>6922</v>
      </c>
    </row>
    <row r="22" spans="1:4" x14ac:dyDescent="0.25">
      <c r="A22">
        <v>80634.982760647312</v>
      </c>
      <c r="D22">
        <v>6720</v>
      </c>
    </row>
    <row r="23" spans="1:4" x14ac:dyDescent="0.25">
      <c r="A23">
        <v>78286.391029754668</v>
      </c>
      <c r="D23">
        <v>6524</v>
      </c>
    </row>
    <row r="24" spans="1:4" x14ac:dyDescent="0.25">
      <c r="A24">
        <v>76006.204883256956</v>
      </c>
      <c r="D24">
        <v>6334</v>
      </c>
    </row>
    <row r="25" spans="1:4" x14ac:dyDescent="0.25">
      <c r="A25">
        <v>73792.431925492201</v>
      </c>
      <c r="D25">
        <v>6150</v>
      </c>
    </row>
    <row r="26" spans="1:4" x14ac:dyDescent="0.25">
      <c r="A26">
        <v>71643.137791739995</v>
      </c>
      <c r="D26">
        <v>5971</v>
      </c>
    </row>
    <row r="27" spans="1:4" x14ac:dyDescent="0.25">
      <c r="A27">
        <v>69556.444457999984</v>
      </c>
      <c r="D27">
        <v>5795</v>
      </c>
    </row>
    <row r="28" spans="1:4" x14ac:dyDescent="0.25">
      <c r="A28">
        <v>67530.528599999991</v>
      </c>
      <c r="D28">
        <v>5628</v>
      </c>
    </row>
    <row r="29" spans="1:4" x14ac:dyDescent="0.25">
      <c r="A29">
        <v>65563.62</v>
      </c>
      <c r="D29">
        <v>5464</v>
      </c>
    </row>
    <row r="30" spans="1:4" x14ac:dyDescent="0.25">
      <c r="A30">
        <v>63654</v>
      </c>
      <c r="D30">
        <v>5305</v>
      </c>
    </row>
    <row r="31" spans="1:4" x14ac:dyDescent="0.25">
      <c r="A31">
        <v>61800</v>
      </c>
      <c r="D31">
        <v>5150</v>
      </c>
    </row>
    <row r="32" spans="1:4" x14ac:dyDescent="0.25">
      <c r="A32">
        <v>60000</v>
      </c>
      <c r="D32">
        <v>5000</v>
      </c>
    </row>
  </sheetData>
  <sortState ref="D1:D32">
    <sortCondition descending="1"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合计的养老金计划 </vt:lpstr>
      <vt:lpstr>养老金计划</vt:lpstr>
      <vt:lpstr>最悲惨</vt:lpstr>
      <vt:lpstr>最乐观</vt:lpstr>
      <vt:lpstr>每月定投额度</vt:lpstr>
      <vt:lpstr>考虑通胀的养老金计划</vt:lpstr>
      <vt:lpstr>考虑通胀的养老金计划 (2)</vt:lpstr>
      <vt:lpstr>考虑通胀的养老金计划 (3)</vt:lpstr>
      <vt:lpstr>草稿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2020-03-19T09:47:16Z</dcterms:modified>
</cp:coreProperties>
</file>