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hasznalo\Documents\FRM\FRM_L1\FRM_L1_QUANTITATIVE_ANALYSIS\CH3_COMMON_UNIVARIATE_RANDOM_VARIABLES\"/>
    </mc:Choice>
  </mc:AlternateContent>
  <xr:revisionPtr revIDLastSave="0" documentId="8_{E2FEB4F7-3ECB-42C9-BA63-AC74164FF27C}" xr6:coauthVersionLast="47" xr6:coauthVersionMax="47" xr10:uidLastSave="{00000000-0000-0000-0000-000000000000}"/>
  <bookViews>
    <workbookView xWindow="-108" yWindow="-108" windowWidth="23256" windowHeight="12576" xr2:uid="{E09BACF0-F588-4F8C-9388-5D1326FED9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H56" i="1"/>
  <c r="C61" i="1"/>
  <c r="C60" i="1"/>
  <c r="C53" i="1"/>
  <c r="H48" i="1" s="1"/>
  <c r="J48" i="1" s="1"/>
  <c r="E38" i="1"/>
  <c r="E35" i="1"/>
  <c r="E34" i="1"/>
  <c r="E32" i="1"/>
  <c r="C32" i="1"/>
  <c r="C35" i="1" s="1"/>
  <c r="E33" i="1"/>
  <c r="D24" i="1"/>
  <c r="D25" i="1"/>
  <c r="D23" i="1"/>
  <c r="C20" i="1"/>
  <c r="I22" i="1"/>
  <c r="E20" i="1"/>
  <c r="F15" i="1"/>
  <c r="F16" i="1" s="1"/>
  <c r="F17" i="1" s="1"/>
  <c r="D15" i="1"/>
  <c r="C15" i="1"/>
  <c r="F14" i="1"/>
  <c r="F13" i="1"/>
  <c r="E4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tc={F0097363-D0FF-42DD-8DCA-8E9AD7D93FBF}</author>
    <author>tc={3C33E593-D8E3-4563-A98B-F0861E1B3695}</author>
    <author>tc={3765C2A8-C785-4015-A7BE-D23DAF313F78}</author>
    <author>tc={7845D031-6651-4C24-A6AE-8C73910B0395}</author>
    <author>tc={8599D42E-75DE-4B6A-9CD2-A35F9F698D40}</author>
    <author>tc={C40AF423-DF80-499F-9B94-055C37DF7267}</author>
    <author>tc={AD50DB6C-5B7C-4573-A2F2-40B78139151B}</author>
    <author>tc={29ABBD8E-3C81-45C4-B1A9-A268BFE3A826}</author>
    <author>tc={F8A20897-2265-459D-9F9E-61344D8431AA}</author>
    <author>tc={1B9F4ECA-0A50-48DC-A12F-C012C84199E3}</author>
    <author>tc={47ADA757-FBC7-4CB0-8684-8F14F8E1D9CF}</author>
    <author>tc={B0982735-B2F9-43F2-A8BA-BC89F51444E1}</author>
  </authors>
  <commentList>
    <comment ref="G3" authorId="0" shapeId="0" xr:uid="{F0097363-D0FF-42DD-8DCA-8E9AD7D93FBF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normal</t>
      </text>
    </comment>
    <comment ref="E6" authorId="1" shapeId="0" xr:uid="{3C33E593-D8E3-4563-A98B-F0861E1B3695}">
      <text>
        <t>[Threaded comment]
Your version of Excel allows you to read this threaded comment; however, any edits to it will get removed if the file is opened in a newer version of Excel. Learn more: https://go.microsoft.com/fwlink/?linkid=870924
Comment:
    L_std = (l_X - mu_X) / sqrt(variance_X)
where LX - mu x transforms the distro to 0 for center alignment, and division via std.dev scales back to the standard normal</t>
      </text>
    </comment>
    <comment ref="C10" authorId="2" shapeId="0" xr:uid="{3765C2A8-C785-4015-A7BE-D23DAF313F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Realized related to the distro + boundaries
</t>
      </text>
    </comment>
    <comment ref="F12" authorId="3" shapeId="0" xr:uid="{7845D031-6651-4C24-A6AE-8C73910B03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Realized related to the distro + boundaries
</t>
      </text>
    </comment>
    <comment ref="H13" authorId="4" shapeId="0" xr:uid="{8599D42E-75DE-4B6A-9CD2-A35F9F698D40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normal</t>
      </text>
    </comment>
    <comment ref="F15" authorId="5" shapeId="0" xr:uid="{C40AF423-DF80-499F-9B94-055C37DF72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Since z = (-z)*-1 we seek z. Both tails need a slicer at (1-0.75)/2 -&gt; 0.125, if we get the “left tail” out of 1 we get z
Reply:
    Logically, -z = -1.150
</t>
      </text>
    </comment>
    <comment ref="F17" authorId="6" shapeId="0" xr:uid="{AD50DB6C-5B7C-4573-A2F2-40B7813915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Mean (2) - (b-mean)
</t>
      </text>
    </comment>
    <comment ref="C32" authorId="7" shapeId="0" xr:uid="{29ABBD8E-3C81-45C4-B1A9-A268BFE3A826}">
      <text>
        <t>[Threaded comment]
Your version of Excel allows you to read this threaded comment; however, any edits to it will get removed if the file is opened in a newer version of Excel. Learn more: https://go.microsoft.com/fwlink/?linkid=870924
Comment:
    Loss required to breach the line of credit</t>
      </text>
    </comment>
    <comment ref="E34" authorId="8" shapeId="0" xr:uid="{F8A20897-2265-459D-9F9E-61344D8431AA}">
      <text>
        <t>[Threaded comment]
Your version of Excel allows you to read this threaded comment; however, any edits to it will get removed if the file is opened in a newer version of Excel. Learn more: https://go.microsoft.com/fwlink/?linkid=870924
Comment:
    quoted as sigma</t>
      </text>
    </comment>
    <comment ref="E38" authorId="9" shapeId="0" xr:uid="{1B9F4ECA-0A50-48DC-A12F-C012C84199E3}">
      <text>
        <t>[Threaded comment]
Your version of Excel allows you to read this threaded comment; however, any edits to it will get removed if the file is opened in a newer version of Excel. Learn more: https://go.microsoft.com/fwlink/?linkid=870924
Comment:
    -std n’s inverse function(99.9%) yields 3.09
-1 * (3.09) * sigma + mean
Sigma is the scale, mean shifts the center right</t>
      </text>
    </comment>
    <comment ref="G78" authorId="10" shapeId="0" xr:uid="{47ADA757-FBC7-4CB0-8684-8F14F8E1D9CF}">
      <text>
        <t>[Threaded comment]
Your version of Excel allows you to read this threaded comment; however, any edits to it will get removed if the file is opened in a newer version of Excel. Learn more: https://go.microsoft.com/fwlink/?linkid=870924
Comment:
    Pr(y&gt;5)</t>
      </text>
    </comment>
    <comment ref="B79" authorId="11" shapeId="0" xr:uid="{B0982735-B2F9-43F2-A8BA-BC89F5144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P(A) - P(B) / P(B)^c folds probability space to where P(B)’s complementer is a given, rescaleing P(A) to an event space where y&gt;5. </t>
      </text>
    </comment>
  </commentList>
</comments>
</file>

<file path=xl/sharedStrings.xml><?xml version="1.0" encoding="utf-8"?>
<sst xmlns="http://schemas.openxmlformats.org/spreadsheetml/2006/main" count="180" uniqueCount="114">
  <si>
    <t>3.9</t>
  </si>
  <si>
    <t>Compute</t>
  </si>
  <si>
    <t>a</t>
  </si>
  <si>
    <t>b</t>
  </si>
  <si>
    <t>c</t>
  </si>
  <si>
    <t>d</t>
  </si>
  <si>
    <t>e</t>
  </si>
  <si>
    <t>l</t>
  </si>
  <si>
    <t>u</t>
  </si>
  <si>
    <t>X/Z/W</t>
  </si>
  <si>
    <t>Z</t>
  </si>
  <si>
    <t>X</t>
  </si>
  <si>
    <t>W</t>
  </si>
  <si>
    <t>Z ~</t>
  </si>
  <si>
    <t>N(</t>
  </si>
  <si>
    <t>)</t>
  </si>
  <si>
    <t>mean</t>
  </si>
  <si>
    <t>variance</t>
  </si>
  <si>
    <t>X ~</t>
  </si>
  <si>
    <t>W ~</t>
  </si>
  <si>
    <t>Ans</t>
  </si>
  <si>
    <t>Pr(l &lt; Z/X/W &lt; u)</t>
  </si>
  <si>
    <t xml:space="preserve">using </t>
  </si>
  <si>
    <t>NORM.S.DIST</t>
  </si>
  <si>
    <t>3.10</t>
  </si>
  <si>
    <t>NORM.S.INV</t>
  </si>
  <si>
    <t>Pr(x/z&gt;/&lt;X/Z)</t>
  </si>
  <si>
    <t>x/z/n</t>
  </si>
  <si>
    <t>p_u</t>
  </si>
  <si>
    <t>p_l</t>
  </si>
  <si>
    <t>Expression</t>
  </si>
  <si>
    <t>Pr(z&lt;Z) = 0.95</t>
  </si>
  <si>
    <t>Pr(z&gt;Z) = 0.95</t>
  </si>
  <si>
    <t>Pr(-z&lt;Z&lt;z) = 0.75</t>
  </si>
  <si>
    <t>Pr(a&lt;X&lt;b)=0.75</t>
  </si>
  <si>
    <t>Where</t>
  </si>
  <si>
    <t>Pr(x &lt; A) = 0.125</t>
  </si>
  <si>
    <t>&lt;-b</t>
  </si>
  <si>
    <t>&lt;-a</t>
  </si>
  <si>
    <t>If the return of a stock "R" is normally distributed with a daily mean of</t>
  </si>
  <si>
    <t>mu =</t>
  </si>
  <si>
    <t>and dly var</t>
  </si>
  <si>
    <t>find values where</t>
  </si>
  <si>
    <t>Pr(R&lt;r) =</t>
  </si>
  <si>
    <t>sigma</t>
  </si>
  <si>
    <t>Pr</t>
  </si>
  <si>
    <t>r</t>
  </si>
  <si>
    <t>3.11</t>
  </si>
  <si>
    <t>3.12</t>
  </si>
  <si>
    <t>The /m ret of a hedge f pf w USD 1bn AUM is N(0.02, 0.0003). What is the distribution of the gain / mo?</t>
  </si>
  <si>
    <t>The fund has access to a 10mm USD line of credit that does not count as part of the portfolio.</t>
  </si>
  <si>
    <t>Whats the probability that the firm's loss in a month exceeds this line of credit?</t>
  </si>
  <si>
    <t>NAV</t>
  </si>
  <si>
    <t>L of Credit</t>
  </si>
  <si>
    <t>USD</t>
  </si>
  <si>
    <t>mean r</t>
  </si>
  <si>
    <t>Variance</t>
  </si>
  <si>
    <t>Answer</t>
  </si>
  <si>
    <t>NAV/LoC</t>
  </si>
  <si>
    <t>--&gt;</t>
  </si>
  <si>
    <t>=</t>
  </si>
  <si>
    <t>We decide uppon that the line of credit needs to be able to ensure, that it can cover the monthly loss with a Pr = 99.9%</t>
  </si>
  <si>
    <t>What we amend LOC to?</t>
  </si>
  <si>
    <t>Alpha</t>
  </si>
  <si>
    <t>3.13</t>
  </si>
  <si>
    <t xml:space="preserve">If the kurtosis of some rets on a small-cap stock pf was 6, what would the ddof parameter be if they were </t>
  </si>
  <si>
    <t xml:space="preserve">So Student's t is expanding uppon the standard Normal, which has a kurtosis of 3.00. It's only parameter is nu, which alters </t>
  </si>
  <si>
    <t>the sape, and directly affects kurtosis.</t>
  </si>
  <si>
    <t>*</t>
  </si>
  <si>
    <t>generated by a generalized Student's t_v.  What if the kurtosis was 9?</t>
  </si>
  <si>
    <t>k</t>
  </si>
  <si>
    <t>k * (v-4)</t>
  </si>
  <si>
    <t>= 3(v-2)/(v-4)</t>
  </si>
  <si>
    <t>= 3(v - 2)</t>
  </si>
  <si>
    <t>= 3v - 6</t>
  </si>
  <si>
    <t>kv - 3v</t>
  </si>
  <si>
    <t>= 4k - 6</t>
  </si>
  <si>
    <t>kv - 4k</t>
  </si>
  <si>
    <t>6v - 3v</t>
  </si>
  <si>
    <t>= 4*6 - 6</t>
  </si>
  <si>
    <t>v =</t>
  </si>
  <si>
    <t>3v =</t>
  </si>
  <si>
    <t>Constant</t>
  </si>
  <si>
    <t>v exp</t>
  </si>
  <si>
    <t>kurt</t>
  </si>
  <si>
    <t>Check A -&gt;</t>
  </si>
  <si>
    <t>= 4*9 - 6</t>
  </si>
  <si>
    <t>9v - 3v</t>
  </si>
  <si>
    <t>6v =</t>
  </si>
  <si>
    <t>As v -&gt; \infty kurt(S't_v) -&gt; 3.00 due to it approaching normal distribution</t>
  </si>
  <si>
    <t>3.14</t>
  </si>
  <si>
    <t>An analyst using the following exponential function to model corp default rates:</t>
  </si>
  <si>
    <t>a, whats the cummulative prob of default within the first five years?</t>
  </si>
  <si>
    <t>1-EXP(- (5/beta) )</t>
  </si>
  <si>
    <t>f(Y) = 1/beta  *   exp(-y/beta), y &gt;= 0        where y is the number of years</t>
  </si>
  <si>
    <t>for the CDF formula the instantanious rate 1/beta drops and the formula is</t>
  </si>
  <si>
    <t>CDF=</t>
  </si>
  <si>
    <t>1-EXP(- (y/beta) )</t>
  </si>
  <si>
    <t xml:space="preserve">and for a  y=5 </t>
  </si>
  <si>
    <t>b, And for y = 10 GIVEN that it survived the first 5 (y=5)?</t>
  </si>
  <si>
    <t>1-EXP(- (10/beta) )</t>
  </si>
  <si>
    <t>given</t>
  </si>
  <si>
    <t>CDF for y = 10 (including what's given)</t>
  </si>
  <si>
    <t xml:space="preserve">Ans = </t>
  </si>
  <si>
    <t>minus</t>
  </si>
  <si>
    <t>we can simplyfy as</t>
  </si>
  <si>
    <t>F_y(10) =</t>
  </si>
  <si>
    <t>F_y(5) =</t>
  </si>
  <si>
    <t>(1-EXP(- (10/beta) )</t>
  </si>
  <si>
    <t>-</t>
  </si>
  <si>
    <t>) /</t>
  </si>
  <si>
    <t>F_y(10) - F_y(5)</t>
  </si>
  <si>
    <t>1 - (F_y(5))</t>
  </si>
  <si>
    <t>1 - exp(-5/beta)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</si>
</sst>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74" formatCode="0.0000"/>
    <numFmt numFmtId="175" formatCode="0.000"/>
    <numFmt numFmtId="176" formatCode="0.0000%"/>
  </numFmts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64" fontId="0" fillId="0" borderId="0" xfId="1" quotePrefix="1" applyNumberFormat="1" applyFont="1" applyAlignment="1">
      <alignment horizontal="center" vertical="center" wrapText="1"/>
    </xf>
    <xf numFmtId="10" fontId="0" fillId="0" borderId="0" xfId="1" quotePrefix="1" applyNumberFormat="1" applyFont="1" applyAlignment="1">
      <alignment horizontal="center" vertical="center" wrapText="1"/>
    </xf>
    <xf numFmtId="16" fontId="4" fillId="3" borderId="0" xfId="0" quotePrefix="1" applyNumberFormat="1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0" fillId="0" borderId="0" xfId="0" applyAlignment="1">
      <alignment horizontal="center" vertical="center"/>
    </xf>
    <xf numFmtId="174" fontId="0" fillId="0" borderId="0" xfId="0" applyNumberFormat="1"/>
    <xf numFmtId="175" fontId="0" fillId="0" borderId="0" xfId="0" applyNumberFormat="1"/>
    <xf numFmtId="16" fontId="4" fillId="3" borderId="0" xfId="0" applyNumberFormat="1" applyFont="1" applyFill="1" applyAlignment="1">
      <alignment horizontal="center" vertical="center"/>
    </xf>
    <xf numFmtId="16" fontId="4" fillId="3" borderId="0" xfId="0" quotePrefix="1" applyNumberFormat="1" applyFont="1" applyFill="1" applyAlignment="1">
      <alignment horizontal="left" vertical="top"/>
    </xf>
    <xf numFmtId="10" fontId="0" fillId="0" borderId="0" xfId="1" applyNumberFormat="1" applyFont="1"/>
    <xf numFmtId="176" fontId="4" fillId="3" borderId="0" xfId="1" applyNumberFormat="1" applyFont="1" applyFill="1"/>
    <xf numFmtId="175" fontId="4" fillId="3" borderId="0" xfId="0" applyNumberFormat="1" applyFont="1" applyFill="1"/>
    <xf numFmtId="165" fontId="4" fillId="3" borderId="0" xfId="1" applyNumberFormat="1" applyFont="1" applyFill="1"/>
    <xf numFmtId="38" fontId="0" fillId="0" borderId="0" xfId="0" applyNumberFormat="1"/>
    <xf numFmtId="0" fontId="0" fillId="0" borderId="0" xfId="0" quotePrefix="1"/>
    <xf numFmtId="10" fontId="0" fillId="0" borderId="0" xfId="0" applyNumberFormat="1"/>
    <xf numFmtId="0" fontId="0" fillId="4" borderId="0" xfId="0" applyFill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 applyBorder="1"/>
    <xf numFmtId="0" fontId="0" fillId="0" borderId="0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/>
    <xf numFmtId="0" fontId="0" fillId="0" borderId="0" xfId="0" applyFill="1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328612</xdr:colOff>
      <xdr:row>5</xdr:row>
      <xdr:rowOff>19050</xdr:rowOff>
    </xdr:from>
    <xdr:to>
      <xdr:col>9</xdr:col>
      <xdr:colOff>104568</xdr:colOff>
      <xdr:row>8</xdr:row>
      <xdr:rowOff>180887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450E96-D063-B240-F2E3-A617F004F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8787" y="742950"/>
          <a:ext cx="1657143" cy="7047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umann Bence" id="{E9E4A11C-4610-4CD9-A513-6A16C63D1665}" userId="S::Z5B2DG@tr.pte.hu::7f9b5fe1-2a9b-4cc3-b450-c3e5469480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25-10-15T18:59:43.89" personId="{E9E4A11C-4610-4CD9-A513-6A16C63D1665}" id="{F0097363-D0FF-42DD-8DCA-8E9AD7D93FBF}">
    <text>Standard normal</text>
  </threadedComment>
  <threadedComment ref="E6" dT="2025-10-15T19:56:47.90" personId="{E9E4A11C-4610-4CD9-A513-6A16C63D1665}" id="{3C33E593-D8E3-4563-A98B-F0861E1B3695}">
    <text>L_std = (l_X - mu_X) / sqrt(variance_X)
where LX - mu x transforms the distro to 0 for center alignment, and division via std.dev scales back to the standard normal</text>
  </threadedComment>
  <threadedComment ref="C10" dT="2025-10-16T12:07:03.75" personId="{E9E4A11C-4610-4CD9-A513-6A16C63D1665}" id="{3765C2A8-C785-4015-A7BE-D23DAF313F78}">
    <text xml:space="preserve">Realized related to the distro + boundaries
</text>
  </threadedComment>
  <threadedComment ref="F12" dT="2025-10-16T12:07:03.75" personId="{E9E4A11C-4610-4CD9-A513-6A16C63D1665}" id="{7845D031-6651-4C24-A6AE-8C73910B0395}">
    <text xml:space="preserve">Realized related to the distro + boundaries
</text>
  </threadedComment>
  <threadedComment ref="H13" dT="2025-10-15T18:59:43.89" personId="{E9E4A11C-4610-4CD9-A513-6A16C63D1665}" id="{8599D42E-75DE-4B6A-9CD2-A35F9F698D40}">
    <text>Standard normal</text>
  </threadedComment>
  <threadedComment ref="F15" dT="2025-10-16T12:49:30.19" personId="{E9E4A11C-4610-4CD9-A513-6A16C63D1665}" id="{C40AF423-DF80-499F-9B94-055C37DF7267}">
    <text>Since z = (-z)*-1 we seek z. Both tails need a slicer at (1-0.75)/2 -&gt; 0.125, if we get the “left tail” out of 1 we get z</text>
  </threadedComment>
  <threadedComment ref="F15" dT="2025-10-16T13:02:47.70" personId="{E9E4A11C-4610-4CD9-A513-6A16C63D1665}" id="{384E0D9A-4CFD-404E-8156-DDE5EE8ADB1F}" parentId="{C40AF423-DF80-499F-9B94-055C37DF7267}">
    <text xml:space="preserve">Logically, -z = -1.150
</text>
  </threadedComment>
  <threadedComment ref="F17" dT="2025-10-16T13:08:51.56" personId="{E9E4A11C-4610-4CD9-A513-6A16C63D1665}" id="{AD50DB6C-5B7C-4573-A2F2-40B78139151B}">
    <text xml:space="preserve">Mean (2) - (b-mean)
</text>
  </threadedComment>
  <threadedComment ref="C32" dT="2025-10-16T14:24:38.94" personId="{E9E4A11C-4610-4CD9-A513-6A16C63D1665}" id="{29ABBD8E-3C81-45C4-B1A9-A268BFE3A826}">
    <text>Loss required to breach the line of credit</text>
  </threadedComment>
  <threadedComment ref="E34" dT="2025-10-16T14:27:45.74" personId="{E9E4A11C-4610-4CD9-A513-6A16C63D1665}" id="{F8A20897-2265-459D-9F9E-61344D8431AA}">
    <text>quoted as sigma</text>
  </threadedComment>
  <threadedComment ref="E38" dT="2025-10-16T14:38:36.10" personId="{E9E4A11C-4610-4CD9-A513-6A16C63D1665}" id="{1B9F4ECA-0A50-48DC-A12F-C012C84199E3}">
    <text>-std n’s inverse function(99.9%) yields 3.09
-1 * (3.09) * sigma + mean
Sigma is the scale, mean shifts the center right</text>
  </threadedComment>
  <threadedComment ref="G78" dT="2025-10-16T16:27:13.36" personId="{E9E4A11C-4610-4CD9-A513-6A16C63D1665}" id="{47ADA757-FBC7-4CB0-8684-8F14F8E1D9CF}">
    <text>Pr(y&gt;5)</text>
  </threadedComment>
  <threadedComment ref="B79" dT="2025-10-16T16:25:42.16" personId="{E9E4A11C-4610-4CD9-A513-6A16C63D1665}" id="{B0982735-B2F9-43F2-A8BA-BC89F51444E1}">
    <text xml:space="preserve">P(A) - P(B) / P(B)^c folds probability space to where P(B)’s complementer is a given, rescaleing P(A) to an event space where y&gt;5.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FCE6-A738-4189-B29F-9CFE3C490492}">
  <dimension ref="A1:N81"/>
  <sheetViews>
    <sheetView tabSelected="1" zoomScale="160" zoomScaleNormal="160" workbookViewId="0">
      <selection activeCell="B81" sqref="B81"/>
    </sheetView>
  </sheetViews>
  <sheetFormatPr defaultRowHeight="14.4" x14ac:dyDescent="0.3"/>
  <cols>
    <col min="2" max="2" width="12.88671875" customWidth="1"/>
    <col min="3" max="3" width="16.21875" customWidth="1"/>
    <col min="4" max="4" width="9.109375" bestFit="1" customWidth="1"/>
    <col min="5" max="5" width="15.44140625" bestFit="1" customWidth="1"/>
    <col min="6" max="6" width="6.21875" bestFit="1" customWidth="1"/>
    <col min="9" max="9" width="9.6640625" customWidth="1"/>
    <col min="11" max="11" width="5.5546875" bestFit="1" customWidth="1"/>
    <col min="12" max="12" width="7.88671875" bestFit="1" customWidth="1"/>
  </cols>
  <sheetData>
    <row r="1" spans="1:12" x14ac:dyDescent="0.3">
      <c r="A1" s="4" t="s">
        <v>0</v>
      </c>
      <c r="B1" s="4" t="s">
        <v>1</v>
      </c>
      <c r="C1" s="6" t="s">
        <v>21</v>
      </c>
      <c r="D1" s="6" t="s">
        <v>22</v>
      </c>
      <c r="E1" s="6" t="s">
        <v>23</v>
      </c>
    </row>
    <row r="2" spans="1:12" x14ac:dyDescent="0.3">
      <c r="I2" s="4" t="s">
        <v>16</v>
      </c>
      <c r="J2" s="4" t="s">
        <v>17</v>
      </c>
    </row>
    <row r="3" spans="1:12" x14ac:dyDescent="0.3">
      <c r="B3" s="4" t="s">
        <v>7</v>
      </c>
      <c r="C3" s="4" t="s">
        <v>9</v>
      </c>
      <c r="D3" s="4" t="s">
        <v>8</v>
      </c>
      <c r="E3" s="4" t="s">
        <v>21</v>
      </c>
      <c r="G3" s="4" t="s">
        <v>13</v>
      </c>
      <c r="H3" t="s">
        <v>14</v>
      </c>
      <c r="I3">
        <v>0</v>
      </c>
      <c r="J3">
        <v>1</v>
      </c>
      <c r="K3" t="s">
        <v>15</v>
      </c>
    </row>
    <row r="4" spans="1:12" x14ac:dyDescent="0.3">
      <c r="A4" t="s">
        <v>2</v>
      </c>
      <c r="B4">
        <v>-1.5</v>
      </c>
      <c r="C4" s="7" t="s">
        <v>10</v>
      </c>
      <c r="D4">
        <v>0</v>
      </c>
      <c r="E4" s="2">
        <f>_xlfn.NORM.S.DIST(D4,1)-_xlfn.NORM.S.DIST(B4,1)</f>
        <v>0.43319279873114191</v>
      </c>
      <c r="G4" s="4" t="s">
        <v>18</v>
      </c>
      <c r="H4" t="s">
        <v>14</v>
      </c>
      <c r="I4">
        <v>1</v>
      </c>
      <c r="J4">
        <v>2</v>
      </c>
      <c r="K4" t="s">
        <v>15</v>
      </c>
    </row>
    <row r="5" spans="1:12" x14ac:dyDescent="0.3">
      <c r="A5" t="s">
        <v>3</v>
      </c>
      <c r="B5" s="1"/>
      <c r="C5" s="7" t="s">
        <v>10</v>
      </c>
      <c r="D5">
        <v>-1.5</v>
      </c>
      <c r="E5" s="2">
        <f>_xlfn.NORM.S.DIST(D5,1)</f>
        <v>6.6807201268858057E-2</v>
      </c>
      <c r="G5" s="4" t="s">
        <v>19</v>
      </c>
      <c r="H5" t="s">
        <v>14</v>
      </c>
      <c r="I5">
        <v>3</v>
      </c>
      <c r="J5">
        <v>9</v>
      </c>
      <c r="K5" t="s">
        <v>15</v>
      </c>
    </row>
    <row r="6" spans="1:12" x14ac:dyDescent="0.3">
      <c r="A6" t="s">
        <v>4</v>
      </c>
      <c r="B6">
        <v>-1.5</v>
      </c>
      <c r="C6" s="7" t="s">
        <v>11</v>
      </c>
      <c r="D6" s="1"/>
      <c r="E6" s="2">
        <f>_xlfn.NORM.S.DIST((I3-I4)/SQRT(J4),TRUE) - _xlfn.NORM.S.DIST((B6-I4)/SQRT(J4),TRUE)</f>
        <v>0.20120012522170586</v>
      </c>
    </row>
    <row r="7" spans="1:12" x14ac:dyDescent="0.3">
      <c r="A7" t="s">
        <v>5</v>
      </c>
      <c r="B7">
        <v>2</v>
      </c>
      <c r="C7" s="7" t="s">
        <v>11</v>
      </c>
      <c r="D7" s="1"/>
      <c r="E7" s="2">
        <f>1-_xlfn.NORM.S.DIST((B7-I4)/SQRT(J4),1)</f>
        <v>0.23975006109347674</v>
      </c>
    </row>
    <row r="8" spans="1:12" x14ac:dyDescent="0.3">
      <c r="A8" t="s">
        <v>6</v>
      </c>
      <c r="B8">
        <v>12</v>
      </c>
      <c r="C8" s="7" t="s">
        <v>12</v>
      </c>
      <c r="D8" s="1"/>
      <c r="E8" s="3">
        <f>1-_xlfn.NORM.S.DIST((B8-I5)/SQRT(J5), 1)</f>
        <v>1.3498980316301035E-3</v>
      </c>
    </row>
    <row r="10" spans="1:12" x14ac:dyDescent="0.3">
      <c r="A10" s="4" t="s">
        <v>24</v>
      </c>
      <c r="B10" s="4" t="s">
        <v>1</v>
      </c>
      <c r="C10" s="6" t="s">
        <v>26</v>
      </c>
      <c r="D10" s="6" t="s">
        <v>22</v>
      </c>
      <c r="E10" s="6" t="s">
        <v>25</v>
      </c>
    </row>
    <row r="12" spans="1:12" x14ac:dyDescent="0.3">
      <c r="B12" s="4" t="s">
        <v>27</v>
      </c>
      <c r="C12" s="4" t="s">
        <v>29</v>
      </c>
      <c r="D12" s="4" t="s">
        <v>28</v>
      </c>
      <c r="E12" s="10" t="s">
        <v>30</v>
      </c>
      <c r="F12" s="6" t="s">
        <v>20</v>
      </c>
      <c r="J12" s="4" t="s">
        <v>16</v>
      </c>
      <c r="K12" s="4" t="s">
        <v>17</v>
      </c>
    </row>
    <row r="13" spans="1:12" x14ac:dyDescent="0.3">
      <c r="A13" t="s">
        <v>2</v>
      </c>
      <c r="B13" t="s">
        <v>10</v>
      </c>
      <c r="D13">
        <v>0.95</v>
      </c>
      <c r="E13" t="s">
        <v>31</v>
      </c>
      <c r="F13" s="9">
        <f>_xlfn.NORM.S.INV(D13)</f>
        <v>1.6448536269514715</v>
      </c>
      <c r="H13" s="4" t="s">
        <v>13</v>
      </c>
      <c r="I13" t="s">
        <v>14</v>
      </c>
      <c r="J13">
        <v>0</v>
      </c>
      <c r="K13">
        <v>1</v>
      </c>
      <c r="L13" t="s">
        <v>15</v>
      </c>
    </row>
    <row r="14" spans="1:12" x14ac:dyDescent="0.3">
      <c r="A14" t="s">
        <v>3</v>
      </c>
      <c r="B14" t="s">
        <v>10</v>
      </c>
      <c r="C14">
        <v>0.05</v>
      </c>
      <c r="E14" t="s">
        <v>32</v>
      </c>
      <c r="F14" s="9">
        <f>_xlfn.NORM.S.INV(C14)</f>
        <v>-1.6448536269514726</v>
      </c>
      <c r="H14" s="4" t="s">
        <v>18</v>
      </c>
      <c r="I14" t="s">
        <v>14</v>
      </c>
      <c r="J14">
        <v>2</v>
      </c>
      <c r="K14">
        <v>4</v>
      </c>
      <c r="L14" t="s">
        <v>15</v>
      </c>
    </row>
    <row r="15" spans="1:12" x14ac:dyDescent="0.3">
      <c r="A15" t="s">
        <v>4</v>
      </c>
      <c r="B15" t="s">
        <v>10</v>
      </c>
      <c r="C15">
        <f>(1-0.75)/2</f>
        <v>0.125</v>
      </c>
      <c r="D15">
        <f>1-C15</f>
        <v>0.875</v>
      </c>
      <c r="E15" t="s">
        <v>33</v>
      </c>
      <c r="F15" s="9">
        <f>-_xlfn.NORM.S.INV(C15)</f>
        <v>1.1503493803760083</v>
      </c>
    </row>
    <row r="16" spans="1:12" x14ac:dyDescent="0.3">
      <c r="A16" t="s">
        <v>5</v>
      </c>
      <c r="B16" t="s">
        <v>11</v>
      </c>
      <c r="E16" t="s">
        <v>34</v>
      </c>
      <c r="F16" s="9">
        <f>F15*SQRT(K14)+J14</f>
        <v>4.3006987607520166</v>
      </c>
      <c r="G16" t="s">
        <v>37</v>
      </c>
    </row>
    <row r="17" spans="1:9" x14ac:dyDescent="0.3">
      <c r="D17" t="s">
        <v>35</v>
      </c>
      <c r="E17" s="9" t="s">
        <v>36</v>
      </c>
      <c r="F17" s="9">
        <f>(F16-J14)*-1 +2</f>
        <v>-0.30069876075201663</v>
      </c>
      <c r="G17" t="s">
        <v>38</v>
      </c>
    </row>
    <row r="19" spans="1:9" x14ac:dyDescent="0.3">
      <c r="A19" s="4" t="s">
        <v>47</v>
      </c>
      <c r="B19" s="11" t="s">
        <v>39</v>
      </c>
      <c r="C19" s="6"/>
      <c r="D19" s="6"/>
      <c r="E19" s="6"/>
      <c r="F19" s="5"/>
      <c r="G19" s="5"/>
      <c r="H19" s="5"/>
      <c r="I19" s="5"/>
    </row>
    <row r="20" spans="1:9" x14ac:dyDescent="0.3">
      <c r="B20" s="6" t="s">
        <v>40</v>
      </c>
      <c r="C20" s="15">
        <f>0.08/252</f>
        <v>3.1746031746031746E-4</v>
      </c>
      <c r="D20" s="6" t="s">
        <v>41</v>
      </c>
      <c r="E20" s="13">
        <f>(0.2)^2/252</f>
        <v>1.5873015873015876E-4</v>
      </c>
      <c r="F20" s="6" t="s">
        <v>42</v>
      </c>
      <c r="G20" s="14"/>
      <c r="H20" s="5"/>
      <c r="I20" s="5"/>
    </row>
    <row r="21" spans="1:9" x14ac:dyDescent="0.3">
      <c r="G21" s="9"/>
    </row>
    <row r="22" spans="1:9" x14ac:dyDescent="0.3">
      <c r="B22" s="5" t="s">
        <v>30</v>
      </c>
      <c r="C22" s="5" t="s">
        <v>45</v>
      </c>
      <c r="D22" s="5" t="s">
        <v>46</v>
      </c>
      <c r="H22" t="s">
        <v>44</v>
      </c>
      <c r="I22" s="12">
        <f>SQRT(E20)</f>
        <v>1.2598815766974242E-2</v>
      </c>
    </row>
    <row r="23" spans="1:9" x14ac:dyDescent="0.3">
      <c r="A23" t="s">
        <v>2</v>
      </c>
      <c r="B23" t="s">
        <v>43</v>
      </c>
      <c r="C23" s="9">
        <v>1E-3</v>
      </c>
      <c r="D23" s="12">
        <f>_xlfn.NORM.S.INV(C23)*$I$22+$C$20</f>
        <v>-3.8615807185099896E-2</v>
      </c>
    </row>
    <row r="24" spans="1:9" x14ac:dyDescent="0.3">
      <c r="A24" t="s">
        <v>3</v>
      </c>
      <c r="B24" t="s">
        <v>43</v>
      </c>
      <c r="C24" s="9">
        <v>0.01</v>
      </c>
      <c r="D24" s="12">
        <f t="shared" ref="D24:D25" si="0">_xlfn.NORM.S.INV(C24)*$I$22+$C$20</f>
        <v>-2.8991767957472436E-2</v>
      </c>
    </row>
    <row r="25" spans="1:9" x14ac:dyDescent="0.3">
      <c r="A25" t="s">
        <v>4</v>
      </c>
      <c r="B25" t="s">
        <v>43</v>
      </c>
      <c r="C25" s="9">
        <v>0.05</v>
      </c>
      <c r="D25" s="12">
        <f t="shared" si="0"/>
        <v>-2.0405747492140663E-2</v>
      </c>
    </row>
    <row r="27" spans="1:9" x14ac:dyDescent="0.3">
      <c r="A27" s="4" t="s">
        <v>48</v>
      </c>
      <c r="B27" s="11" t="s">
        <v>49</v>
      </c>
      <c r="C27" s="6"/>
      <c r="D27" s="6"/>
      <c r="E27" s="6"/>
      <c r="F27" s="5"/>
      <c r="G27" s="5"/>
      <c r="H27" s="5"/>
      <c r="I27" s="5"/>
    </row>
    <row r="28" spans="1:9" x14ac:dyDescent="0.3">
      <c r="A28" t="s">
        <v>2</v>
      </c>
      <c r="B28" t="s">
        <v>50</v>
      </c>
    </row>
    <row r="29" spans="1:9" x14ac:dyDescent="0.3">
      <c r="B29" t="s">
        <v>51</v>
      </c>
    </row>
    <row r="30" spans="1:9" x14ac:dyDescent="0.3">
      <c r="B30" t="s">
        <v>52</v>
      </c>
      <c r="C30" s="16">
        <v>1000000000</v>
      </c>
      <c r="D30" t="s">
        <v>54</v>
      </c>
    </row>
    <row r="31" spans="1:9" x14ac:dyDescent="0.3">
      <c r="B31" t="s">
        <v>53</v>
      </c>
      <c r="C31" s="16">
        <v>10000000</v>
      </c>
      <c r="D31" t="s">
        <v>54</v>
      </c>
    </row>
    <row r="32" spans="1:9" x14ac:dyDescent="0.3">
      <c r="B32" t="s">
        <v>58</v>
      </c>
      <c r="C32">
        <f>C31/C30*-1</f>
        <v>-0.01</v>
      </c>
      <c r="D32" s="17" t="s">
        <v>59</v>
      </c>
      <c r="E32" s="16">
        <f>C32*C30</f>
        <v>-10000000</v>
      </c>
      <c r="F32" t="s">
        <v>54</v>
      </c>
    </row>
    <row r="33" spans="1:14" x14ac:dyDescent="0.3">
      <c r="B33" t="s">
        <v>55</v>
      </c>
      <c r="C33">
        <v>0.02</v>
      </c>
      <c r="D33" s="17" t="s">
        <v>59</v>
      </c>
      <c r="E33" s="16">
        <f>C33*C30</f>
        <v>20000000</v>
      </c>
      <c r="F33" t="s">
        <v>54</v>
      </c>
    </row>
    <row r="34" spans="1:14" x14ac:dyDescent="0.3">
      <c r="B34" t="s">
        <v>56</v>
      </c>
      <c r="C34">
        <v>2.9999999999999997E-4</v>
      </c>
      <c r="D34" s="17" t="s">
        <v>59</v>
      </c>
      <c r="E34" s="16">
        <f>SQRT(C34)*C30</f>
        <v>17320508.075688772</v>
      </c>
      <c r="F34" t="s">
        <v>54</v>
      </c>
    </row>
    <row r="35" spans="1:14" x14ac:dyDescent="0.3">
      <c r="B35" t="s">
        <v>57</v>
      </c>
      <c r="C35" s="8">
        <f>_xlfn.NORM.DIST(C32,C33,SQRT(C34),1)</f>
        <v>4.1632258331775196E-2</v>
      </c>
      <c r="D35" s="17" t="s">
        <v>59</v>
      </c>
      <c r="E35" s="12">
        <f>_xlfn.NORM.DIST(E32,E33,E34,1)</f>
        <v>4.1632258331775196E-2</v>
      </c>
    </row>
    <row r="37" spans="1:14" x14ac:dyDescent="0.3">
      <c r="A37" t="s">
        <v>3</v>
      </c>
      <c r="B37" s="5" t="s">
        <v>61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4" x14ac:dyDescent="0.3">
      <c r="B38" s="5" t="s">
        <v>62</v>
      </c>
      <c r="C38" s="5"/>
      <c r="D38" s="17" t="s">
        <v>59</v>
      </c>
      <c r="E38" s="16">
        <f>-_xlfn.NORM.S.INV(C39)*E34+E33</f>
        <v>-33524393.614733949</v>
      </c>
      <c r="F38" t="s">
        <v>54</v>
      </c>
    </row>
    <row r="39" spans="1:14" x14ac:dyDescent="0.3">
      <c r="B39" t="s">
        <v>63</v>
      </c>
      <c r="C39" s="18">
        <v>0.999</v>
      </c>
      <c r="D39" s="17"/>
    </row>
    <row r="42" spans="1:14" x14ac:dyDescent="0.3">
      <c r="A42" s="4" t="s">
        <v>64</v>
      </c>
      <c r="B42" s="11" t="s">
        <v>65</v>
      </c>
      <c r="C42" s="6"/>
      <c r="D42" s="6"/>
      <c r="E42" s="6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">
      <c r="B43" s="6" t="s">
        <v>69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5" spans="1:14" x14ac:dyDescent="0.3">
      <c r="B45" t="s">
        <v>66</v>
      </c>
    </row>
    <row r="46" spans="1:14" ht="15" thickBot="1" x14ac:dyDescent="0.35">
      <c r="B46" t="s">
        <v>67</v>
      </c>
    </row>
    <row r="47" spans="1:14" ht="15" thickBot="1" x14ac:dyDescent="0.35">
      <c r="A47" t="s">
        <v>2</v>
      </c>
      <c r="B47" s="20" t="s">
        <v>70</v>
      </c>
      <c r="C47" s="21" t="s">
        <v>72</v>
      </c>
      <c r="D47" s="22"/>
      <c r="E47" s="22"/>
      <c r="F47" s="22" t="s">
        <v>82</v>
      </c>
      <c r="G47" s="22"/>
      <c r="H47" s="22" t="s">
        <v>83</v>
      </c>
      <c r="I47" s="22"/>
      <c r="J47" s="23" t="s">
        <v>84</v>
      </c>
    </row>
    <row r="48" spans="1:14" ht="15" thickBot="1" x14ac:dyDescent="0.35">
      <c r="B48" s="24" t="s">
        <v>71</v>
      </c>
      <c r="C48" s="25" t="s">
        <v>73</v>
      </c>
      <c r="D48" s="25"/>
      <c r="E48" s="26" t="s">
        <v>85</v>
      </c>
      <c r="F48" s="32">
        <v>3</v>
      </c>
      <c r="G48" s="32" t="s">
        <v>68</v>
      </c>
      <c r="H48" s="32">
        <f>(C53-2)/(C53-4)</f>
        <v>2</v>
      </c>
      <c r="I48" s="32" t="s">
        <v>60</v>
      </c>
      <c r="J48" s="31">
        <f>F48*H48</f>
        <v>6</v>
      </c>
    </row>
    <row r="49" spans="1:10" x14ac:dyDescent="0.3">
      <c r="B49" s="24" t="s">
        <v>77</v>
      </c>
      <c r="C49" s="25" t="s">
        <v>74</v>
      </c>
      <c r="D49" s="26"/>
      <c r="E49" s="26"/>
      <c r="F49" s="26"/>
      <c r="G49" s="26"/>
      <c r="H49" s="26"/>
      <c r="I49" s="26"/>
      <c r="J49" s="27"/>
    </row>
    <row r="50" spans="1:10" x14ac:dyDescent="0.3">
      <c r="B50" s="24" t="s">
        <v>75</v>
      </c>
      <c r="C50" s="25" t="s">
        <v>76</v>
      </c>
      <c r="D50" s="26"/>
      <c r="E50" s="26"/>
      <c r="F50" s="26"/>
      <c r="G50" s="26"/>
      <c r="H50" s="26"/>
      <c r="I50" s="26"/>
      <c r="J50" s="27"/>
    </row>
    <row r="51" spans="1:10" x14ac:dyDescent="0.3">
      <c r="B51" s="24" t="s">
        <v>78</v>
      </c>
      <c r="C51" s="25" t="s">
        <v>79</v>
      </c>
      <c r="D51" s="26"/>
      <c r="E51" s="26"/>
      <c r="F51" s="26"/>
      <c r="G51" s="26"/>
      <c r="H51" s="26"/>
      <c r="I51" s="26"/>
      <c r="J51" s="27"/>
    </row>
    <row r="52" spans="1:10" ht="15" thickBot="1" x14ac:dyDescent="0.35">
      <c r="B52" s="24" t="s">
        <v>81</v>
      </c>
      <c r="C52" s="25">
        <v>18</v>
      </c>
      <c r="D52" s="26"/>
      <c r="E52" s="26"/>
      <c r="F52" s="26"/>
      <c r="G52" s="26"/>
      <c r="H52" s="26"/>
      <c r="I52" s="26"/>
      <c r="J52" s="27"/>
    </row>
    <row r="53" spans="1:10" ht="15" thickBot="1" x14ac:dyDescent="0.35">
      <c r="B53" s="28" t="s">
        <v>80</v>
      </c>
      <c r="C53" s="31">
        <f>C52/3</f>
        <v>6</v>
      </c>
      <c r="D53" s="29"/>
      <c r="E53" s="29"/>
      <c r="F53" s="29"/>
      <c r="G53" s="29"/>
      <c r="H53" s="29"/>
      <c r="I53" s="29"/>
      <c r="J53" s="30"/>
    </row>
    <row r="54" spans="1:10" ht="15" thickBot="1" x14ac:dyDescent="0.35"/>
    <row r="55" spans="1:10" ht="15" thickBot="1" x14ac:dyDescent="0.35">
      <c r="A55" t="s">
        <v>3</v>
      </c>
      <c r="B55" s="20" t="s">
        <v>70</v>
      </c>
      <c r="C55" s="21" t="s">
        <v>72</v>
      </c>
      <c r="D55" s="22"/>
      <c r="E55" s="22"/>
      <c r="F55" s="22" t="s">
        <v>82</v>
      </c>
      <c r="G55" s="22"/>
      <c r="H55" s="22" t="s">
        <v>83</v>
      </c>
      <c r="I55" s="22"/>
      <c r="J55" s="23" t="s">
        <v>84</v>
      </c>
    </row>
    <row r="56" spans="1:10" ht="15" thickBot="1" x14ac:dyDescent="0.35">
      <c r="B56" s="24" t="s">
        <v>71</v>
      </c>
      <c r="C56" s="25" t="s">
        <v>73</v>
      </c>
      <c r="D56" s="25"/>
      <c r="E56" s="26" t="s">
        <v>85</v>
      </c>
      <c r="F56" s="32">
        <v>3</v>
      </c>
      <c r="G56" s="32" t="s">
        <v>68</v>
      </c>
      <c r="H56" s="32">
        <f>(C61-2)/(C61-4)</f>
        <v>3</v>
      </c>
      <c r="I56" s="32" t="s">
        <v>60</v>
      </c>
      <c r="J56" s="31">
        <f>F56*H56</f>
        <v>9</v>
      </c>
    </row>
    <row r="57" spans="1:10" x14ac:dyDescent="0.3">
      <c r="B57" s="24" t="s">
        <v>77</v>
      </c>
      <c r="C57" s="25" t="s">
        <v>74</v>
      </c>
      <c r="D57" s="26"/>
      <c r="E57" s="26"/>
      <c r="F57" s="26"/>
      <c r="G57" s="26"/>
      <c r="H57" s="26"/>
      <c r="I57" s="26"/>
      <c r="J57" s="27"/>
    </row>
    <row r="58" spans="1:10" x14ac:dyDescent="0.3">
      <c r="B58" s="24" t="s">
        <v>75</v>
      </c>
      <c r="C58" s="25" t="s">
        <v>76</v>
      </c>
      <c r="D58" s="26"/>
      <c r="E58" s="26"/>
      <c r="F58" s="26"/>
      <c r="G58" s="26"/>
      <c r="H58" s="26"/>
      <c r="I58" s="26"/>
      <c r="J58" s="27"/>
    </row>
    <row r="59" spans="1:10" x14ac:dyDescent="0.3">
      <c r="B59" s="24" t="s">
        <v>87</v>
      </c>
      <c r="C59" s="25" t="s">
        <v>86</v>
      </c>
      <c r="D59" s="26"/>
      <c r="E59" s="26"/>
      <c r="F59" s="26"/>
      <c r="G59" s="26"/>
      <c r="H59" s="26"/>
      <c r="I59" s="26"/>
      <c r="J59" s="27"/>
    </row>
    <row r="60" spans="1:10" ht="15" thickBot="1" x14ac:dyDescent="0.35">
      <c r="B60" s="24" t="s">
        <v>88</v>
      </c>
      <c r="C60" s="25">
        <f xml:space="preserve"> 4*9-6</f>
        <v>30</v>
      </c>
      <c r="D60" s="26"/>
      <c r="E60" s="26"/>
      <c r="F60" s="26"/>
      <c r="G60" s="26"/>
      <c r="H60" s="26"/>
      <c r="I60" s="26"/>
      <c r="J60" s="27"/>
    </row>
    <row r="61" spans="1:10" ht="15" thickBot="1" x14ac:dyDescent="0.35">
      <c r="B61" s="28" t="s">
        <v>80</v>
      </c>
      <c r="C61" s="31">
        <f>C60/6</f>
        <v>5</v>
      </c>
      <c r="D61" s="29"/>
      <c r="E61" s="29"/>
      <c r="F61" s="29"/>
      <c r="G61" s="29"/>
      <c r="H61" s="29"/>
      <c r="I61" s="29"/>
      <c r="J61" s="30"/>
    </row>
    <row r="63" spans="1:10" x14ac:dyDescent="0.3">
      <c r="B63" s="19" t="s">
        <v>89</v>
      </c>
      <c r="C63" s="19"/>
      <c r="D63" s="19"/>
      <c r="E63" s="19"/>
      <c r="F63" s="19"/>
    </row>
    <row r="66" spans="1:13" x14ac:dyDescent="0.3">
      <c r="A66" s="4" t="s">
        <v>90</v>
      </c>
      <c r="B66" s="11" t="s">
        <v>91</v>
      </c>
      <c r="C66" s="6"/>
      <c r="D66" s="6"/>
      <c r="E66" s="6"/>
      <c r="F66" s="5"/>
      <c r="G66" s="5"/>
      <c r="H66" s="5"/>
      <c r="I66" s="5"/>
      <c r="J66" s="5"/>
      <c r="K66" s="5"/>
      <c r="L66" s="5"/>
      <c r="M66" s="5"/>
    </row>
    <row r="67" spans="1:13" x14ac:dyDescent="0.3">
      <c r="B67" s="6" t="s">
        <v>94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3">
      <c r="B68" t="s">
        <v>92</v>
      </c>
    </row>
    <row r="69" spans="1:13" x14ac:dyDescent="0.3">
      <c r="B69" t="s">
        <v>95</v>
      </c>
    </row>
    <row r="70" spans="1:13" x14ac:dyDescent="0.3">
      <c r="B70" t="s">
        <v>96</v>
      </c>
      <c r="C70" t="s">
        <v>97</v>
      </c>
      <c r="D70" t="s">
        <v>98</v>
      </c>
    </row>
    <row r="71" spans="1:13" x14ac:dyDescent="0.3">
      <c r="B71" s="19" t="s">
        <v>107</v>
      </c>
      <c r="C71" s="19" t="s">
        <v>93</v>
      </c>
    </row>
    <row r="73" spans="1:13" x14ac:dyDescent="0.3">
      <c r="B73" t="s">
        <v>99</v>
      </c>
    </row>
    <row r="74" spans="1:13" x14ac:dyDescent="0.3">
      <c r="B74" t="s">
        <v>107</v>
      </c>
      <c r="C74" t="s">
        <v>93</v>
      </c>
      <c r="D74" t="s">
        <v>101</v>
      </c>
    </row>
    <row r="75" spans="1:13" x14ac:dyDescent="0.3">
      <c r="B75" t="s">
        <v>106</v>
      </c>
      <c r="C75" t="s">
        <v>100</v>
      </c>
      <c r="D75" t="s">
        <v>102</v>
      </c>
    </row>
    <row r="76" spans="1:13" x14ac:dyDescent="0.3">
      <c r="B76" s="19" t="s">
        <v>103</v>
      </c>
      <c r="C76" s="19" t="s">
        <v>93</v>
      </c>
      <c r="D76" s="19" t="s">
        <v>104</v>
      </c>
      <c r="E76" s="19" t="s">
        <v>100</v>
      </c>
    </row>
    <row r="77" spans="1:13" x14ac:dyDescent="0.3">
      <c r="B77" t="s">
        <v>105</v>
      </c>
    </row>
    <row r="78" spans="1:13" x14ac:dyDescent="0.3">
      <c r="B78" t="s">
        <v>111</v>
      </c>
      <c r="C78" t="s">
        <v>108</v>
      </c>
      <c r="D78" t="s">
        <v>109</v>
      </c>
      <c r="E78" t="s">
        <v>93</v>
      </c>
      <c r="F78" t="s">
        <v>110</v>
      </c>
      <c r="G78" t="s">
        <v>93</v>
      </c>
    </row>
    <row r="79" spans="1:13" x14ac:dyDescent="0.3">
      <c r="B79" s="33" t="s">
        <v>112</v>
      </c>
    </row>
    <row r="81" spans="2:3" x14ac:dyDescent="0.3">
      <c r="B81" t="s">
        <v>103</v>
      </c>
      <c r="C81" s="19" t="s">
        <v>113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Baumann Bence</dc:creator>
  <cp:lastModifiedBy>Baumann Bence</cp:lastModifiedBy>
  <dcterms:created xsi:type="dcterms:W3CDTF">2025-10-15T18:55:10Z</dcterms:created>
  <dcterms:modified xsi:type="dcterms:W3CDTF">2025-10-16T16:29:40Z</dcterms:modified>
</cp:coreProperties>
</file>